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updateLinks="never" defaultThemeVersion="124226"/>
  <xr:revisionPtr revIDLastSave="0" documentId="13_ncr:1_{4B1C011A-1388-4421-AD9C-979FF1E5EB3F}" xr6:coauthVersionLast="41" xr6:coauthVersionMax="41" xr10:uidLastSave="{00000000-0000-0000-0000-000000000000}"/>
  <bookViews>
    <workbookView xWindow="-120" yWindow="-120" windowWidth="19440" windowHeight="10440" tabRatio="877" firstSheet="6" activeTab="6" xr2:uid="{00000000-000D-0000-FFFF-FFFF00000000}"/>
  </bookViews>
  <sheets>
    <sheet name="Table Headings" sheetId="26" r:id="rId1"/>
    <sheet name="Control assumptions" sheetId="21" r:id="rId2"/>
    <sheet name="Existing Cable Inspection" sheetId="29" r:id="rId3"/>
    <sheet name="Baseline information" sheetId="9" r:id="rId4"/>
    <sheet name="ScotMap Tables" sheetId="12" r:id="rId5"/>
    <sheet name="ScotMap Values" sheetId="11" r:id="rId6"/>
    <sheet name="CBA_Scenarios" sheetId="13" r:id="rId7"/>
    <sheet name="Phase 1" sheetId="1" r:id="rId8"/>
    <sheet name="Phase 2" sheetId="23" r:id="rId9"/>
    <sheet name="Phase 3" sheetId="25" r:id="rId10"/>
    <sheet name="Master" sheetId="2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6" hidden="1">CBA_Scenarios!$X$1:$X$54</definedName>
    <definedName name="Existing" localSheetId="0">'[1]Data Entry'!$I$182:$I$184</definedName>
    <definedName name="Existing">'[2]Data Entry'!$I$182:$I$184</definedName>
    <definedName name="Planned" localSheetId="0">'[1]Data Entry'!$G$182:$G$183</definedName>
    <definedName name="Planned">'[2]Data Entry'!$G$182:$G$183</definedName>
    <definedName name="_xlnm.Print_Area" localSheetId="1">'Control assumptions'!$A$1:$G$41</definedName>
    <definedName name="_xlnm.Print_Area" localSheetId="2">'Existing Cable Inspection'!$C$1:$N$11</definedName>
    <definedName name="TypeUnplanned" localSheetId="2">#REF!</definedName>
    <definedName name="TypeUnplanned" localSheetId="10">#REF!</definedName>
    <definedName name="TypeUnplanned" localSheetId="8">#REF!</definedName>
    <definedName name="TypeUnplanned" localSheetId="9">#REF!</definedName>
    <definedName name="TypeUnplanned" localSheetId="0">#REF!</definedName>
    <definedName name="TypeUnplanned">#REF!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4" i="13" l="1"/>
  <c r="T4" i="25"/>
  <c r="T5" i="25"/>
  <c r="T6" i="25"/>
  <c r="T7" i="25"/>
  <c r="T8" i="25"/>
  <c r="T9" i="25"/>
  <c r="T10" i="25"/>
  <c r="T11" i="25"/>
  <c r="T12" i="25"/>
  <c r="T13" i="25"/>
  <c r="T14" i="25"/>
  <c r="T15" i="25"/>
  <c r="T16" i="25"/>
  <c r="T17" i="25"/>
  <c r="T18" i="25"/>
  <c r="T19" i="25"/>
  <c r="T20" i="25"/>
  <c r="T21" i="25"/>
  <c r="T22" i="25"/>
  <c r="T3" i="25"/>
  <c r="Q4" i="25" l="1"/>
  <c r="Q5" i="25"/>
  <c r="Q6" i="25"/>
  <c r="Q7" i="25"/>
  <c r="Q8" i="25"/>
  <c r="Q9" i="25"/>
  <c r="Q10" i="25"/>
  <c r="Q11" i="25"/>
  <c r="Q12" i="25"/>
  <c r="Q13" i="25"/>
  <c r="Q14" i="25"/>
  <c r="Q15" i="25"/>
  <c r="Q16" i="25"/>
  <c r="Q17" i="25"/>
  <c r="Q18" i="25"/>
  <c r="Q19" i="25"/>
  <c r="Q20" i="25"/>
  <c r="Q21" i="25"/>
  <c r="Q22" i="25"/>
  <c r="Q3" i="25"/>
  <c r="N4" i="25" l="1"/>
  <c r="N5" i="25"/>
  <c r="N6" i="25"/>
  <c r="N7" i="25"/>
  <c r="N8" i="25"/>
  <c r="N9" i="25"/>
  <c r="N10" i="25"/>
  <c r="N11" i="25"/>
  <c r="N12" i="25"/>
  <c r="N13" i="25"/>
  <c r="N14" i="25"/>
  <c r="N15" i="25"/>
  <c r="N16" i="25"/>
  <c r="N17" i="25"/>
  <c r="N18" i="25"/>
  <c r="N19" i="25"/>
  <c r="N20" i="25"/>
  <c r="N21" i="25"/>
  <c r="N22" i="25"/>
  <c r="N3" i="25"/>
  <c r="K4" i="25" l="1"/>
  <c r="K5" i="25"/>
  <c r="K6" i="25"/>
  <c r="K7" i="25"/>
  <c r="K8" i="25"/>
  <c r="K9" i="25"/>
  <c r="K10" i="25"/>
  <c r="K11" i="25"/>
  <c r="K12" i="25"/>
  <c r="K13" i="25"/>
  <c r="K14" i="25"/>
  <c r="K15" i="25"/>
  <c r="K16" i="25"/>
  <c r="K17" i="25"/>
  <c r="K18" i="25"/>
  <c r="K19" i="25"/>
  <c r="K20" i="25"/>
  <c r="K21" i="25"/>
  <c r="K22" i="25"/>
  <c r="K3" i="25"/>
  <c r="H4" i="25" l="1"/>
  <c r="H5" i="25"/>
  <c r="H6" i="25"/>
  <c r="H7" i="25"/>
  <c r="H8" i="25"/>
  <c r="H9" i="25"/>
  <c r="H10" i="25"/>
  <c r="H11" i="25"/>
  <c r="H12" i="25"/>
  <c r="H13" i="25"/>
  <c r="H14" i="25"/>
  <c r="H15" i="25"/>
  <c r="H16" i="25"/>
  <c r="H17" i="25"/>
  <c r="H18" i="25"/>
  <c r="H19" i="25"/>
  <c r="H20" i="25"/>
  <c r="H21" i="25"/>
  <c r="H22" i="25"/>
  <c r="H3" i="25"/>
  <c r="E53" i="13" l="1"/>
  <c r="E54" i="13"/>
  <c r="H53" i="13"/>
  <c r="H54" i="13"/>
  <c r="K53" i="13"/>
  <c r="K54" i="13"/>
  <c r="N54" i="13"/>
  <c r="U4" i="23" l="1"/>
  <c r="U5" i="23"/>
  <c r="U6" i="23"/>
  <c r="U7" i="23"/>
  <c r="U8" i="23"/>
  <c r="U9" i="23"/>
  <c r="U10" i="23"/>
  <c r="U11" i="23"/>
  <c r="U12" i="23"/>
  <c r="U13" i="23"/>
  <c r="U14" i="23"/>
  <c r="U15" i="23"/>
  <c r="U16" i="23"/>
  <c r="U17" i="23"/>
  <c r="U18" i="23"/>
  <c r="U19" i="23"/>
  <c r="U20" i="23"/>
  <c r="U21" i="23"/>
  <c r="U22" i="23"/>
  <c r="U3" i="23"/>
  <c r="R4" i="23" l="1"/>
  <c r="R5" i="23"/>
  <c r="R6" i="23"/>
  <c r="R7" i="23"/>
  <c r="R8" i="23"/>
  <c r="R9" i="23"/>
  <c r="R10" i="23"/>
  <c r="R11" i="23"/>
  <c r="R12" i="23"/>
  <c r="R13" i="23"/>
  <c r="R14" i="23"/>
  <c r="R15" i="23"/>
  <c r="R16" i="23"/>
  <c r="R17" i="23"/>
  <c r="R18" i="23"/>
  <c r="R19" i="23"/>
  <c r="R20" i="23"/>
  <c r="R21" i="23"/>
  <c r="R22" i="23"/>
  <c r="R3" i="23"/>
  <c r="I4" i="23" l="1"/>
  <c r="I5" i="23"/>
  <c r="I6" i="23"/>
  <c r="I7" i="23"/>
  <c r="I8" i="23"/>
  <c r="I9" i="23"/>
  <c r="I10" i="23"/>
  <c r="I11" i="23"/>
  <c r="I12" i="23"/>
  <c r="I13" i="23"/>
  <c r="I14" i="23"/>
  <c r="I15" i="23"/>
  <c r="I16" i="23"/>
  <c r="I17" i="23"/>
  <c r="I18" i="23"/>
  <c r="I19" i="23"/>
  <c r="I20" i="23"/>
  <c r="I21" i="23"/>
  <c r="I22" i="23"/>
  <c r="I3" i="23"/>
  <c r="L4" i="23" l="1"/>
  <c r="L5" i="23"/>
  <c r="L6" i="23"/>
  <c r="L7" i="23"/>
  <c r="L8" i="23"/>
  <c r="L9" i="23"/>
  <c r="L10" i="23"/>
  <c r="L11" i="23"/>
  <c r="L12" i="23"/>
  <c r="L13" i="23"/>
  <c r="L14" i="23"/>
  <c r="L15" i="23"/>
  <c r="L16" i="23"/>
  <c r="L17" i="23"/>
  <c r="L18" i="23"/>
  <c r="L19" i="23"/>
  <c r="L20" i="23"/>
  <c r="L21" i="23"/>
  <c r="L22" i="23"/>
  <c r="L3" i="23"/>
  <c r="O4" i="23" l="1"/>
  <c r="O5" i="23"/>
  <c r="O6" i="23"/>
  <c r="O7" i="23"/>
  <c r="O8" i="23"/>
  <c r="O9" i="23"/>
  <c r="O10" i="23"/>
  <c r="O11" i="23"/>
  <c r="O12" i="23"/>
  <c r="O13" i="23"/>
  <c r="O14" i="23"/>
  <c r="O15" i="23"/>
  <c r="O16" i="23"/>
  <c r="O17" i="23"/>
  <c r="O18" i="23"/>
  <c r="O19" i="23"/>
  <c r="O20" i="23"/>
  <c r="O21" i="23"/>
  <c r="O22" i="23"/>
  <c r="O3" i="23"/>
  <c r="Z4" i="1" l="1"/>
  <c r="Z5" i="1"/>
  <c r="Z6" i="1"/>
  <c r="Z7" i="1"/>
  <c r="Z8" i="1"/>
  <c r="Z9" i="1"/>
  <c r="Z10" i="1"/>
  <c r="Z11" i="1"/>
  <c r="Z12" i="1"/>
  <c r="Z13" i="1"/>
  <c r="Z14" i="1"/>
  <c r="Z15" i="1"/>
  <c r="Z16" i="1"/>
  <c r="Z17" i="1"/>
  <c r="Z18" i="1"/>
  <c r="Z19" i="1"/>
  <c r="Z20" i="1"/>
  <c r="Z21" i="1"/>
  <c r="Z22" i="1"/>
  <c r="Z3" i="1"/>
  <c r="W4" i="1"/>
  <c r="W5" i="1"/>
  <c r="W6" i="1"/>
  <c r="W7" i="1"/>
  <c r="W8" i="1"/>
  <c r="W9" i="1"/>
  <c r="W10" i="1"/>
  <c r="W11" i="1"/>
  <c r="W12" i="1"/>
  <c r="W13" i="1"/>
  <c r="W14" i="1"/>
  <c r="W15" i="1"/>
  <c r="W16" i="1"/>
  <c r="W17" i="1"/>
  <c r="W18" i="1"/>
  <c r="W19" i="1"/>
  <c r="W20" i="1"/>
  <c r="W21" i="1"/>
  <c r="W22" i="1"/>
  <c r="W3" i="1"/>
  <c r="Q4" i="1" l="1"/>
  <c r="Q5" i="1"/>
  <c r="Q6" i="1"/>
  <c r="Q7" i="1"/>
  <c r="Q8" i="1"/>
  <c r="Q9" i="1"/>
  <c r="Q10" i="1"/>
  <c r="Q11" i="1"/>
  <c r="Q12" i="1"/>
  <c r="Q13" i="1"/>
  <c r="Q14" i="1"/>
  <c r="Q15" i="1"/>
  <c r="Q16" i="1"/>
  <c r="Q17" i="1"/>
  <c r="Q18" i="1"/>
  <c r="Q19" i="1"/>
  <c r="Q20" i="1"/>
  <c r="Q21" i="1"/>
  <c r="Q22" i="1"/>
  <c r="Q3" i="1"/>
  <c r="N4" i="1" l="1"/>
  <c r="N5" i="1"/>
  <c r="N6" i="1"/>
  <c r="N7" i="1"/>
  <c r="N8" i="1"/>
  <c r="N9" i="1"/>
  <c r="N10" i="1"/>
  <c r="N11" i="1"/>
  <c r="N12" i="1"/>
  <c r="N13" i="1"/>
  <c r="N14" i="1"/>
  <c r="N15" i="1"/>
  <c r="N16" i="1"/>
  <c r="N17" i="1"/>
  <c r="N18" i="1"/>
  <c r="N19" i="1"/>
  <c r="N20" i="1"/>
  <c r="N21" i="1"/>
  <c r="N22" i="1"/>
  <c r="N3" i="1"/>
  <c r="K4" i="1" l="1"/>
  <c r="K5" i="1"/>
  <c r="K6" i="1"/>
  <c r="K7" i="1"/>
  <c r="K8" i="1"/>
  <c r="K9" i="1"/>
  <c r="K10" i="1"/>
  <c r="K11" i="1"/>
  <c r="K12" i="1"/>
  <c r="K13" i="1"/>
  <c r="K14" i="1"/>
  <c r="K15" i="1"/>
  <c r="K16" i="1"/>
  <c r="K17" i="1"/>
  <c r="K18" i="1"/>
  <c r="K19" i="1"/>
  <c r="K20" i="1"/>
  <c r="K21" i="1"/>
  <c r="K22" i="1"/>
  <c r="K3" i="1"/>
  <c r="T4" i="1" l="1"/>
  <c r="T5" i="1"/>
  <c r="T6" i="1"/>
  <c r="T7" i="1"/>
  <c r="T8" i="1"/>
  <c r="T9" i="1"/>
  <c r="T10" i="1"/>
  <c r="T11" i="1"/>
  <c r="T12" i="1"/>
  <c r="T13" i="1"/>
  <c r="T14" i="1"/>
  <c r="T15" i="1"/>
  <c r="T16" i="1"/>
  <c r="T17" i="1"/>
  <c r="T18" i="1"/>
  <c r="T19" i="1"/>
  <c r="T20" i="1"/>
  <c r="T21" i="1"/>
  <c r="T22" i="1"/>
  <c r="T3" i="1"/>
  <c r="N3" i="13" l="1"/>
  <c r="K3" i="13"/>
  <c r="H4" i="1"/>
  <c r="H5" i="1"/>
  <c r="H6" i="1"/>
  <c r="H7" i="1"/>
  <c r="H8" i="1"/>
  <c r="H9" i="1"/>
  <c r="H10" i="1"/>
  <c r="H11" i="1"/>
  <c r="H12" i="1"/>
  <c r="H13" i="1"/>
  <c r="H14" i="1"/>
  <c r="H15" i="1"/>
  <c r="H16" i="1"/>
  <c r="H17" i="1"/>
  <c r="H18" i="1"/>
  <c r="H19" i="1"/>
  <c r="H20" i="1"/>
  <c r="H21" i="1"/>
  <c r="H22" i="1"/>
  <c r="H3" i="1"/>
  <c r="F4" i="1" l="1"/>
  <c r="F5" i="1"/>
  <c r="F6" i="1"/>
  <c r="F7" i="1"/>
  <c r="F8" i="1"/>
  <c r="F9" i="1"/>
  <c r="F10" i="1"/>
  <c r="F11" i="1"/>
  <c r="F12" i="1"/>
  <c r="F13" i="1"/>
  <c r="F14" i="1"/>
  <c r="F15" i="1"/>
  <c r="F16" i="1"/>
  <c r="F17" i="1"/>
  <c r="F18" i="1"/>
  <c r="F19" i="1"/>
  <c r="F20" i="1"/>
  <c r="F21" i="1"/>
  <c r="F22" i="1"/>
  <c r="F3" i="1"/>
  <c r="D25" i="9"/>
  <c r="D4" i="9"/>
  <c r="Q1" i="1" l="1"/>
  <c r="M6" i="13" l="1"/>
  <c r="H31" i="13"/>
  <c r="H32" i="13"/>
  <c r="H33" i="13"/>
  <c r="K6" i="13"/>
  <c r="K7" i="13"/>
  <c r="K8" i="13"/>
  <c r="K9" i="13"/>
  <c r="K10" i="13"/>
  <c r="K11" i="13"/>
  <c r="K12" i="13"/>
  <c r="H3" i="13"/>
  <c r="Q13" i="13"/>
  <c r="AJ20" i="1"/>
  <c r="AJ54" i="1" s="1"/>
  <c r="AJ74" i="1" s="1"/>
  <c r="AJ19" i="1"/>
  <c r="AJ53" i="1" s="1"/>
  <c r="AJ73" i="1" s="1"/>
  <c r="AJ18" i="1"/>
  <c r="AJ52" i="1" s="1"/>
  <c r="AJ72" i="1" s="1"/>
  <c r="AJ17" i="1"/>
  <c r="AJ51" i="1" s="1"/>
  <c r="AJ71" i="1" s="1"/>
  <c r="AJ16" i="1"/>
  <c r="AJ50" i="1" s="1"/>
  <c r="AJ70" i="1" s="1"/>
  <c r="AJ15" i="1"/>
  <c r="AJ49" i="1" s="1"/>
  <c r="AJ69" i="1" s="1"/>
  <c r="AJ14" i="1"/>
  <c r="AJ48" i="1" s="1"/>
  <c r="AJ68" i="1" s="1"/>
  <c r="AJ13" i="1"/>
  <c r="AJ12" i="1"/>
  <c r="AJ46" i="1" s="1"/>
  <c r="AJ66" i="1" s="1"/>
  <c r="AJ11" i="1"/>
  <c r="AJ45" i="1" s="1"/>
  <c r="AJ65" i="1" s="1"/>
  <c r="AJ10" i="1"/>
  <c r="AJ44" i="1" s="1"/>
  <c r="AJ64" i="1" s="1"/>
  <c r="AJ9" i="1"/>
  <c r="AJ43" i="1" s="1"/>
  <c r="AJ63" i="1" s="1"/>
  <c r="AJ8" i="1"/>
  <c r="AJ42" i="1" s="1"/>
  <c r="AJ62" i="1" s="1"/>
  <c r="AJ7" i="1"/>
  <c r="AJ41" i="1" s="1"/>
  <c r="AJ61" i="1" s="1"/>
  <c r="AJ6" i="1"/>
  <c r="AJ5" i="1"/>
  <c r="AJ39" i="1" s="1"/>
  <c r="AJ59" i="1" s="1"/>
  <c r="AJ4" i="1"/>
  <c r="AJ38" i="1" s="1"/>
  <c r="AJ58" i="1" s="1"/>
  <c r="AJ3" i="1"/>
  <c r="AJ37" i="1" s="1"/>
  <c r="AJ57" i="1" s="1"/>
  <c r="Q12" i="13"/>
  <c r="Q11" i="13"/>
  <c r="Q10" i="13"/>
  <c r="Q9" i="13"/>
  <c r="Q8" i="13"/>
  <c r="M12" i="13"/>
  <c r="N12" i="13" s="1"/>
  <c r="M9" i="13"/>
  <c r="N9" i="13" s="1"/>
  <c r="M8" i="13"/>
  <c r="N8" i="13" s="1"/>
  <c r="M7" i="13"/>
  <c r="L7" i="13" s="1"/>
  <c r="H6" i="13"/>
  <c r="H7" i="13"/>
  <c r="H8" i="13"/>
  <c r="H9" i="13"/>
  <c r="H10" i="13"/>
  <c r="H11" i="13"/>
  <c r="H12" i="13"/>
  <c r="E6" i="13"/>
  <c r="E7" i="13"/>
  <c r="E8" i="13"/>
  <c r="E9" i="13"/>
  <c r="E10" i="13"/>
  <c r="E11" i="13"/>
  <c r="E12" i="13"/>
  <c r="AJ27" i="1" l="1"/>
  <c r="AJ33" i="1" s="1"/>
  <c r="AJ47" i="1"/>
  <c r="AJ67" i="1" s="1"/>
  <c r="AJ26" i="1"/>
  <c r="AJ32" i="1" s="1"/>
  <c r="AJ28" i="1"/>
  <c r="AJ34" i="1" s="1"/>
  <c r="AJ40" i="1"/>
  <c r="AJ60" i="1" s="1"/>
  <c r="L12" i="13"/>
  <c r="L9" i="13"/>
  <c r="L8" i="13"/>
  <c r="N7" i="13"/>
  <c r="AJ22" i="1"/>
  <c r="AJ25" i="1"/>
  <c r="AJ31" i="1" s="1"/>
  <c r="R73" i="1" l="1"/>
  <c r="AG20" i="1"/>
  <c r="AG54" i="1" s="1"/>
  <c r="AG74" i="1" s="1"/>
  <c r="AG19" i="1"/>
  <c r="AG53" i="1" s="1"/>
  <c r="AG73" i="1" s="1"/>
  <c r="AG18" i="1"/>
  <c r="AG52" i="1" s="1"/>
  <c r="AG72" i="1" s="1"/>
  <c r="AG17" i="1"/>
  <c r="AG51" i="1" s="1"/>
  <c r="AG71" i="1" s="1"/>
  <c r="AG16" i="1"/>
  <c r="AG50" i="1" s="1"/>
  <c r="AG70" i="1" s="1"/>
  <c r="AG15" i="1"/>
  <c r="AG14" i="1"/>
  <c r="AG48" i="1" s="1"/>
  <c r="AG68" i="1" s="1"/>
  <c r="AG13" i="1"/>
  <c r="AG47" i="1" s="1"/>
  <c r="AG67" i="1" s="1"/>
  <c r="AG12" i="1"/>
  <c r="AG46" i="1" s="1"/>
  <c r="AG66" i="1" s="1"/>
  <c r="AG11" i="1"/>
  <c r="AG45" i="1" s="1"/>
  <c r="AG65" i="1" s="1"/>
  <c r="AG10" i="1"/>
  <c r="AG44" i="1" s="1"/>
  <c r="AG64" i="1" s="1"/>
  <c r="AG9" i="1"/>
  <c r="AG43" i="1" s="1"/>
  <c r="AG63" i="1" s="1"/>
  <c r="AG8" i="1"/>
  <c r="AG42" i="1" s="1"/>
  <c r="AG62" i="1" s="1"/>
  <c r="AG7" i="1"/>
  <c r="AG41" i="1" s="1"/>
  <c r="AG61" i="1" s="1"/>
  <c r="AG6" i="1"/>
  <c r="AG5" i="1"/>
  <c r="AG39" i="1" s="1"/>
  <c r="AG59" i="1" s="1"/>
  <c r="AG4" i="1"/>
  <c r="AG38" i="1" s="1"/>
  <c r="AG58" i="1" s="1"/>
  <c r="AG3" i="1"/>
  <c r="AG37" i="1" s="1"/>
  <c r="AG57" i="1" s="1"/>
  <c r="AD20" i="1"/>
  <c r="AD54" i="1" s="1"/>
  <c r="AD74" i="1" s="1"/>
  <c r="AD19" i="1"/>
  <c r="AD53" i="1" s="1"/>
  <c r="AD73" i="1" s="1"/>
  <c r="AD18" i="1"/>
  <c r="AD52" i="1" s="1"/>
  <c r="AD72" i="1" s="1"/>
  <c r="AD17" i="1"/>
  <c r="AD51" i="1" s="1"/>
  <c r="AD71" i="1" s="1"/>
  <c r="AD16" i="1"/>
  <c r="AD50" i="1" s="1"/>
  <c r="AD70" i="1" s="1"/>
  <c r="AD15" i="1"/>
  <c r="AD49" i="1" s="1"/>
  <c r="AD69" i="1" s="1"/>
  <c r="AD14" i="1"/>
  <c r="AD48" i="1" s="1"/>
  <c r="AD68" i="1" s="1"/>
  <c r="AD13" i="1"/>
  <c r="AD47" i="1" s="1"/>
  <c r="AD67" i="1" s="1"/>
  <c r="AD12" i="1"/>
  <c r="AD46" i="1" s="1"/>
  <c r="AD66" i="1" s="1"/>
  <c r="AD11" i="1"/>
  <c r="AD45" i="1" s="1"/>
  <c r="AD65" i="1" s="1"/>
  <c r="AD10" i="1"/>
  <c r="AD44" i="1" s="1"/>
  <c r="AD64" i="1" s="1"/>
  <c r="AD9" i="1"/>
  <c r="AD43" i="1" s="1"/>
  <c r="AD63" i="1" s="1"/>
  <c r="AD8" i="1"/>
  <c r="AD42" i="1" s="1"/>
  <c r="AD62" i="1" s="1"/>
  <c r="AD7" i="1"/>
  <c r="AD41" i="1" s="1"/>
  <c r="AD61" i="1" s="1"/>
  <c r="AD6" i="1"/>
  <c r="AD5" i="1"/>
  <c r="AD39" i="1" s="1"/>
  <c r="AD59" i="1" s="1"/>
  <c r="AD4" i="1"/>
  <c r="AD38" i="1" s="1"/>
  <c r="AD58" i="1" s="1"/>
  <c r="AD3" i="1"/>
  <c r="AD37" i="1" s="1"/>
  <c r="AD57" i="1" s="1"/>
  <c r="AA20" i="1"/>
  <c r="AA54" i="1" s="1"/>
  <c r="AA74" i="1" s="1"/>
  <c r="AA19" i="1"/>
  <c r="AA53" i="1" s="1"/>
  <c r="AA73" i="1" s="1"/>
  <c r="AA18" i="1"/>
  <c r="AA52" i="1" s="1"/>
  <c r="AA72" i="1" s="1"/>
  <c r="AA17" i="1"/>
  <c r="AA51" i="1" s="1"/>
  <c r="AA71" i="1" s="1"/>
  <c r="AA16" i="1"/>
  <c r="AA50" i="1" s="1"/>
  <c r="AA70" i="1" s="1"/>
  <c r="AA15" i="1"/>
  <c r="AA49" i="1" s="1"/>
  <c r="AA69" i="1" s="1"/>
  <c r="AA14" i="1"/>
  <c r="AA48" i="1" s="1"/>
  <c r="AA68" i="1" s="1"/>
  <c r="AA13" i="1"/>
  <c r="AA47" i="1" s="1"/>
  <c r="AA67" i="1" s="1"/>
  <c r="AA12" i="1"/>
  <c r="AA46" i="1" s="1"/>
  <c r="AA66" i="1" s="1"/>
  <c r="AA11" i="1"/>
  <c r="AA45" i="1" s="1"/>
  <c r="AA65" i="1" s="1"/>
  <c r="AA10" i="1"/>
  <c r="AA44" i="1" s="1"/>
  <c r="AA64" i="1" s="1"/>
  <c r="AA9" i="1"/>
  <c r="AA43" i="1" s="1"/>
  <c r="AA63" i="1" s="1"/>
  <c r="AA8" i="1"/>
  <c r="AA42" i="1" s="1"/>
  <c r="AA62" i="1" s="1"/>
  <c r="AA7" i="1"/>
  <c r="AA41" i="1" s="1"/>
  <c r="AA61" i="1" s="1"/>
  <c r="AA6" i="1"/>
  <c r="AA5" i="1"/>
  <c r="AA39" i="1" s="1"/>
  <c r="AA59" i="1" s="1"/>
  <c r="AA4" i="1"/>
  <c r="AA38" i="1" s="1"/>
  <c r="AA58" i="1" s="1"/>
  <c r="AA3" i="1"/>
  <c r="AA37" i="1" s="1"/>
  <c r="AA57" i="1" s="1"/>
  <c r="X20" i="1"/>
  <c r="X54" i="1" s="1"/>
  <c r="X74" i="1" s="1"/>
  <c r="X19" i="1"/>
  <c r="X53" i="1" s="1"/>
  <c r="X73" i="1" s="1"/>
  <c r="X18" i="1"/>
  <c r="X52" i="1" s="1"/>
  <c r="X72" i="1" s="1"/>
  <c r="X17" i="1"/>
  <c r="X51" i="1" s="1"/>
  <c r="X71" i="1" s="1"/>
  <c r="X16" i="1"/>
  <c r="X50" i="1" s="1"/>
  <c r="X70" i="1" s="1"/>
  <c r="X15" i="1"/>
  <c r="X49" i="1" s="1"/>
  <c r="X69" i="1" s="1"/>
  <c r="X14" i="1"/>
  <c r="X48" i="1" s="1"/>
  <c r="X68" i="1" s="1"/>
  <c r="X13" i="1"/>
  <c r="X47" i="1" s="1"/>
  <c r="X67" i="1" s="1"/>
  <c r="X12" i="1"/>
  <c r="X46" i="1" s="1"/>
  <c r="X66" i="1" s="1"/>
  <c r="X11" i="1"/>
  <c r="X45" i="1" s="1"/>
  <c r="X65" i="1" s="1"/>
  <c r="X10" i="1"/>
  <c r="X44" i="1" s="1"/>
  <c r="X64" i="1" s="1"/>
  <c r="X9" i="1"/>
  <c r="X43" i="1" s="1"/>
  <c r="X63" i="1" s="1"/>
  <c r="X8" i="1"/>
  <c r="X42" i="1" s="1"/>
  <c r="X62" i="1" s="1"/>
  <c r="X7" i="1"/>
  <c r="X41" i="1" s="1"/>
  <c r="X61" i="1" s="1"/>
  <c r="X6" i="1"/>
  <c r="X5" i="1"/>
  <c r="X39" i="1" s="1"/>
  <c r="X59" i="1" s="1"/>
  <c r="X4" i="1"/>
  <c r="X38" i="1" s="1"/>
  <c r="X58" i="1" s="1"/>
  <c r="X3" i="1"/>
  <c r="X37" i="1" s="1"/>
  <c r="X57" i="1" s="1"/>
  <c r="U20" i="1"/>
  <c r="U54" i="1" s="1"/>
  <c r="U74" i="1" s="1"/>
  <c r="U19" i="1"/>
  <c r="U53" i="1" s="1"/>
  <c r="U73" i="1" s="1"/>
  <c r="U18" i="1"/>
  <c r="U52" i="1" s="1"/>
  <c r="U72" i="1" s="1"/>
  <c r="U17" i="1"/>
  <c r="U51" i="1" s="1"/>
  <c r="U71" i="1" s="1"/>
  <c r="U16" i="1"/>
  <c r="U50" i="1" s="1"/>
  <c r="U70" i="1" s="1"/>
  <c r="U15" i="1"/>
  <c r="U49" i="1" s="1"/>
  <c r="U69" i="1" s="1"/>
  <c r="U14" i="1"/>
  <c r="U48" i="1" s="1"/>
  <c r="U68" i="1" s="1"/>
  <c r="U13" i="1"/>
  <c r="U47" i="1" s="1"/>
  <c r="U67" i="1" s="1"/>
  <c r="U12" i="1"/>
  <c r="U46" i="1" s="1"/>
  <c r="U66" i="1" s="1"/>
  <c r="U11" i="1"/>
  <c r="U45" i="1" s="1"/>
  <c r="U65" i="1" s="1"/>
  <c r="U10" i="1"/>
  <c r="U44" i="1" s="1"/>
  <c r="U64" i="1" s="1"/>
  <c r="U9" i="1"/>
  <c r="U43" i="1" s="1"/>
  <c r="U63" i="1" s="1"/>
  <c r="U8" i="1"/>
  <c r="U42" i="1" s="1"/>
  <c r="U62" i="1" s="1"/>
  <c r="U7" i="1"/>
  <c r="U41" i="1" s="1"/>
  <c r="U61" i="1" s="1"/>
  <c r="U6" i="1"/>
  <c r="U5" i="1"/>
  <c r="U39" i="1" s="1"/>
  <c r="U59" i="1" s="1"/>
  <c r="U4" i="1"/>
  <c r="U38" i="1" s="1"/>
  <c r="U58" i="1" s="1"/>
  <c r="U3" i="1"/>
  <c r="U37" i="1" s="1"/>
  <c r="U57" i="1" s="1"/>
  <c r="AD26" i="1" l="1"/>
  <c r="AD32" i="1" s="1"/>
  <c r="AA26" i="1"/>
  <c r="AA32" i="1" s="1"/>
  <c r="U26" i="1"/>
  <c r="U32" i="1" s="1"/>
  <c r="AG28" i="1"/>
  <c r="AG34" i="1" s="1"/>
  <c r="AA27" i="1"/>
  <c r="AA33" i="1" s="1"/>
  <c r="X26" i="1"/>
  <c r="X32" i="1" s="1"/>
  <c r="AD27" i="1"/>
  <c r="AD33" i="1" s="1"/>
  <c r="AA40" i="1"/>
  <c r="AA60" i="1" s="1"/>
  <c r="AG25" i="1"/>
  <c r="AG31" i="1" s="1"/>
  <c r="X27" i="1"/>
  <c r="X33" i="1" s="1"/>
  <c r="AG49" i="1"/>
  <c r="AG69" i="1" s="1"/>
  <c r="AG22" i="1"/>
  <c r="AG27" i="1"/>
  <c r="AG33" i="1" s="1"/>
  <c r="AG26" i="1"/>
  <c r="AG32" i="1" s="1"/>
  <c r="AG40" i="1"/>
  <c r="AG60" i="1" s="1"/>
  <c r="AD28" i="1"/>
  <c r="AD34" i="1" s="1"/>
  <c r="AD40" i="1"/>
  <c r="AD60" i="1" s="1"/>
  <c r="AD22" i="1"/>
  <c r="AD25" i="1"/>
  <c r="AD31" i="1" s="1"/>
  <c r="AA28" i="1"/>
  <c r="AA34" i="1" s="1"/>
  <c r="AA22" i="1"/>
  <c r="AA25" i="1"/>
  <c r="AA31" i="1" s="1"/>
  <c r="X40" i="1"/>
  <c r="X60" i="1" s="1"/>
  <c r="X28" i="1"/>
  <c r="X34" i="1" s="1"/>
  <c r="X22" i="1"/>
  <c r="X25" i="1"/>
  <c r="X31" i="1" s="1"/>
  <c r="U27" i="1"/>
  <c r="U33" i="1" s="1"/>
  <c r="U40" i="1"/>
  <c r="U60" i="1" s="1"/>
  <c r="U28" i="1"/>
  <c r="U34" i="1" s="1"/>
  <c r="U25" i="1"/>
  <c r="U31" i="1" s="1"/>
  <c r="U22" i="1"/>
  <c r="M50" i="13" l="1"/>
  <c r="M51" i="13"/>
  <c r="M52" i="13"/>
  <c r="M36" i="13"/>
  <c r="M37" i="13"/>
  <c r="M38" i="13"/>
  <c r="M39" i="13"/>
  <c r="M40" i="13"/>
  <c r="M41" i="13"/>
  <c r="M42" i="13"/>
  <c r="M43" i="13"/>
  <c r="M44" i="13"/>
  <c r="M45" i="13"/>
  <c r="M46" i="13"/>
  <c r="M47" i="13"/>
  <c r="M48" i="13"/>
  <c r="M49" i="13"/>
  <c r="M53" i="13"/>
  <c r="M3" i="13"/>
  <c r="M4" i="13"/>
  <c r="M5" i="13"/>
  <c r="M10" i="13"/>
  <c r="M11" i="13"/>
  <c r="M13" i="13"/>
  <c r="L13" i="13" s="1"/>
  <c r="M14" i="13"/>
  <c r="M15" i="13"/>
  <c r="M16" i="13"/>
  <c r="M17" i="13"/>
  <c r="M18" i="13"/>
  <c r="M19" i="13"/>
  <c r="M20" i="13"/>
  <c r="M21" i="13"/>
  <c r="M22" i="13"/>
  <c r="M23" i="13"/>
  <c r="M24" i="13"/>
  <c r="M25" i="13"/>
  <c r="M26" i="13"/>
  <c r="M27" i="13"/>
  <c r="M28" i="13"/>
  <c r="M29" i="13"/>
  <c r="M30" i="13"/>
  <c r="M31" i="13"/>
  <c r="M32" i="13"/>
  <c r="M33" i="13"/>
  <c r="M34" i="13"/>
  <c r="M35" i="13"/>
  <c r="L53" i="13" l="1"/>
  <c r="N53" i="13"/>
  <c r="N11" i="13"/>
  <c r="L11" i="13"/>
  <c r="N10" i="13"/>
  <c r="L10" i="13"/>
  <c r="N6" i="13"/>
  <c r="L6" i="13"/>
  <c r="Q31" i="13"/>
  <c r="E31" i="13" l="1"/>
  <c r="E30" i="13" l="1"/>
  <c r="T1" i="25" l="1"/>
  <c r="N34" i="13" l="1"/>
  <c r="N35" i="13"/>
  <c r="N36" i="13"/>
  <c r="N37" i="13"/>
  <c r="N38" i="13"/>
  <c r="N39" i="13"/>
  <c r="N40" i="13"/>
  <c r="N41" i="13"/>
  <c r="N42" i="13"/>
  <c r="N43" i="13"/>
  <c r="N52" i="13"/>
  <c r="L52" i="13"/>
  <c r="K52" i="13"/>
  <c r="H52" i="13"/>
  <c r="E52" i="13"/>
  <c r="N51" i="13" l="1"/>
  <c r="L51" i="13"/>
  <c r="K51" i="13"/>
  <c r="H51" i="13"/>
  <c r="E51" i="13"/>
  <c r="N50" i="13"/>
  <c r="L50" i="13"/>
  <c r="K50" i="13"/>
  <c r="H50" i="13"/>
  <c r="E50" i="13"/>
  <c r="N5" i="13" l="1"/>
  <c r="L5" i="13"/>
  <c r="K5" i="13"/>
  <c r="H5" i="13"/>
  <c r="E5" i="13"/>
  <c r="E29" i="13"/>
  <c r="H27" i="13" l="1"/>
  <c r="K27" i="13"/>
  <c r="E27" i="13"/>
  <c r="N26" i="13" l="1"/>
  <c r="L26" i="13"/>
  <c r="K26" i="13"/>
  <c r="H26" i="13"/>
  <c r="E26" i="13"/>
  <c r="N25" i="13"/>
  <c r="K25" i="13"/>
  <c r="H25" i="13"/>
  <c r="E25" i="13"/>
  <c r="N24" i="13"/>
  <c r="L24" i="13"/>
  <c r="K24" i="13"/>
  <c r="H24" i="13"/>
  <c r="E24" i="13"/>
  <c r="N23" i="13"/>
  <c r="K23" i="13"/>
  <c r="H23" i="13"/>
  <c r="E23" i="13"/>
  <c r="N22" i="13"/>
  <c r="L22" i="13"/>
  <c r="K22" i="13"/>
  <c r="H22" i="13"/>
  <c r="E22" i="13"/>
  <c r="N21" i="13"/>
  <c r="K21" i="13"/>
  <c r="H21" i="13"/>
  <c r="E21" i="13"/>
  <c r="N20" i="13"/>
  <c r="K20" i="13"/>
  <c r="H20" i="13"/>
  <c r="E20" i="13"/>
  <c r="N19" i="13"/>
  <c r="K19" i="13"/>
  <c r="H19" i="13"/>
  <c r="E19" i="13"/>
  <c r="N18" i="13"/>
  <c r="K18" i="13"/>
  <c r="H18" i="13"/>
  <c r="E18" i="13"/>
  <c r="N17" i="13"/>
  <c r="L17" i="13"/>
  <c r="K17" i="13"/>
  <c r="H17" i="13"/>
  <c r="E17" i="13"/>
  <c r="N16" i="13"/>
  <c r="L16" i="13"/>
  <c r="K16" i="13"/>
  <c r="H16" i="13"/>
  <c r="E16" i="13"/>
  <c r="N15" i="13"/>
  <c r="L15" i="13"/>
  <c r="K15" i="13"/>
  <c r="H15" i="13"/>
  <c r="E15" i="13"/>
  <c r="N14" i="13"/>
  <c r="L14" i="13"/>
  <c r="K14" i="13"/>
  <c r="H14" i="13"/>
  <c r="E14" i="13"/>
  <c r="N13" i="13" l="1"/>
  <c r="N4" i="13"/>
  <c r="K13" i="13"/>
  <c r="K4" i="13"/>
  <c r="H13" i="13"/>
  <c r="H4" i="13"/>
  <c r="E13" i="13"/>
  <c r="E4" i="13"/>
  <c r="L27" i="13" l="1"/>
  <c r="N27" i="13"/>
  <c r="N44" i="13"/>
  <c r="N45" i="13"/>
  <c r="N46" i="13"/>
  <c r="N47" i="13"/>
  <c r="N48" i="13"/>
  <c r="N49" i="13"/>
  <c r="N55" i="13"/>
  <c r="N56" i="13"/>
  <c r="N57" i="13"/>
  <c r="N58" i="13"/>
  <c r="N59" i="13"/>
  <c r="E28" i="13"/>
  <c r="E32" i="13"/>
  <c r="E33" i="13"/>
  <c r="E34" i="13"/>
  <c r="E35" i="13"/>
  <c r="E36" i="13"/>
  <c r="E37" i="13"/>
  <c r="E38" i="13"/>
  <c r="E39" i="13"/>
  <c r="E40" i="13"/>
  <c r="E41" i="13"/>
  <c r="E42" i="13"/>
  <c r="E43" i="13"/>
  <c r="E44" i="13"/>
  <c r="E45" i="13"/>
  <c r="E46" i="13"/>
  <c r="E47" i="13"/>
  <c r="E48" i="13"/>
  <c r="E49" i="13"/>
  <c r="O18" i="1" l="1"/>
  <c r="O19" i="1"/>
  <c r="O20" i="1"/>
  <c r="L18" i="1" l="1"/>
  <c r="L19" i="1"/>
  <c r="Q4" i="13" l="1"/>
  <c r="L59" i="13" l="1"/>
  <c r="Q56" i="13" l="1"/>
  <c r="Q55" i="13" l="1"/>
  <c r="Q54" i="13" l="1"/>
  <c r="AF1" i="25" l="1"/>
  <c r="AC1" i="25"/>
  <c r="Z1" i="25"/>
  <c r="W1" i="25"/>
  <c r="L58" i="13"/>
  <c r="L57" i="13"/>
  <c r="L56" i="13"/>
  <c r="L55" i="13"/>
  <c r="Q1" i="25" l="1"/>
  <c r="N1" i="25"/>
  <c r="K1" i="25"/>
  <c r="H1" i="25"/>
  <c r="Q50" i="13" l="1"/>
  <c r="I53" i="25"/>
  <c r="I73" i="25" s="1"/>
  <c r="BZ53" i="25"/>
  <c r="BZ73" i="25" s="1"/>
  <c r="BW53" i="25"/>
  <c r="BW73" i="25" s="1"/>
  <c r="BT53" i="25"/>
  <c r="BT73" i="25" s="1"/>
  <c r="BQ53" i="25"/>
  <c r="BQ73" i="25" s="1"/>
  <c r="BN53" i="25"/>
  <c r="BN73" i="25" s="1"/>
  <c r="BK53" i="25"/>
  <c r="BK73" i="25" s="1"/>
  <c r="BH53" i="25"/>
  <c r="BH73" i="25" s="1"/>
  <c r="BE53" i="25"/>
  <c r="BE73" i="25" s="1"/>
  <c r="BB53" i="25"/>
  <c r="BB73" i="25" s="1"/>
  <c r="AY53" i="25"/>
  <c r="AY73" i="25" s="1"/>
  <c r="AV53" i="25"/>
  <c r="AV73" i="25" s="1"/>
  <c r="AS53" i="25"/>
  <c r="AS73" i="25" s="1"/>
  <c r="AP53" i="25"/>
  <c r="AP73" i="25" s="1"/>
  <c r="AM53" i="25"/>
  <c r="AM73" i="25" s="1"/>
  <c r="AJ53" i="25"/>
  <c r="AJ73" i="25" s="1"/>
  <c r="AG53" i="25"/>
  <c r="AG73" i="25" s="1"/>
  <c r="AD53" i="25"/>
  <c r="AD73" i="25" s="1"/>
  <c r="AA53" i="25"/>
  <c r="AA73" i="25" s="1"/>
  <c r="X53" i="25"/>
  <c r="X73" i="25" s="1"/>
  <c r="U53" i="25"/>
  <c r="U73" i="25" s="1"/>
  <c r="R53" i="25"/>
  <c r="R73" i="25" s="1"/>
  <c r="O53" i="25"/>
  <c r="O73" i="25" s="1"/>
  <c r="L53" i="25"/>
  <c r="L73" i="25" s="1"/>
  <c r="F53" i="25"/>
  <c r="F73" i="25" s="1"/>
  <c r="C56" i="23" l="1"/>
  <c r="B56" i="23"/>
  <c r="O53" i="1" l="1"/>
  <c r="O52" i="1"/>
  <c r="L53" i="1"/>
  <c r="L52" i="1"/>
  <c r="Q43" i="13" l="1"/>
  <c r="Q42" i="13" l="1"/>
  <c r="Q41" i="13" l="1"/>
  <c r="Q40" i="13" l="1"/>
  <c r="Q39" i="13" l="1"/>
  <c r="Q38" i="13" l="1"/>
  <c r="Q37" i="13" l="1"/>
  <c r="CL1" i="23" l="1"/>
  <c r="CI1" i="23"/>
  <c r="CF1" i="23"/>
  <c r="CC1" i="23"/>
  <c r="BZ1" i="23"/>
  <c r="BW1" i="23"/>
  <c r="BT1" i="23"/>
  <c r="Q36" i="13"/>
  <c r="Q35" i="13" l="1"/>
  <c r="F21" i="23" l="1"/>
  <c r="BQ1" i="23" l="1"/>
  <c r="BN1" i="23"/>
  <c r="R53" i="1" l="1"/>
  <c r="F51" i="1" l="1"/>
  <c r="F71" i="1" s="1"/>
  <c r="F17" i="23"/>
  <c r="F41" i="1"/>
  <c r="F61" i="1" s="1"/>
  <c r="F7" i="23"/>
  <c r="F53" i="1"/>
  <c r="F73" i="1" s="1"/>
  <c r="O73" i="1"/>
  <c r="L73" i="1"/>
  <c r="F19" i="23"/>
  <c r="F50" i="1"/>
  <c r="F70" i="1" s="1"/>
  <c r="F16" i="23"/>
  <c r="F47" i="1"/>
  <c r="F67" i="1" s="1"/>
  <c r="F27" i="1"/>
  <c r="F33" i="1" s="1"/>
  <c r="F13" i="23"/>
  <c r="F44" i="1"/>
  <c r="F64" i="1" s="1"/>
  <c r="F10" i="23"/>
  <c r="F26" i="1"/>
  <c r="F32" i="1" s="1"/>
  <c r="F40" i="1"/>
  <c r="F60" i="1" s="1"/>
  <c r="F6" i="23"/>
  <c r="F25" i="1"/>
  <c r="F31" i="1" s="1"/>
  <c r="F3" i="23"/>
  <c r="F52" i="1"/>
  <c r="F72" i="1" s="1"/>
  <c r="O72" i="1"/>
  <c r="L72" i="1"/>
  <c r="F18" i="23"/>
  <c r="F48" i="1"/>
  <c r="F68" i="1" s="1"/>
  <c r="F14" i="23"/>
  <c r="F46" i="1"/>
  <c r="F66" i="1" s="1"/>
  <c r="F12" i="23"/>
  <c r="F43" i="1"/>
  <c r="F63" i="1" s="1"/>
  <c r="F9" i="23"/>
  <c r="F38" i="1"/>
  <c r="F58" i="1" s="1"/>
  <c r="F4" i="23"/>
  <c r="F54" i="1"/>
  <c r="F74" i="1" s="1"/>
  <c r="F20" i="23"/>
  <c r="F49" i="1"/>
  <c r="F69" i="1" s="1"/>
  <c r="F28" i="1"/>
  <c r="F34" i="1" s="1"/>
  <c r="F15" i="23"/>
  <c r="F45" i="1"/>
  <c r="F65" i="1" s="1"/>
  <c r="F11" i="23"/>
  <c r="F42" i="1"/>
  <c r="F62" i="1" s="1"/>
  <c r="F8" i="23"/>
  <c r="F39" i="1"/>
  <c r="F59" i="1" s="1"/>
  <c r="F5" i="23"/>
  <c r="F46" i="23" l="1"/>
  <c r="F66" i="23" s="1"/>
  <c r="AT12" i="23"/>
  <c r="AQ12" i="23"/>
  <c r="F54" i="23"/>
  <c r="F74" i="23" s="1"/>
  <c r="AQ20" i="23"/>
  <c r="AT20" i="23"/>
  <c r="AQ3" i="23"/>
  <c r="AT3" i="23"/>
  <c r="AQ6" i="23"/>
  <c r="AT6" i="23"/>
  <c r="F41" i="23"/>
  <c r="F61" i="23" s="1"/>
  <c r="AT7" i="23"/>
  <c r="AQ7" i="23"/>
  <c r="F38" i="23"/>
  <c r="F58" i="23" s="1"/>
  <c r="AT4" i="23"/>
  <c r="AQ4" i="23"/>
  <c r="F52" i="23"/>
  <c r="F72" i="23" s="1"/>
  <c r="AQ18" i="23"/>
  <c r="AT18" i="23"/>
  <c r="F50" i="23"/>
  <c r="F70" i="23" s="1"/>
  <c r="AT16" i="23"/>
  <c r="AQ16" i="23"/>
  <c r="AT13" i="23"/>
  <c r="AQ13" i="23"/>
  <c r="F48" i="23"/>
  <c r="F68" i="23" s="1"/>
  <c r="AT14" i="23"/>
  <c r="AQ14" i="23"/>
  <c r="F43" i="23"/>
  <c r="F63" i="23" s="1"/>
  <c r="AT9" i="23"/>
  <c r="AQ9" i="23"/>
  <c r="F51" i="23"/>
  <c r="F71" i="23" s="1"/>
  <c r="AQ17" i="23"/>
  <c r="AT17" i="23"/>
  <c r="F42" i="23"/>
  <c r="F62" i="23" s="1"/>
  <c r="AT8" i="23"/>
  <c r="AQ8" i="23"/>
  <c r="F45" i="23"/>
  <c r="F65" i="23" s="1"/>
  <c r="AT11" i="23"/>
  <c r="AQ11" i="23"/>
  <c r="AT15" i="23"/>
  <c r="AQ15" i="23"/>
  <c r="F39" i="23"/>
  <c r="F59" i="23" s="1"/>
  <c r="AQ5" i="23"/>
  <c r="AT5" i="23"/>
  <c r="F44" i="23"/>
  <c r="F64" i="23" s="1"/>
  <c r="AQ10" i="23"/>
  <c r="AT10" i="23"/>
  <c r="F53" i="23"/>
  <c r="F73" i="23" s="1"/>
  <c r="AQ19" i="23"/>
  <c r="AT19" i="23"/>
  <c r="F40" i="23"/>
  <c r="F60" i="23" s="1"/>
  <c r="F26" i="23"/>
  <c r="F32" i="23" s="1"/>
  <c r="F25" i="23"/>
  <c r="F31" i="23" s="1"/>
  <c r="F37" i="23"/>
  <c r="F57" i="23" s="1"/>
  <c r="F28" i="23"/>
  <c r="F34" i="23" s="1"/>
  <c r="F49" i="23"/>
  <c r="F69" i="23" s="1"/>
  <c r="F47" i="23"/>
  <c r="F67" i="23" s="1"/>
  <c r="F27" i="23"/>
  <c r="F33" i="23" s="1"/>
  <c r="CJ18" i="23"/>
  <c r="CJ52" i="23" s="1"/>
  <c r="CJ72" i="23" s="1"/>
  <c r="CA18" i="23"/>
  <c r="CA52" i="23" s="1"/>
  <c r="CA72" i="23" s="1"/>
  <c r="BO18" i="23"/>
  <c r="BO52" i="23" s="1"/>
  <c r="BO72" i="23" s="1"/>
  <c r="CG18" i="23"/>
  <c r="CG52" i="23" s="1"/>
  <c r="CG72" i="23" s="1"/>
  <c r="BX18" i="23"/>
  <c r="BX52" i="23" s="1"/>
  <c r="BX72" i="23" s="1"/>
  <c r="BU18" i="23"/>
  <c r="BU52" i="23" s="1"/>
  <c r="BU72" i="23" s="1"/>
  <c r="CM18" i="23"/>
  <c r="CM52" i="23" s="1"/>
  <c r="CM72" i="23" s="1"/>
  <c r="CD18" i="23"/>
  <c r="CD52" i="23" s="1"/>
  <c r="CD72" i="23" s="1"/>
  <c r="BR18" i="23"/>
  <c r="BR52" i="23" s="1"/>
  <c r="BR72" i="23" s="1"/>
  <c r="BO19" i="23"/>
  <c r="BO53" i="23" s="1"/>
  <c r="BO73" i="23" s="1"/>
  <c r="CD19" i="23"/>
  <c r="CD53" i="23" s="1"/>
  <c r="CD73" i="23" s="1"/>
  <c r="CJ19" i="23"/>
  <c r="CJ53" i="23" s="1"/>
  <c r="CJ73" i="23" s="1"/>
  <c r="CM19" i="23"/>
  <c r="CM53" i="23" s="1"/>
  <c r="CM73" i="23" s="1"/>
  <c r="CG19" i="23"/>
  <c r="CG53" i="23" s="1"/>
  <c r="CG73" i="23" s="1"/>
  <c r="CA19" i="23"/>
  <c r="CA53" i="23" s="1"/>
  <c r="CA73" i="23" s="1"/>
  <c r="BX19" i="23"/>
  <c r="BX53" i="23" s="1"/>
  <c r="BX73" i="23" s="1"/>
  <c r="BU19" i="23"/>
  <c r="BU53" i="23" s="1"/>
  <c r="BU73" i="23" s="1"/>
  <c r="BR19" i="23"/>
  <c r="BR53" i="23" s="1"/>
  <c r="BR73" i="23" s="1"/>
  <c r="AT22" i="23" l="1"/>
  <c r="AQ22" i="23"/>
  <c r="H28" i="13"/>
  <c r="H29" i="13"/>
  <c r="J12" i="29" l="1"/>
  <c r="N4" i="29" l="1"/>
  <c r="M4" i="29" s="1"/>
  <c r="N3" i="29"/>
  <c r="M3" i="29" s="1"/>
  <c r="N11" i="29"/>
  <c r="M11" i="29" s="1"/>
  <c r="N10" i="29"/>
  <c r="M10" i="29" s="1"/>
  <c r="N9" i="29"/>
  <c r="M9" i="29" s="1"/>
  <c r="N8" i="29"/>
  <c r="M8" i="29" s="1"/>
  <c r="N7" i="29"/>
  <c r="M7" i="29" s="1"/>
  <c r="N6" i="29"/>
  <c r="M6" i="29" s="1"/>
  <c r="N5" i="29"/>
  <c r="M5" i="29" s="1"/>
  <c r="F22" i="23"/>
  <c r="BL19" i="23" l="1"/>
  <c r="BL53" i="23" s="1"/>
  <c r="BL73" i="23" s="1"/>
  <c r="BL18" i="23"/>
  <c r="BL52" i="23" s="1"/>
  <c r="BL72" i="23" s="1"/>
  <c r="BI19" i="23"/>
  <c r="BI53" i="23" s="1"/>
  <c r="BI73" i="23" s="1"/>
  <c r="BI18" i="23"/>
  <c r="BI52" i="23" s="1"/>
  <c r="BI72" i="23" s="1"/>
  <c r="BC19" i="23"/>
  <c r="BC53" i="23" s="1"/>
  <c r="BC73" i="23" s="1"/>
  <c r="BC18" i="23"/>
  <c r="BC52" i="23" s="1"/>
  <c r="BC72" i="23" s="1"/>
  <c r="AZ19" i="23"/>
  <c r="AZ53" i="23" s="1"/>
  <c r="AZ73" i="23" s="1"/>
  <c r="AZ18" i="23"/>
  <c r="AZ52" i="23" s="1"/>
  <c r="AZ72" i="23" s="1"/>
  <c r="AW19" i="23"/>
  <c r="AW53" i="23" s="1"/>
  <c r="AW73" i="23" s="1"/>
  <c r="AW18" i="23"/>
  <c r="AW52" i="23" s="1"/>
  <c r="AW72" i="23" s="1"/>
  <c r="AT53" i="23"/>
  <c r="AT73" i="23" s="1"/>
  <c r="AT52" i="23"/>
  <c r="AT72" i="23" s="1"/>
  <c r="AQ53" i="23"/>
  <c r="AQ73" i="23" s="1"/>
  <c r="AQ52" i="23"/>
  <c r="AQ72" i="23" s="1"/>
  <c r="AN19" i="23"/>
  <c r="AN53" i="23" s="1"/>
  <c r="AN73" i="23" s="1"/>
  <c r="AN18" i="23"/>
  <c r="AN52" i="23" s="1"/>
  <c r="AN72" i="23" s="1"/>
  <c r="AK19" i="23"/>
  <c r="AK53" i="23" s="1"/>
  <c r="AK73" i="23" s="1"/>
  <c r="AK18" i="23"/>
  <c r="AK52" i="23" s="1"/>
  <c r="AK72" i="23" s="1"/>
  <c r="AH19" i="23"/>
  <c r="AH53" i="23" s="1"/>
  <c r="AH73" i="23" s="1"/>
  <c r="AH18" i="23"/>
  <c r="AH52" i="23" s="1"/>
  <c r="AH72" i="23" s="1"/>
  <c r="AE19" i="23"/>
  <c r="AE53" i="23" s="1"/>
  <c r="AE73" i="23" s="1"/>
  <c r="AE18" i="23"/>
  <c r="AE52" i="23" s="1"/>
  <c r="AE72" i="23" s="1"/>
  <c r="AB19" i="23"/>
  <c r="AB53" i="23" s="1"/>
  <c r="AB73" i="23" s="1"/>
  <c r="AB18" i="23"/>
  <c r="AB52" i="23" s="1"/>
  <c r="AB72" i="23" s="1"/>
  <c r="Y19" i="23"/>
  <c r="Y53" i="23" s="1"/>
  <c r="Y73" i="23" s="1"/>
  <c r="Y18" i="23"/>
  <c r="Y52" i="23" s="1"/>
  <c r="Y72" i="23" s="1"/>
  <c r="V19" i="23"/>
  <c r="V53" i="23" s="1"/>
  <c r="V73" i="23" s="1"/>
  <c r="V18" i="23"/>
  <c r="V52" i="23" s="1"/>
  <c r="V72" i="23" s="1"/>
  <c r="S19" i="23"/>
  <c r="S53" i="23" s="1"/>
  <c r="S73" i="23" s="1"/>
  <c r="S18" i="23"/>
  <c r="S52" i="23" s="1"/>
  <c r="S72" i="23" s="1"/>
  <c r="P19" i="23"/>
  <c r="P53" i="23" s="1"/>
  <c r="P73" i="23" s="1"/>
  <c r="P18" i="23"/>
  <c r="P52" i="23" s="1"/>
  <c r="P72" i="23" s="1"/>
  <c r="M19" i="23"/>
  <c r="M53" i="23" s="1"/>
  <c r="M73" i="23" s="1"/>
  <c r="M18" i="23"/>
  <c r="M52" i="23" s="1"/>
  <c r="M72" i="23" s="1"/>
  <c r="J19" i="23"/>
  <c r="J53" i="23" s="1"/>
  <c r="J73" i="23" s="1"/>
  <c r="J18" i="23"/>
  <c r="J52" i="23" s="1"/>
  <c r="J72" i="23" s="1"/>
  <c r="BY22" i="25"/>
  <c r="BV22" i="25"/>
  <c r="BS22" i="25"/>
  <c r="BP22" i="25"/>
  <c r="BM22" i="25"/>
  <c r="BJ22" i="25"/>
  <c r="BG22" i="25"/>
  <c r="BD22" i="25"/>
  <c r="BA22" i="25"/>
  <c r="AX22" i="25"/>
  <c r="AU22" i="25"/>
  <c r="AR22" i="25"/>
  <c r="AO22" i="25"/>
  <c r="AL22" i="25"/>
  <c r="Q59" i="13"/>
  <c r="Q58" i="13"/>
  <c r="Q57" i="13"/>
  <c r="F18" i="25"/>
  <c r="I18" i="1"/>
  <c r="I52" i="1" s="1"/>
  <c r="I72" i="1" s="1"/>
  <c r="I19" i="1"/>
  <c r="I53" i="1" s="1"/>
  <c r="I73" i="1" s="1"/>
  <c r="BN18" i="25" l="1"/>
  <c r="I18" i="25"/>
  <c r="BQ18" i="25"/>
  <c r="AJ18" i="25"/>
  <c r="BT18" i="25"/>
  <c r="AG18" i="25"/>
  <c r="BW18" i="25"/>
  <c r="AS18" i="25"/>
  <c r="BZ18" i="25"/>
  <c r="AM18" i="25"/>
  <c r="AP18" i="25"/>
  <c r="R18" i="25"/>
  <c r="AY18" i="25"/>
  <c r="O18" i="25"/>
  <c r="X18" i="25"/>
  <c r="BH18" i="25"/>
  <c r="BK18" i="25"/>
  <c r="AV18" i="25"/>
  <c r="BB18" i="25"/>
  <c r="U18" i="25"/>
  <c r="AA18" i="25"/>
  <c r="L18" i="25"/>
  <c r="BE18" i="25"/>
  <c r="AD18" i="25"/>
  <c r="Q7" i="13"/>
  <c r="R20" i="1"/>
  <c r="R54" i="1" s="1"/>
  <c r="R74" i="1" s="1"/>
  <c r="R17" i="1"/>
  <c r="R16" i="1"/>
  <c r="R15" i="1"/>
  <c r="R14" i="1"/>
  <c r="R13" i="1"/>
  <c r="R12" i="1"/>
  <c r="R11" i="1"/>
  <c r="R10" i="1"/>
  <c r="R9" i="1"/>
  <c r="R8" i="1"/>
  <c r="R7" i="1"/>
  <c r="R6" i="1"/>
  <c r="R5" i="1"/>
  <c r="R4" i="1"/>
  <c r="R3" i="1"/>
  <c r="O54" i="1"/>
  <c r="O74" i="1" s="1"/>
  <c r="O17" i="1"/>
  <c r="O51" i="1" s="1"/>
  <c r="O71" i="1" s="1"/>
  <c r="O16" i="1"/>
  <c r="O50" i="1" s="1"/>
  <c r="O70" i="1" s="1"/>
  <c r="O15" i="1"/>
  <c r="O14" i="1"/>
  <c r="O48" i="1" s="1"/>
  <c r="O68" i="1" s="1"/>
  <c r="O13" i="1"/>
  <c r="O12" i="1"/>
  <c r="O46" i="1" s="1"/>
  <c r="O66" i="1" s="1"/>
  <c r="O11" i="1"/>
  <c r="O45" i="1" s="1"/>
  <c r="O65" i="1" s="1"/>
  <c r="O10" i="1"/>
  <c r="O44" i="1" s="1"/>
  <c r="O64" i="1" s="1"/>
  <c r="O9" i="1"/>
  <c r="O43" i="1" s="1"/>
  <c r="O63" i="1" s="1"/>
  <c r="O8" i="1"/>
  <c r="O42" i="1" s="1"/>
  <c r="O62" i="1" s="1"/>
  <c r="O7" i="1"/>
  <c r="O41" i="1" s="1"/>
  <c r="O61" i="1" s="1"/>
  <c r="O6" i="1"/>
  <c r="O5" i="1"/>
  <c r="O39" i="1" s="1"/>
  <c r="O59" i="1" s="1"/>
  <c r="O4" i="1"/>
  <c r="O38" i="1" s="1"/>
  <c r="O58" i="1" s="1"/>
  <c r="O3" i="1"/>
  <c r="O26" i="1" l="1"/>
  <c r="O32" i="1" s="1"/>
  <c r="O40" i="1"/>
  <c r="O60" i="1" s="1"/>
  <c r="O27" i="1"/>
  <c r="O33" i="1" s="1"/>
  <c r="O47" i="1"/>
  <c r="O67" i="1" s="1"/>
  <c r="O49" i="1"/>
  <c r="O69" i="1" s="1"/>
  <c r="O28" i="1"/>
  <c r="O34" i="1" s="1"/>
  <c r="O37" i="1"/>
  <c r="O57" i="1" s="1"/>
  <c r="O25" i="1"/>
  <c r="O31" i="1" s="1"/>
  <c r="R22" i="1"/>
  <c r="O22" i="1"/>
  <c r="N28" i="13" l="1"/>
  <c r="N29" i="13"/>
  <c r="N30" i="13"/>
  <c r="N31" i="13"/>
  <c r="N32" i="13"/>
  <c r="N33" i="13"/>
  <c r="L28" i="13" l="1"/>
  <c r="L29" i="13"/>
  <c r="L30" i="13"/>
  <c r="L32" i="13"/>
  <c r="L33" i="13"/>
  <c r="L35" i="13"/>
  <c r="L36" i="13"/>
  <c r="L37" i="13"/>
  <c r="L39" i="13"/>
  <c r="L40" i="13"/>
  <c r="L41" i="13"/>
  <c r="L42" i="13"/>
  <c r="L43" i="13"/>
  <c r="L44" i="13"/>
  <c r="L47" i="13"/>
  <c r="L49" i="13"/>
  <c r="L45" i="13" l="1"/>
  <c r="L38" i="13"/>
  <c r="L34" i="13"/>
  <c r="L31" i="13"/>
  <c r="L46" i="13"/>
  <c r="L48" i="13"/>
  <c r="L14" i="1" l="1"/>
  <c r="L48" i="1" s="1"/>
  <c r="L68" i="1" s="1"/>
  <c r="I14" i="1"/>
  <c r="I48" i="1" s="1"/>
  <c r="I68" i="1" s="1"/>
  <c r="L6" i="1"/>
  <c r="I6" i="1"/>
  <c r="I15" i="1"/>
  <c r="L15" i="1"/>
  <c r="I8" i="1"/>
  <c r="I42" i="1" s="1"/>
  <c r="I62" i="1" s="1"/>
  <c r="L8" i="1"/>
  <c r="L42" i="1" s="1"/>
  <c r="L62" i="1" s="1"/>
  <c r="I3" i="1"/>
  <c r="L3" i="1"/>
  <c r="L12" i="1"/>
  <c r="L46" i="1" s="1"/>
  <c r="L66" i="1" s="1"/>
  <c r="I12" i="1"/>
  <c r="I46" i="1" s="1"/>
  <c r="I66" i="1" s="1"/>
  <c r="I5" i="1"/>
  <c r="I39" i="1" s="1"/>
  <c r="I59" i="1" s="1"/>
  <c r="L5" i="1"/>
  <c r="L39" i="1" s="1"/>
  <c r="L59" i="1" s="1"/>
  <c r="I20" i="1"/>
  <c r="I54" i="1" s="1"/>
  <c r="I74" i="1" s="1"/>
  <c r="L20" i="1"/>
  <c r="L54" i="1" s="1"/>
  <c r="L74" i="1" s="1"/>
  <c r="L11" i="1"/>
  <c r="L45" i="1" s="1"/>
  <c r="L65" i="1" s="1"/>
  <c r="I11" i="1"/>
  <c r="I45" i="1" s="1"/>
  <c r="I65" i="1" s="1"/>
  <c r="L4" i="1"/>
  <c r="L38" i="1" s="1"/>
  <c r="L58" i="1" s="1"/>
  <c r="I4" i="1"/>
  <c r="I38" i="1" s="1"/>
  <c r="I58" i="1" s="1"/>
  <c r="I17" i="1"/>
  <c r="I51" i="1" s="1"/>
  <c r="I71" i="1" s="1"/>
  <c r="L17" i="1"/>
  <c r="L51" i="1" s="1"/>
  <c r="L71" i="1" s="1"/>
  <c r="I10" i="1"/>
  <c r="I44" i="1" s="1"/>
  <c r="I64" i="1" s="1"/>
  <c r="L10" i="1"/>
  <c r="L44" i="1" s="1"/>
  <c r="L64" i="1" s="1"/>
  <c r="I7" i="1"/>
  <c r="I41" i="1" s="1"/>
  <c r="I61" i="1" s="1"/>
  <c r="L7" i="1"/>
  <c r="L41" i="1" s="1"/>
  <c r="L61" i="1" s="1"/>
  <c r="L13" i="1"/>
  <c r="I13" i="1"/>
  <c r="I16" i="1"/>
  <c r="I50" i="1" s="1"/>
  <c r="I70" i="1" s="1"/>
  <c r="L16" i="1"/>
  <c r="L50" i="1" s="1"/>
  <c r="L70" i="1" s="1"/>
  <c r="I9" i="1"/>
  <c r="I43" i="1" s="1"/>
  <c r="I63" i="1" s="1"/>
  <c r="L9" i="1"/>
  <c r="L43" i="1" s="1"/>
  <c r="L63" i="1" s="1"/>
  <c r="L37" i="1" l="1"/>
  <c r="L57" i="1" s="1"/>
  <c r="L25" i="1"/>
  <c r="L31" i="1" s="1"/>
  <c r="I26" i="1"/>
  <c r="I32" i="1" s="1"/>
  <c r="I40" i="1"/>
  <c r="I60" i="1" s="1"/>
  <c r="L28" i="1"/>
  <c r="L34" i="1" s="1"/>
  <c r="L49" i="1"/>
  <c r="L69" i="1" s="1"/>
  <c r="I28" i="1"/>
  <c r="I34" i="1" s="1"/>
  <c r="I49" i="1"/>
  <c r="I69" i="1" s="1"/>
  <c r="L27" i="1"/>
  <c r="L33" i="1" s="1"/>
  <c r="L47" i="1"/>
  <c r="L67" i="1" s="1"/>
  <c r="L26" i="1"/>
  <c r="L32" i="1" s="1"/>
  <c r="L40" i="1"/>
  <c r="L60" i="1" s="1"/>
  <c r="I47" i="1"/>
  <c r="I67" i="1" s="1"/>
  <c r="I27" i="1"/>
  <c r="I33" i="1" s="1"/>
  <c r="I25" i="1"/>
  <c r="I31" i="1" s="1"/>
  <c r="I37" i="1"/>
  <c r="I57" i="1" s="1"/>
  <c r="L22" i="1"/>
  <c r="Q29" i="13" l="1"/>
  <c r="H45" i="13" l="1"/>
  <c r="H46" i="13"/>
  <c r="E20" i="11"/>
  <c r="D20" i="11"/>
  <c r="E19" i="11"/>
  <c r="D19" i="11"/>
  <c r="E18" i="11"/>
  <c r="D18" i="11"/>
  <c r="E5" i="11"/>
  <c r="E6" i="11"/>
  <c r="E7" i="11"/>
  <c r="E8" i="11"/>
  <c r="E9" i="11"/>
  <c r="E10" i="11"/>
  <c r="E11" i="11"/>
  <c r="E12" i="11"/>
  <c r="E4" i="11"/>
  <c r="D5" i="11"/>
  <c r="D6" i="11"/>
  <c r="D7" i="11"/>
  <c r="D8" i="11"/>
  <c r="D9" i="11"/>
  <c r="D10" i="11"/>
  <c r="D11" i="11"/>
  <c r="D12" i="11"/>
  <c r="D4" i="11"/>
  <c r="CD20" i="23" l="1"/>
  <c r="CD54" i="23" s="1"/>
  <c r="CD74" i="23" s="1"/>
  <c r="CA20" i="23"/>
  <c r="CA54" i="23" s="1"/>
  <c r="CA74" i="23" s="1"/>
  <c r="CG20" i="23"/>
  <c r="CG54" i="23" s="1"/>
  <c r="CG74" i="23" s="1"/>
  <c r="BX20" i="23"/>
  <c r="BX54" i="23" s="1"/>
  <c r="BX74" i="23" s="1"/>
  <c r="BU20" i="23"/>
  <c r="BU54" i="23" s="1"/>
  <c r="BU74" i="23" s="1"/>
  <c r="BR20" i="23"/>
  <c r="BR54" i="23" s="1"/>
  <c r="BR74" i="23" s="1"/>
  <c r="BO20" i="23"/>
  <c r="BO54" i="23" s="1"/>
  <c r="BO74" i="23" s="1"/>
  <c r="CJ20" i="23"/>
  <c r="CJ54" i="23" s="1"/>
  <c r="CJ74" i="23" s="1"/>
  <c r="CM20" i="23"/>
  <c r="CM54" i="23" s="1"/>
  <c r="CM74" i="23" s="1"/>
  <c r="BX3" i="23"/>
  <c r="BR3" i="23"/>
  <c r="BO3" i="23"/>
  <c r="BU3" i="23"/>
  <c r="CJ3" i="23"/>
  <c r="CM3" i="23"/>
  <c r="CG3" i="23"/>
  <c r="CD3" i="23"/>
  <c r="CA3" i="23"/>
  <c r="CJ13" i="23"/>
  <c r="CD13" i="23"/>
  <c r="BR13" i="23"/>
  <c r="BO13" i="23"/>
  <c r="CG13" i="23"/>
  <c r="CA13" i="23"/>
  <c r="BX13" i="23"/>
  <c r="CM13" i="23"/>
  <c r="BU13" i="23"/>
  <c r="CG16" i="23"/>
  <c r="CG50" i="23" s="1"/>
  <c r="CG70" i="23" s="1"/>
  <c r="CD16" i="23"/>
  <c r="CD50" i="23" s="1"/>
  <c r="CD70" i="23" s="1"/>
  <c r="BR16" i="23"/>
  <c r="BR50" i="23" s="1"/>
  <c r="BR70" i="23" s="1"/>
  <c r="CA16" i="23"/>
  <c r="CA50" i="23" s="1"/>
  <c r="CA70" i="23" s="1"/>
  <c r="CM16" i="23"/>
  <c r="CM50" i="23" s="1"/>
  <c r="CM70" i="23" s="1"/>
  <c r="BX16" i="23"/>
  <c r="BX50" i="23" s="1"/>
  <c r="BX70" i="23" s="1"/>
  <c r="CJ16" i="23"/>
  <c r="CJ50" i="23" s="1"/>
  <c r="CJ70" i="23" s="1"/>
  <c r="BU16" i="23"/>
  <c r="BU50" i="23" s="1"/>
  <c r="BU70" i="23" s="1"/>
  <c r="BO16" i="23"/>
  <c r="BO50" i="23" s="1"/>
  <c r="BO70" i="23" s="1"/>
  <c r="BO8" i="23"/>
  <c r="BO42" i="23" s="1"/>
  <c r="BO62" i="23" s="1"/>
  <c r="CD8" i="23"/>
  <c r="CD42" i="23" s="1"/>
  <c r="CD62" i="23" s="1"/>
  <c r="BR8" i="23"/>
  <c r="BR42" i="23" s="1"/>
  <c r="BR62" i="23" s="1"/>
  <c r="BU8" i="23"/>
  <c r="BU42" i="23" s="1"/>
  <c r="BU62" i="23" s="1"/>
  <c r="CM8" i="23"/>
  <c r="CM42" i="23" s="1"/>
  <c r="CM62" i="23" s="1"/>
  <c r="CJ8" i="23"/>
  <c r="CJ42" i="23" s="1"/>
  <c r="CJ62" i="23" s="1"/>
  <c r="BX8" i="23"/>
  <c r="BX42" i="23" s="1"/>
  <c r="BX62" i="23" s="1"/>
  <c r="CA8" i="23"/>
  <c r="CA42" i="23" s="1"/>
  <c r="CA62" i="23" s="1"/>
  <c r="CG8" i="23"/>
  <c r="CG42" i="23" s="1"/>
  <c r="CG62" i="23" s="1"/>
  <c r="CJ15" i="23"/>
  <c r="BO15" i="23"/>
  <c r="CG15" i="23"/>
  <c r="CA15" i="23"/>
  <c r="CM15" i="23"/>
  <c r="CD15" i="23"/>
  <c r="BX15" i="23"/>
  <c r="BR15" i="23"/>
  <c r="BU15" i="23"/>
  <c r="CM12" i="23"/>
  <c r="CM46" i="23" s="1"/>
  <c r="CM66" i="23" s="1"/>
  <c r="BU12" i="23"/>
  <c r="BU46" i="23" s="1"/>
  <c r="BU66" i="23" s="1"/>
  <c r="CJ12" i="23"/>
  <c r="CJ46" i="23" s="1"/>
  <c r="CJ66" i="23" s="1"/>
  <c r="CA12" i="23"/>
  <c r="CA46" i="23" s="1"/>
  <c r="CA66" i="23" s="1"/>
  <c r="CG12" i="23"/>
  <c r="CG46" i="23" s="1"/>
  <c r="CG66" i="23" s="1"/>
  <c r="BX12" i="23"/>
  <c r="BX46" i="23" s="1"/>
  <c r="BX66" i="23" s="1"/>
  <c r="CD12" i="23"/>
  <c r="CD46" i="23" s="1"/>
  <c r="CD66" i="23" s="1"/>
  <c r="BR12" i="23"/>
  <c r="BR46" i="23" s="1"/>
  <c r="BR66" i="23" s="1"/>
  <c r="BO12" i="23"/>
  <c r="BO46" i="23" s="1"/>
  <c r="BO66" i="23" s="1"/>
  <c r="BO9" i="23"/>
  <c r="BO43" i="23" s="1"/>
  <c r="BO63" i="23" s="1"/>
  <c r="CM9" i="23"/>
  <c r="CM43" i="23" s="1"/>
  <c r="CM63" i="23" s="1"/>
  <c r="CJ9" i="23"/>
  <c r="CJ43" i="23" s="1"/>
  <c r="CJ63" i="23" s="1"/>
  <c r="BU9" i="23"/>
  <c r="BU43" i="23" s="1"/>
  <c r="BU63" i="23" s="1"/>
  <c r="BX9" i="23"/>
  <c r="BX43" i="23" s="1"/>
  <c r="BX63" i="23" s="1"/>
  <c r="CG9" i="23"/>
  <c r="CG43" i="23" s="1"/>
  <c r="CG63" i="23" s="1"/>
  <c r="CD9" i="23"/>
  <c r="CD43" i="23" s="1"/>
  <c r="CD63" i="23" s="1"/>
  <c r="CA9" i="23"/>
  <c r="CA43" i="23" s="1"/>
  <c r="CA63" i="23" s="1"/>
  <c r="BR9" i="23"/>
  <c r="BR43" i="23" s="1"/>
  <c r="BR63" i="23" s="1"/>
  <c r="BR5" i="23"/>
  <c r="BR39" i="23" s="1"/>
  <c r="BR59" i="23" s="1"/>
  <c r="BO5" i="23"/>
  <c r="BO39" i="23" s="1"/>
  <c r="BO59" i="23" s="1"/>
  <c r="CJ5" i="23"/>
  <c r="CJ39" i="23" s="1"/>
  <c r="CJ59" i="23" s="1"/>
  <c r="BX5" i="23"/>
  <c r="BX39" i="23" s="1"/>
  <c r="BX59" i="23" s="1"/>
  <c r="CM5" i="23"/>
  <c r="CM39" i="23" s="1"/>
  <c r="CM59" i="23" s="1"/>
  <c r="CA5" i="23"/>
  <c r="CA39" i="23" s="1"/>
  <c r="CA59" i="23" s="1"/>
  <c r="BU5" i="23"/>
  <c r="BU39" i="23" s="1"/>
  <c r="BU59" i="23" s="1"/>
  <c r="CG5" i="23"/>
  <c r="CG39" i="23" s="1"/>
  <c r="CG59" i="23" s="1"/>
  <c r="CD5" i="23"/>
  <c r="CD39" i="23" s="1"/>
  <c r="CD59" i="23" s="1"/>
  <c r="CG17" i="23"/>
  <c r="CG51" i="23" s="1"/>
  <c r="CG71" i="23" s="1"/>
  <c r="CJ17" i="23"/>
  <c r="CJ51" i="23" s="1"/>
  <c r="CJ71" i="23" s="1"/>
  <c r="CD17" i="23"/>
  <c r="CD51" i="23" s="1"/>
  <c r="CD71" i="23" s="1"/>
  <c r="CA17" i="23"/>
  <c r="CA51" i="23" s="1"/>
  <c r="CA71" i="23" s="1"/>
  <c r="BR17" i="23"/>
  <c r="BR51" i="23" s="1"/>
  <c r="BR71" i="23" s="1"/>
  <c r="BX17" i="23"/>
  <c r="BX51" i="23" s="1"/>
  <c r="BX71" i="23" s="1"/>
  <c r="BO17" i="23"/>
  <c r="BO51" i="23" s="1"/>
  <c r="BO71" i="23" s="1"/>
  <c r="BU17" i="23"/>
  <c r="BU51" i="23" s="1"/>
  <c r="BU71" i="23" s="1"/>
  <c r="CM17" i="23"/>
  <c r="CM51" i="23" s="1"/>
  <c r="CM71" i="23" s="1"/>
  <c r="CJ14" i="23"/>
  <c r="CJ48" i="23" s="1"/>
  <c r="CJ68" i="23" s="1"/>
  <c r="BX14" i="23"/>
  <c r="BX48" i="23" s="1"/>
  <c r="BX68" i="23" s="1"/>
  <c r="BU14" i="23"/>
  <c r="BU48" i="23" s="1"/>
  <c r="BU68" i="23" s="1"/>
  <c r="CG14" i="23"/>
  <c r="CG48" i="23" s="1"/>
  <c r="CG68" i="23" s="1"/>
  <c r="BO14" i="23"/>
  <c r="BO48" i="23" s="1"/>
  <c r="BO68" i="23" s="1"/>
  <c r="CD14" i="23"/>
  <c r="CD48" i="23" s="1"/>
  <c r="CD68" i="23" s="1"/>
  <c r="CM14" i="23"/>
  <c r="CM48" i="23" s="1"/>
  <c r="CM68" i="23" s="1"/>
  <c r="CA14" i="23"/>
  <c r="CA48" i="23" s="1"/>
  <c r="CA68" i="23" s="1"/>
  <c r="BR14" i="23"/>
  <c r="BR48" i="23" s="1"/>
  <c r="BR68" i="23" s="1"/>
  <c r="CM11" i="23"/>
  <c r="CM45" i="23" s="1"/>
  <c r="CM65" i="23" s="1"/>
  <c r="BX11" i="23"/>
  <c r="BX45" i="23" s="1"/>
  <c r="BX65" i="23" s="1"/>
  <c r="CG11" i="23"/>
  <c r="CG45" i="23" s="1"/>
  <c r="CG65" i="23" s="1"/>
  <c r="BU11" i="23"/>
  <c r="BU45" i="23" s="1"/>
  <c r="BU65" i="23" s="1"/>
  <c r="CJ11" i="23"/>
  <c r="CJ45" i="23" s="1"/>
  <c r="CJ65" i="23" s="1"/>
  <c r="BR11" i="23"/>
  <c r="BR45" i="23" s="1"/>
  <c r="BR65" i="23" s="1"/>
  <c r="CD11" i="23"/>
  <c r="CD45" i="23" s="1"/>
  <c r="CD65" i="23" s="1"/>
  <c r="CA11" i="23"/>
  <c r="CA45" i="23" s="1"/>
  <c r="CA65" i="23" s="1"/>
  <c r="BO11" i="23"/>
  <c r="BO45" i="23" s="1"/>
  <c r="BO65" i="23" s="1"/>
  <c r="CD10" i="23"/>
  <c r="CD44" i="23" s="1"/>
  <c r="CD64" i="23" s="1"/>
  <c r="CM10" i="23"/>
  <c r="CM44" i="23" s="1"/>
  <c r="CM64" i="23" s="1"/>
  <c r="BO10" i="23"/>
  <c r="BO44" i="23" s="1"/>
  <c r="BO64" i="23" s="1"/>
  <c r="CA10" i="23"/>
  <c r="CA44" i="23" s="1"/>
  <c r="CA64" i="23" s="1"/>
  <c r="CJ10" i="23"/>
  <c r="CJ44" i="23" s="1"/>
  <c r="CJ64" i="23" s="1"/>
  <c r="CG10" i="23"/>
  <c r="CG44" i="23" s="1"/>
  <c r="CG64" i="23" s="1"/>
  <c r="BX10" i="23"/>
  <c r="BX44" i="23" s="1"/>
  <c r="BX64" i="23" s="1"/>
  <c r="BU10" i="23"/>
  <c r="BU44" i="23" s="1"/>
  <c r="BU64" i="23" s="1"/>
  <c r="BR10" i="23"/>
  <c r="BR44" i="23" s="1"/>
  <c r="BR64" i="23" s="1"/>
  <c r="BO7" i="23"/>
  <c r="BO41" i="23" s="1"/>
  <c r="BO61" i="23" s="1"/>
  <c r="CD7" i="23"/>
  <c r="CD41" i="23" s="1"/>
  <c r="CD61" i="23" s="1"/>
  <c r="CM7" i="23"/>
  <c r="CM41" i="23" s="1"/>
  <c r="CM61" i="23" s="1"/>
  <c r="CA7" i="23"/>
  <c r="CA41" i="23" s="1"/>
  <c r="CA61" i="23" s="1"/>
  <c r="CJ7" i="23"/>
  <c r="CJ41" i="23" s="1"/>
  <c r="CJ61" i="23" s="1"/>
  <c r="CG7" i="23"/>
  <c r="CG41" i="23" s="1"/>
  <c r="CG61" i="23" s="1"/>
  <c r="BR7" i="23"/>
  <c r="BR41" i="23" s="1"/>
  <c r="BR61" i="23" s="1"/>
  <c r="BX7" i="23"/>
  <c r="BX41" i="23" s="1"/>
  <c r="BX61" i="23" s="1"/>
  <c r="BU7" i="23"/>
  <c r="BU41" i="23" s="1"/>
  <c r="BU61" i="23" s="1"/>
  <c r="BR6" i="23"/>
  <c r="CD6" i="23"/>
  <c r="BO6" i="23"/>
  <c r="CA6" i="23"/>
  <c r="BX6" i="23"/>
  <c r="BU6" i="23"/>
  <c r="CM6" i="23"/>
  <c r="CJ6" i="23"/>
  <c r="CG6" i="23"/>
  <c r="CD4" i="23"/>
  <c r="CD38" i="23" s="1"/>
  <c r="CD58" i="23" s="1"/>
  <c r="BU4" i="23"/>
  <c r="BU38" i="23" s="1"/>
  <c r="BU58" i="23" s="1"/>
  <c r="BR4" i="23"/>
  <c r="BR38" i="23" s="1"/>
  <c r="BR58" i="23" s="1"/>
  <c r="CG4" i="23"/>
  <c r="CG38" i="23" s="1"/>
  <c r="CG58" i="23" s="1"/>
  <c r="BO4" i="23"/>
  <c r="BO38" i="23" s="1"/>
  <c r="BO58" i="23" s="1"/>
  <c r="CA4" i="23"/>
  <c r="CA38" i="23" s="1"/>
  <c r="CA58" i="23" s="1"/>
  <c r="CM4" i="23"/>
  <c r="CM38" i="23" s="1"/>
  <c r="CM58" i="23" s="1"/>
  <c r="CJ4" i="23"/>
  <c r="CJ38" i="23" s="1"/>
  <c r="CJ58" i="23" s="1"/>
  <c r="BX4" i="23"/>
  <c r="BX38" i="23" s="1"/>
  <c r="BX58" i="23" s="1"/>
  <c r="J3" i="23"/>
  <c r="Y3" i="23"/>
  <c r="AN3" i="23"/>
  <c r="BC3" i="23"/>
  <c r="M3" i="23"/>
  <c r="AB3" i="23"/>
  <c r="V3" i="23"/>
  <c r="P3" i="23"/>
  <c r="AE3" i="23"/>
  <c r="BI3" i="23"/>
  <c r="S3" i="23"/>
  <c r="AH3" i="23"/>
  <c r="AW3" i="23"/>
  <c r="BL3" i="23"/>
  <c r="AK3" i="23"/>
  <c r="AZ3" i="23"/>
  <c r="AB9" i="23"/>
  <c r="AB43" i="23" s="1"/>
  <c r="AB63" i="23" s="1"/>
  <c r="S9" i="23"/>
  <c r="S43" i="23" s="1"/>
  <c r="S63" i="23" s="1"/>
  <c r="AQ43" i="23"/>
  <c r="AQ63" i="23" s="1"/>
  <c r="BI9" i="23"/>
  <c r="BI43" i="23" s="1"/>
  <c r="BI63" i="23" s="1"/>
  <c r="P9" i="23"/>
  <c r="P43" i="23" s="1"/>
  <c r="P63" i="23" s="1"/>
  <c r="AE9" i="23"/>
  <c r="AE43" i="23" s="1"/>
  <c r="AE63" i="23" s="1"/>
  <c r="AT43" i="23"/>
  <c r="AT63" i="23" s="1"/>
  <c r="J9" i="23"/>
  <c r="J43" i="23" s="1"/>
  <c r="J63" i="23" s="1"/>
  <c r="AH9" i="23"/>
  <c r="AH43" i="23" s="1"/>
  <c r="AH63" i="23" s="1"/>
  <c r="AW9" i="23"/>
  <c r="AW43" i="23" s="1"/>
  <c r="AW63" i="23" s="1"/>
  <c r="AK9" i="23"/>
  <c r="AK43" i="23" s="1"/>
  <c r="AK63" i="23" s="1"/>
  <c r="BL9" i="23"/>
  <c r="BL43" i="23" s="1"/>
  <c r="BL63" i="23" s="1"/>
  <c r="V9" i="23"/>
  <c r="V43" i="23" s="1"/>
  <c r="V63" i="23" s="1"/>
  <c r="AZ9" i="23"/>
  <c r="AZ43" i="23" s="1"/>
  <c r="AZ63" i="23" s="1"/>
  <c r="Y9" i="23"/>
  <c r="Y43" i="23" s="1"/>
  <c r="Y63" i="23" s="1"/>
  <c r="AN9" i="23"/>
  <c r="AN43" i="23" s="1"/>
  <c r="AN63" i="23" s="1"/>
  <c r="BC9" i="23"/>
  <c r="BC43" i="23" s="1"/>
  <c r="BC63" i="23" s="1"/>
  <c r="M9" i="23"/>
  <c r="M43" i="23" s="1"/>
  <c r="M63" i="23" s="1"/>
  <c r="AW20" i="23"/>
  <c r="AW54" i="23" s="1"/>
  <c r="AW74" i="23" s="1"/>
  <c r="BL20" i="23"/>
  <c r="BL54" i="23" s="1"/>
  <c r="BL74" i="23" s="1"/>
  <c r="AE20" i="23"/>
  <c r="AE54" i="23" s="1"/>
  <c r="AE74" i="23" s="1"/>
  <c r="AN20" i="23"/>
  <c r="AN54" i="23" s="1"/>
  <c r="AN74" i="23" s="1"/>
  <c r="V20" i="23"/>
  <c r="V54" i="23" s="1"/>
  <c r="V74" i="23" s="1"/>
  <c r="J20" i="23"/>
  <c r="J54" i="23" s="1"/>
  <c r="J74" i="23" s="1"/>
  <c r="AK20" i="23"/>
  <c r="AK54" i="23" s="1"/>
  <c r="AK74" i="23" s="1"/>
  <c r="AZ20" i="23"/>
  <c r="AZ54" i="23" s="1"/>
  <c r="AZ74" i="23" s="1"/>
  <c r="M20" i="23"/>
  <c r="M54" i="23" s="1"/>
  <c r="M74" i="23" s="1"/>
  <c r="Y20" i="23"/>
  <c r="Y54" i="23" s="1"/>
  <c r="Y74" i="23" s="1"/>
  <c r="BC20" i="23"/>
  <c r="BC54" i="23" s="1"/>
  <c r="BC74" i="23" s="1"/>
  <c r="AB20" i="23"/>
  <c r="AB54" i="23" s="1"/>
  <c r="AB74" i="23" s="1"/>
  <c r="AQ54" i="23"/>
  <c r="AQ74" i="23" s="1"/>
  <c r="P20" i="23"/>
  <c r="P54" i="23" s="1"/>
  <c r="P74" i="23" s="1"/>
  <c r="AT54" i="23"/>
  <c r="AT74" i="23" s="1"/>
  <c r="BI20" i="23"/>
  <c r="BI54" i="23" s="1"/>
  <c r="BI74" i="23" s="1"/>
  <c r="S20" i="23"/>
  <c r="S54" i="23" s="1"/>
  <c r="S74" i="23" s="1"/>
  <c r="AH20" i="23"/>
  <c r="AH54" i="23" s="1"/>
  <c r="AH74" i="23" s="1"/>
  <c r="J15" i="23"/>
  <c r="BI15" i="23"/>
  <c r="S15" i="23"/>
  <c r="AH15" i="23"/>
  <c r="AK15" i="23"/>
  <c r="AW15" i="23"/>
  <c r="BL15" i="23"/>
  <c r="AB15" i="23"/>
  <c r="V15" i="23"/>
  <c r="AZ15" i="23"/>
  <c r="Y15" i="23"/>
  <c r="AN15" i="23"/>
  <c r="BC15" i="23"/>
  <c r="M15" i="23"/>
  <c r="P15" i="23"/>
  <c r="AE15" i="23"/>
  <c r="P11" i="23"/>
  <c r="P45" i="23" s="1"/>
  <c r="P65" i="23" s="1"/>
  <c r="S11" i="23"/>
  <c r="S45" i="23" s="1"/>
  <c r="S65" i="23" s="1"/>
  <c r="AE11" i="23"/>
  <c r="AE45" i="23" s="1"/>
  <c r="AE65" i="23" s="1"/>
  <c r="AT45" i="23"/>
  <c r="AT65" i="23" s="1"/>
  <c r="AN11" i="23"/>
  <c r="AN45" i="23" s="1"/>
  <c r="AN65" i="23" s="1"/>
  <c r="BI11" i="23"/>
  <c r="BI45" i="23" s="1"/>
  <c r="BI65" i="23" s="1"/>
  <c r="AH11" i="23"/>
  <c r="AH45" i="23" s="1"/>
  <c r="AH65" i="23" s="1"/>
  <c r="AW11" i="23"/>
  <c r="AW45" i="23" s="1"/>
  <c r="AW65" i="23" s="1"/>
  <c r="BL11" i="23"/>
  <c r="BL45" i="23" s="1"/>
  <c r="BL65" i="23" s="1"/>
  <c r="V11" i="23"/>
  <c r="V45" i="23" s="1"/>
  <c r="V65" i="23" s="1"/>
  <c r="AK11" i="23"/>
  <c r="AK45" i="23" s="1"/>
  <c r="AK65" i="23" s="1"/>
  <c r="AZ11" i="23"/>
  <c r="AZ45" i="23" s="1"/>
  <c r="AZ65" i="23" s="1"/>
  <c r="J11" i="23"/>
  <c r="J45" i="23" s="1"/>
  <c r="J65" i="23" s="1"/>
  <c r="Y11" i="23"/>
  <c r="Y45" i="23" s="1"/>
  <c r="Y65" i="23" s="1"/>
  <c r="BC11" i="23"/>
  <c r="BC45" i="23" s="1"/>
  <c r="BC65" i="23" s="1"/>
  <c r="M11" i="23"/>
  <c r="M45" i="23" s="1"/>
  <c r="M65" i="23" s="1"/>
  <c r="AB11" i="23"/>
  <c r="AB45" i="23" s="1"/>
  <c r="AB65" i="23" s="1"/>
  <c r="AQ45" i="23"/>
  <c r="AQ65" i="23" s="1"/>
  <c r="BC6" i="23"/>
  <c r="M6" i="23"/>
  <c r="AB6" i="23"/>
  <c r="P6" i="23"/>
  <c r="S6" i="23"/>
  <c r="AE6" i="23"/>
  <c r="BI6" i="23"/>
  <c r="AH6" i="23"/>
  <c r="AW6" i="23"/>
  <c r="AK6" i="23"/>
  <c r="BL6" i="23"/>
  <c r="V6" i="23"/>
  <c r="AZ6" i="23"/>
  <c r="J6" i="23"/>
  <c r="Y6" i="23"/>
  <c r="AN6" i="23"/>
  <c r="BI16" i="23"/>
  <c r="BI50" i="23" s="1"/>
  <c r="BI70" i="23" s="1"/>
  <c r="S16" i="23"/>
  <c r="S50" i="23" s="1"/>
  <c r="S70" i="23" s="1"/>
  <c r="AH16" i="23"/>
  <c r="AH50" i="23" s="1"/>
  <c r="AH70" i="23" s="1"/>
  <c r="AW16" i="23"/>
  <c r="AW50" i="23" s="1"/>
  <c r="AW70" i="23" s="1"/>
  <c r="BL16" i="23"/>
  <c r="BL50" i="23" s="1"/>
  <c r="BL70" i="23" s="1"/>
  <c r="V16" i="23"/>
  <c r="V50" i="23" s="1"/>
  <c r="V70" i="23" s="1"/>
  <c r="Y16" i="23"/>
  <c r="Y50" i="23" s="1"/>
  <c r="Y70" i="23" s="1"/>
  <c r="AK16" i="23"/>
  <c r="AK50" i="23" s="1"/>
  <c r="AK70" i="23" s="1"/>
  <c r="AZ16" i="23"/>
  <c r="AZ50" i="23" s="1"/>
  <c r="AZ70" i="23" s="1"/>
  <c r="J16" i="23"/>
  <c r="J50" i="23" s="1"/>
  <c r="J70" i="23" s="1"/>
  <c r="AQ50" i="23"/>
  <c r="AQ70" i="23" s="1"/>
  <c r="AN16" i="23"/>
  <c r="AN50" i="23" s="1"/>
  <c r="AN70" i="23" s="1"/>
  <c r="BC16" i="23"/>
  <c r="BC50" i="23" s="1"/>
  <c r="BC70" i="23" s="1"/>
  <c r="M16" i="23"/>
  <c r="M50" i="23" s="1"/>
  <c r="M70" i="23" s="1"/>
  <c r="AB16" i="23"/>
  <c r="AB50" i="23" s="1"/>
  <c r="AB70" i="23" s="1"/>
  <c r="P16" i="23"/>
  <c r="P50" i="23" s="1"/>
  <c r="P70" i="23" s="1"/>
  <c r="AE16" i="23"/>
  <c r="AE50" i="23" s="1"/>
  <c r="AE70" i="23" s="1"/>
  <c r="AT50" i="23"/>
  <c r="AT70" i="23" s="1"/>
  <c r="P13" i="23"/>
  <c r="AE13" i="23"/>
  <c r="BI13" i="23"/>
  <c r="S13" i="23"/>
  <c r="AW13" i="23"/>
  <c r="AZ13" i="23"/>
  <c r="AH13" i="23"/>
  <c r="BL13" i="23"/>
  <c r="Y13" i="23"/>
  <c r="V13" i="23"/>
  <c r="AK13" i="23"/>
  <c r="J13" i="23"/>
  <c r="AN13" i="23"/>
  <c r="BC13" i="23"/>
  <c r="M13" i="23"/>
  <c r="AB13" i="23"/>
  <c r="AQ44" i="23"/>
  <c r="AQ64" i="23" s="1"/>
  <c r="AH10" i="23"/>
  <c r="AH44" i="23" s="1"/>
  <c r="AH64" i="23" s="1"/>
  <c r="P10" i="23"/>
  <c r="P44" i="23" s="1"/>
  <c r="P64" i="23" s="1"/>
  <c r="AE10" i="23"/>
  <c r="AE44" i="23" s="1"/>
  <c r="AE64" i="23" s="1"/>
  <c r="AT44" i="23"/>
  <c r="AT64" i="23" s="1"/>
  <c r="BI10" i="23"/>
  <c r="BI44" i="23" s="1"/>
  <c r="BI64" i="23" s="1"/>
  <c r="S10" i="23"/>
  <c r="S44" i="23" s="1"/>
  <c r="S64" i="23" s="1"/>
  <c r="Y10" i="23"/>
  <c r="Y44" i="23" s="1"/>
  <c r="Y64" i="23" s="1"/>
  <c r="AW10" i="23"/>
  <c r="AW44" i="23" s="1"/>
  <c r="AW64" i="23" s="1"/>
  <c r="BL10" i="23"/>
  <c r="BL44" i="23" s="1"/>
  <c r="BL64" i="23" s="1"/>
  <c r="V10" i="23"/>
  <c r="V44" i="23" s="1"/>
  <c r="V64" i="23" s="1"/>
  <c r="AK10" i="23"/>
  <c r="AK44" i="23" s="1"/>
  <c r="AK64" i="23" s="1"/>
  <c r="AZ10" i="23"/>
  <c r="AZ44" i="23" s="1"/>
  <c r="AZ64" i="23" s="1"/>
  <c r="J10" i="23"/>
  <c r="J44" i="23" s="1"/>
  <c r="J64" i="23" s="1"/>
  <c r="AN10" i="23"/>
  <c r="AN44" i="23" s="1"/>
  <c r="AN64" i="23" s="1"/>
  <c r="BC10" i="23"/>
  <c r="BC44" i="23" s="1"/>
  <c r="BC64" i="23" s="1"/>
  <c r="M10" i="23"/>
  <c r="M44" i="23" s="1"/>
  <c r="M64" i="23" s="1"/>
  <c r="AB10" i="23"/>
  <c r="AB44" i="23" s="1"/>
  <c r="AB64" i="23" s="1"/>
  <c r="M8" i="23"/>
  <c r="M42" i="23" s="1"/>
  <c r="M62" i="23" s="1"/>
  <c r="AW8" i="23"/>
  <c r="AW42" i="23" s="1"/>
  <c r="AW62" i="23" s="1"/>
  <c r="AB8" i="23"/>
  <c r="AB42" i="23" s="1"/>
  <c r="AB62" i="23" s="1"/>
  <c r="AQ42" i="23"/>
  <c r="AQ62" i="23" s="1"/>
  <c r="AT42" i="23"/>
  <c r="AT62" i="23" s="1"/>
  <c r="P8" i="23"/>
  <c r="P42" i="23" s="1"/>
  <c r="P62" i="23" s="1"/>
  <c r="AE8" i="23"/>
  <c r="AE42" i="23" s="1"/>
  <c r="AE62" i="23" s="1"/>
  <c r="V8" i="23"/>
  <c r="V42" i="23" s="1"/>
  <c r="V62" i="23" s="1"/>
  <c r="BI8" i="23"/>
  <c r="BI42" i="23" s="1"/>
  <c r="BI62" i="23" s="1"/>
  <c r="S8" i="23"/>
  <c r="S42" i="23" s="1"/>
  <c r="S62" i="23" s="1"/>
  <c r="AH8" i="23"/>
  <c r="AH42" i="23" s="1"/>
  <c r="AH62" i="23" s="1"/>
  <c r="BL8" i="23"/>
  <c r="BL42" i="23" s="1"/>
  <c r="BL62" i="23" s="1"/>
  <c r="AK8" i="23"/>
  <c r="AK42" i="23" s="1"/>
  <c r="AK62" i="23" s="1"/>
  <c r="AZ8" i="23"/>
  <c r="AZ42" i="23" s="1"/>
  <c r="AZ62" i="23" s="1"/>
  <c r="J8" i="23"/>
  <c r="J42" i="23" s="1"/>
  <c r="J62" i="23" s="1"/>
  <c r="Y8" i="23"/>
  <c r="Y42" i="23" s="1"/>
  <c r="Y62" i="23" s="1"/>
  <c r="AN8" i="23"/>
  <c r="AN42" i="23" s="1"/>
  <c r="AN62" i="23" s="1"/>
  <c r="BC8" i="23"/>
  <c r="BC42" i="23" s="1"/>
  <c r="BC62" i="23" s="1"/>
  <c r="AN5" i="23"/>
  <c r="AN39" i="23" s="1"/>
  <c r="AN59" i="23" s="1"/>
  <c r="BC5" i="23"/>
  <c r="BC39" i="23" s="1"/>
  <c r="BC59" i="23" s="1"/>
  <c r="M5" i="23"/>
  <c r="M39" i="23" s="1"/>
  <c r="M59" i="23" s="1"/>
  <c r="AB5" i="23"/>
  <c r="AB39" i="23" s="1"/>
  <c r="AB59" i="23" s="1"/>
  <c r="AQ39" i="23"/>
  <c r="AQ59" i="23" s="1"/>
  <c r="AW5" i="23"/>
  <c r="AW39" i="23" s="1"/>
  <c r="AW59" i="23" s="1"/>
  <c r="P5" i="23"/>
  <c r="P39" i="23" s="1"/>
  <c r="P59" i="23" s="1"/>
  <c r="AE5" i="23"/>
  <c r="AE39" i="23" s="1"/>
  <c r="AE59" i="23" s="1"/>
  <c r="AT39" i="23"/>
  <c r="AT59" i="23" s="1"/>
  <c r="BI5" i="23"/>
  <c r="BI39" i="23" s="1"/>
  <c r="BI59" i="23" s="1"/>
  <c r="S5" i="23"/>
  <c r="S39" i="23" s="1"/>
  <c r="S59" i="23" s="1"/>
  <c r="AH5" i="23"/>
  <c r="AH39" i="23" s="1"/>
  <c r="AH59" i="23" s="1"/>
  <c r="BL5" i="23"/>
  <c r="BL39" i="23" s="1"/>
  <c r="BL59" i="23" s="1"/>
  <c r="V5" i="23"/>
  <c r="V39" i="23" s="1"/>
  <c r="V59" i="23" s="1"/>
  <c r="AK5" i="23"/>
  <c r="AK39" i="23" s="1"/>
  <c r="AK59" i="23" s="1"/>
  <c r="AZ5" i="23"/>
  <c r="AZ39" i="23" s="1"/>
  <c r="AZ59" i="23" s="1"/>
  <c r="J5" i="23"/>
  <c r="J39" i="23" s="1"/>
  <c r="J59" i="23" s="1"/>
  <c r="Y5" i="23"/>
  <c r="Y39" i="23" s="1"/>
  <c r="Y59" i="23" s="1"/>
  <c r="S17" i="23"/>
  <c r="S51" i="23" s="1"/>
  <c r="S71" i="23" s="1"/>
  <c r="M17" i="23"/>
  <c r="M51" i="23" s="1"/>
  <c r="M71" i="23" s="1"/>
  <c r="AH17" i="23"/>
  <c r="AH51" i="23" s="1"/>
  <c r="AH71" i="23" s="1"/>
  <c r="AW17" i="23"/>
  <c r="AW51" i="23" s="1"/>
  <c r="AW71" i="23" s="1"/>
  <c r="BL17" i="23"/>
  <c r="BL51" i="23" s="1"/>
  <c r="BL71" i="23" s="1"/>
  <c r="AN17" i="23"/>
  <c r="AN51" i="23" s="1"/>
  <c r="AN71" i="23" s="1"/>
  <c r="V17" i="23"/>
  <c r="V51" i="23" s="1"/>
  <c r="V71" i="23" s="1"/>
  <c r="AK17" i="23"/>
  <c r="AK51" i="23" s="1"/>
  <c r="AK71" i="23" s="1"/>
  <c r="AZ17" i="23"/>
  <c r="AZ51" i="23" s="1"/>
  <c r="AZ71" i="23" s="1"/>
  <c r="J17" i="23"/>
  <c r="J51" i="23" s="1"/>
  <c r="J71" i="23" s="1"/>
  <c r="Y17" i="23"/>
  <c r="Y51" i="23" s="1"/>
  <c r="Y71" i="23" s="1"/>
  <c r="BC17" i="23"/>
  <c r="BC51" i="23" s="1"/>
  <c r="BC71" i="23" s="1"/>
  <c r="AB17" i="23"/>
  <c r="AB51" i="23" s="1"/>
  <c r="AB71" i="23" s="1"/>
  <c r="AQ51" i="23"/>
  <c r="AQ71" i="23" s="1"/>
  <c r="P17" i="23"/>
  <c r="P51" i="23" s="1"/>
  <c r="P71" i="23" s="1"/>
  <c r="AE17" i="23"/>
  <c r="AE51" i="23" s="1"/>
  <c r="AE71" i="23" s="1"/>
  <c r="AT51" i="23"/>
  <c r="AT71" i="23" s="1"/>
  <c r="F17" i="25"/>
  <c r="I17" i="25" s="1"/>
  <c r="BI17" i="23"/>
  <c r="BI51" i="23" s="1"/>
  <c r="BI71" i="23" s="1"/>
  <c r="AE14" i="23"/>
  <c r="AE48" i="23" s="1"/>
  <c r="AE68" i="23" s="1"/>
  <c r="AT48" i="23"/>
  <c r="AT68" i="23" s="1"/>
  <c r="BI14" i="23"/>
  <c r="BI48" i="23" s="1"/>
  <c r="BI68" i="23" s="1"/>
  <c r="AN14" i="23"/>
  <c r="AN48" i="23" s="1"/>
  <c r="AN68" i="23" s="1"/>
  <c r="S14" i="23"/>
  <c r="S48" i="23" s="1"/>
  <c r="S68" i="23" s="1"/>
  <c r="AH14" i="23"/>
  <c r="AH48" i="23" s="1"/>
  <c r="AH68" i="23" s="1"/>
  <c r="V14" i="23"/>
  <c r="V48" i="23" s="1"/>
  <c r="V68" i="23" s="1"/>
  <c r="AW14" i="23"/>
  <c r="AW48" i="23" s="1"/>
  <c r="AW68" i="23" s="1"/>
  <c r="BL14" i="23"/>
  <c r="BL48" i="23" s="1"/>
  <c r="BL68" i="23" s="1"/>
  <c r="AK14" i="23"/>
  <c r="AK48" i="23" s="1"/>
  <c r="AK68" i="23" s="1"/>
  <c r="AZ14" i="23"/>
  <c r="AZ48" i="23" s="1"/>
  <c r="AZ68" i="23" s="1"/>
  <c r="J14" i="23"/>
  <c r="J48" i="23" s="1"/>
  <c r="J68" i="23" s="1"/>
  <c r="Y14" i="23"/>
  <c r="Y48" i="23" s="1"/>
  <c r="Y68" i="23" s="1"/>
  <c r="M14" i="23"/>
  <c r="M48" i="23" s="1"/>
  <c r="M68" i="23" s="1"/>
  <c r="BC14" i="23"/>
  <c r="BC48" i="23" s="1"/>
  <c r="BC68" i="23" s="1"/>
  <c r="AB14" i="23"/>
  <c r="AB48" i="23" s="1"/>
  <c r="AB68" i="23" s="1"/>
  <c r="AQ48" i="23"/>
  <c r="AQ68" i="23" s="1"/>
  <c r="P14" i="23"/>
  <c r="P48" i="23" s="1"/>
  <c r="P68" i="23" s="1"/>
  <c r="AH12" i="23"/>
  <c r="AH46" i="23" s="1"/>
  <c r="AH66" i="23" s="1"/>
  <c r="J12" i="23"/>
  <c r="J46" i="23" s="1"/>
  <c r="J66" i="23" s="1"/>
  <c r="M12" i="23"/>
  <c r="M46" i="23" s="1"/>
  <c r="M66" i="23" s="1"/>
  <c r="P12" i="23"/>
  <c r="P46" i="23" s="1"/>
  <c r="P66" i="23" s="1"/>
  <c r="AE12" i="23"/>
  <c r="AE46" i="23" s="1"/>
  <c r="AE66" i="23" s="1"/>
  <c r="AT46" i="23"/>
  <c r="AT66" i="23" s="1"/>
  <c r="BI12" i="23"/>
  <c r="BI46" i="23" s="1"/>
  <c r="BI66" i="23" s="1"/>
  <c r="S12" i="23"/>
  <c r="S46" i="23" s="1"/>
  <c r="S66" i="23" s="1"/>
  <c r="AW12" i="23"/>
  <c r="AW46" i="23" s="1"/>
  <c r="AW66" i="23" s="1"/>
  <c r="AK12" i="23"/>
  <c r="AK46" i="23" s="1"/>
  <c r="AK66" i="23" s="1"/>
  <c r="BL12" i="23"/>
  <c r="BL46" i="23" s="1"/>
  <c r="BL66" i="23" s="1"/>
  <c r="V12" i="23"/>
  <c r="V46" i="23" s="1"/>
  <c r="V66" i="23" s="1"/>
  <c r="AZ12" i="23"/>
  <c r="AZ46" i="23" s="1"/>
  <c r="AZ66" i="23" s="1"/>
  <c r="Y12" i="23"/>
  <c r="Y46" i="23" s="1"/>
  <c r="Y66" i="23" s="1"/>
  <c r="AN12" i="23"/>
  <c r="AN46" i="23" s="1"/>
  <c r="AN66" i="23" s="1"/>
  <c r="BC12" i="23"/>
  <c r="BC46" i="23" s="1"/>
  <c r="BC66" i="23" s="1"/>
  <c r="AB12" i="23"/>
  <c r="AB46" i="23" s="1"/>
  <c r="AB66" i="23" s="1"/>
  <c r="AQ46" i="23"/>
  <c r="AQ66" i="23" s="1"/>
  <c r="M7" i="23"/>
  <c r="M41" i="23" s="1"/>
  <c r="M61" i="23" s="1"/>
  <c r="AE7" i="23"/>
  <c r="AE41" i="23" s="1"/>
  <c r="AE61" i="23" s="1"/>
  <c r="AH7" i="23"/>
  <c r="AH41" i="23" s="1"/>
  <c r="AH61" i="23" s="1"/>
  <c r="AB7" i="23"/>
  <c r="AB41" i="23" s="1"/>
  <c r="AB61" i="23" s="1"/>
  <c r="AQ41" i="23"/>
  <c r="AQ61" i="23" s="1"/>
  <c r="AZ7" i="23"/>
  <c r="AZ41" i="23" s="1"/>
  <c r="AZ61" i="23" s="1"/>
  <c r="P7" i="23"/>
  <c r="P41" i="23" s="1"/>
  <c r="P61" i="23" s="1"/>
  <c r="AT41" i="23"/>
  <c r="AT61" i="23" s="1"/>
  <c r="BI7" i="23"/>
  <c r="BI41" i="23" s="1"/>
  <c r="BI61" i="23" s="1"/>
  <c r="J7" i="23"/>
  <c r="J41" i="23" s="1"/>
  <c r="J61" i="23" s="1"/>
  <c r="S7" i="23"/>
  <c r="S41" i="23" s="1"/>
  <c r="S61" i="23" s="1"/>
  <c r="AW7" i="23"/>
  <c r="AW41" i="23" s="1"/>
  <c r="AW61" i="23" s="1"/>
  <c r="BL7" i="23"/>
  <c r="BL41" i="23" s="1"/>
  <c r="BL61" i="23" s="1"/>
  <c r="V7" i="23"/>
  <c r="V41" i="23" s="1"/>
  <c r="V61" i="23" s="1"/>
  <c r="AK7" i="23"/>
  <c r="AK41" i="23" s="1"/>
  <c r="AK61" i="23" s="1"/>
  <c r="Y7" i="23"/>
  <c r="Y41" i="23" s="1"/>
  <c r="Y61" i="23" s="1"/>
  <c r="AN7" i="23"/>
  <c r="AN41" i="23" s="1"/>
  <c r="AN61" i="23" s="1"/>
  <c r="BC7" i="23"/>
  <c r="BC41" i="23" s="1"/>
  <c r="BC61" i="23" s="1"/>
  <c r="Y4" i="23"/>
  <c r="Y38" i="23" s="1"/>
  <c r="Y58" i="23" s="1"/>
  <c r="AN4" i="23"/>
  <c r="AN38" i="23" s="1"/>
  <c r="AN58" i="23" s="1"/>
  <c r="BC4" i="23"/>
  <c r="BC38" i="23" s="1"/>
  <c r="BC58" i="23" s="1"/>
  <c r="BI4" i="23"/>
  <c r="BI38" i="23" s="1"/>
  <c r="BI58" i="23" s="1"/>
  <c r="AH4" i="23"/>
  <c r="AH38" i="23" s="1"/>
  <c r="AH58" i="23" s="1"/>
  <c r="M4" i="23"/>
  <c r="M38" i="23" s="1"/>
  <c r="M58" i="23" s="1"/>
  <c r="AB4" i="23"/>
  <c r="AB38" i="23" s="1"/>
  <c r="AB58" i="23" s="1"/>
  <c r="AQ38" i="23"/>
  <c r="AQ58" i="23" s="1"/>
  <c r="P4" i="23"/>
  <c r="P38" i="23" s="1"/>
  <c r="P58" i="23" s="1"/>
  <c r="AE4" i="23"/>
  <c r="AE38" i="23" s="1"/>
  <c r="AE58" i="23" s="1"/>
  <c r="AT38" i="23"/>
  <c r="AT58" i="23" s="1"/>
  <c r="S4" i="23"/>
  <c r="S38" i="23" s="1"/>
  <c r="S58" i="23" s="1"/>
  <c r="AW4" i="23"/>
  <c r="AW38" i="23" s="1"/>
  <c r="AW58" i="23" s="1"/>
  <c r="BL4" i="23"/>
  <c r="BL38" i="23" s="1"/>
  <c r="BL58" i="23" s="1"/>
  <c r="V4" i="23"/>
  <c r="V38" i="23" s="1"/>
  <c r="V58" i="23" s="1"/>
  <c r="AK4" i="23"/>
  <c r="AK38" i="23" s="1"/>
  <c r="AK58" i="23" s="1"/>
  <c r="AZ4" i="23"/>
  <c r="AZ38" i="23" s="1"/>
  <c r="AZ58" i="23" s="1"/>
  <c r="J4" i="23"/>
  <c r="J38" i="23" s="1"/>
  <c r="J58" i="23" s="1"/>
  <c r="F3" i="25"/>
  <c r="F13" i="25"/>
  <c r="I13" i="25" s="1"/>
  <c r="I47" i="25" s="1"/>
  <c r="I67" i="25" s="1"/>
  <c r="F5" i="25"/>
  <c r="I5" i="25" s="1"/>
  <c r="I39" i="25" s="1"/>
  <c r="I59" i="25" s="1"/>
  <c r="F15" i="25"/>
  <c r="F8" i="25"/>
  <c r="I8" i="25" s="1"/>
  <c r="I42" i="25" s="1"/>
  <c r="I62" i="25" s="1"/>
  <c r="F20" i="25"/>
  <c r="I20" i="25" s="1"/>
  <c r="I52" i="25" s="1"/>
  <c r="I72" i="25" s="1"/>
  <c r="F6" i="25"/>
  <c r="F19" i="25"/>
  <c r="I19" i="25" s="1"/>
  <c r="I51" i="25" s="1"/>
  <c r="I71" i="25" s="1"/>
  <c r="F9" i="25"/>
  <c r="I9" i="25" s="1"/>
  <c r="I43" i="25" s="1"/>
  <c r="I63" i="25" s="1"/>
  <c r="F11" i="25"/>
  <c r="I11" i="25" s="1"/>
  <c r="I45" i="25" s="1"/>
  <c r="I65" i="25" s="1"/>
  <c r="F10" i="25"/>
  <c r="I10" i="25" s="1"/>
  <c r="I44" i="25" s="1"/>
  <c r="I64" i="25" s="1"/>
  <c r="F12" i="25"/>
  <c r="F7" i="25"/>
  <c r="I7" i="25" s="1"/>
  <c r="I41" i="25" s="1"/>
  <c r="I61" i="25" s="1"/>
  <c r="F16" i="25"/>
  <c r="I16" i="25" s="1"/>
  <c r="I50" i="25" s="1"/>
  <c r="I70" i="25" s="1"/>
  <c r="F4" i="25"/>
  <c r="I4" i="25" s="1"/>
  <c r="I38" i="25" s="1"/>
  <c r="I58" i="25" s="1"/>
  <c r="F14" i="25"/>
  <c r="I14" i="25" s="1"/>
  <c r="I48" i="25" s="1"/>
  <c r="I68" i="25" s="1"/>
  <c r="F26" i="25" l="1"/>
  <c r="F32" i="25" s="1"/>
  <c r="I6" i="25"/>
  <c r="BC47" i="23"/>
  <c r="BC67" i="23" s="1"/>
  <c r="BC27" i="23"/>
  <c r="BC33" i="23" s="1"/>
  <c r="V47" i="23"/>
  <c r="V67" i="23" s="1"/>
  <c r="V27" i="23"/>
  <c r="V33" i="23" s="1"/>
  <c r="AZ47" i="23"/>
  <c r="AZ67" i="23" s="1"/>
  <c r="AZ27" i="23"/>
  <c r="AZ33" i="23" s="1"/>
  <c r="AT47" i="23"/>
  <c r="AT67" i="23" s="1"/>
  <c r="AT27" i="23"/>
  <c r="AT33" i="23" s="1"/>
  <c r="J26" i="23"/>
  <c r="J32" i="23" s="1"/>
  <c r="J40" i="23"/>
  <c r="J60" i="23" s="1"/>
  <c r="AK40" i="23"/>
  <c r="AK60" i="23" s="1"/>
  <c r="AK26" i="23"/>
  <c r="AK32" i="23" s="1"/>
  <c r="AT26" i="23"/>
  <c r="AT32" i="23" s="1"/>
  <c r="AT40" i="23"/>
  <c r="AT60" i="23" s="1"/>
  <c r="P26" i="23"/>
  <c r="P32" i="23" s="1"/>
  <c r="P40" i="23"/>
  <c r="P60" i="23" s="1"/>
  <c r="BC26" i="23"/>
  <c r="BC32" i="23" s="1"/>
  <c r="BC40" i="23"/>
  <c r="BC60" i="23" s="1"/>
  <c r="AE49" i="23"/>
  <c r="AE69" i="23" s="1"/>
  <c r="AE28" i="23"/>
  <c r="AE34" i="23" s="1"/>
  <c r="M28" i="23"/>
  <c r="M34" i="23" s="1"/>
  <c r="M49" i="23"/>
  <c r="M69" i="23" s="1"/>
  <c r="AZ28" i="23"/>
  <c r="AZ34" i="23" s="1"/>
  <c r="AZ49" i="23"/>
  <c r="AZ69" i="23" s="1"/>
  <c r="AW49" i="23"/>
  <c r="AW69" i="23" s="1"/>
  <c r="AW28" i="23"/>
  <c r="AW34" i="23" s="1"/>
  <c r="BI49" i="23"/>
  <c r="BI69" i="23" s="1"/>
  <c r="BI28" i="23"/>
  <c r="BI34" i="23" s="1"/>
  <c r="AW37" i="23"/>
  <c r="AW57" i="23" s="1"/>
  <c r="AW25" i="23"/>
  <c r="AW31" i="23" s="1"/>
  <c r="AE25" i="23"/>
  <c r="AE31" i="23" s="1"/>
  <c r="AE37" i="23"/>
  <c r="AE57" i="23" s="1"/>
  <c r="AB37" i="23"/>
  <c r="AB57" i="23" s="1"/>
  <c r="AB25" i="23"/>
  <c r="AB31" i="23" s="1"/>
  <c r="AN37" i="23"/>
  <c r="AN57" i="23" s="1"/>
  <c r="AN25" i="23"/>
  <c r="AN31" i="23" s="1"/>
  <c r="BU26" i="23"/>
  <c r="BU32" i="23" s="1"/>
  <c r="BU40" i="23"/>
  <c r="BU60" i="23" s="1"/>
  <c r="CD40" i="23"/>
  <c r="CD60" i="23" s="1"/>
  <c r="CD26" i="23"/>
  <c r="CD32" i="23" s="1"/>
  <c r="BX28" i="23"/>
  <c r="BX34" i="23" s="1"/>
  <c r="BX49" i="23"/>
  <c r="BX69" i="23" s="1"/>
  <c r="CG49" i="23"/>
  <c r="CG69" i="23" s="1"/>
  <c r="CG28" i="23"/>
  <c r="CG34" i="23" s="1"/>
  <c r="CA47" i="23"/>
  <c r="CA67" i="23" s="1"/>
  <c r="CA27" i="23"/>
  <c r="CA33" i="23" s="1"/>
  <c r="CD47" i="23"/>
  <c r="CD67" i="23" s="1"/>
  <c r="CD27" i="23"/>
  <c r="CD33" i="23" s="1"/>
  <c r="CG37" i="23"/>
  <c r="CG57" i="23" s="1"/>
  <c r="CG25" i="23"/>
  <c r="CG31" i="23" s="1"/>
  <c r="BO37" i="23"/>
  <c r="BO57" i="23" s="1"/>
  <c r="BO25" i="23"/>
  <c r="BO31" i="23" s="1"/>
  <c r="AQ27" i="23"/>
  <c r="AQ33" i="23" s="1"/>
  <c r="AQ47" i="23"/>
  <c r="AQ67" i="23" s="1"/>
  <c r="AN47" i="23"/>
  <c r="AN67" i="23" s="1"/>
  <c r="AN27" i="23"/>
  <c r="AN33" i="23" s="1"/>
  <c r="Y47" i="23"/>
  <c r="Y67" i="23" s="1"/>
  <c r="Y27" i="23"/>
  <c r="Y33" i="23" s="1"/>
  <c r="AW47" i="23"/>
  <c r="AW67" i="23" s="1"/>
  <c r="AW27" i="23"/>
  <c r="AW33" i="23" s="1"/>
  <c r="AE47" i="23"/>
  <c r="AE67" i="23" s="1"/>
  <c r="AE27" i="23"/>
  <c r="AE33" i="23" s="1"/>
  <c r="AZ26" i="23"/>
  <c r="AZ32" i="23" s="1"/>
  <c r="AZ40" i="23"/>
  <c r="AZ60" i="23" s="1"/>
  <c r="AW40" i="23"/>
  <c r="AW60" i="23" s="1"/>
  <c r="AW26" i="23"/>
  <c r="AW32" i="23" s="1"/>
  <c r="AE26" i="23"/>
  <c r="AE32" i="23" s="1"/>
  <c r="AE40" i="23"/>
  <c r="AE60" i="23" s="1"/>
  <c r="AQ40" i="23"/>
  <c r="AQ60" i="23" s="1"/>
  <c r="AQ26" i="23"/>
  <c r="AQ32" i="23" s="1"/>
  <c r="P49" i="23"/>
  <c r="P69" i="23" s="1"/>
  <c r="P28" i="23"/>
  <c r="P34" i="23" s="1"/>
  <c r="BC49" i="23"/>
  <c r="BC69" i="23" s="1"/>
  <c r="BC28" i="23"/>
  <c r="BC34" i="23" s="1"/>
  <c r="V49" i="23"/>
  <c r="V69" i="23" s="1"/>
  <c r="V28" i="23"/>
  <c r="V34" i="23" s="1"/>
  <c r="AK49" i="23"/>
  <c r="AK69" i="23" s="1"/>
  <c r="AK28" i="23"/>
  <c r="AK34" i="23" s="1"/>
  <c r="J49" i="23"/>
  <c r="J69" i="23" s="1"/>
  <c r="J28" i="23"/>
  <c r="J34" i="23" s="1"/>
  <c r="AZ37" i="23"/>
  <c r="AZ57" i="23" s="1"/>
  <c r="AZ25" i="23"/>
  <c r="AZ31" i="23" s="1"/>
  <c r="P37" i="23"/>
  <c r="P57" i="23" s="1"/>
  <c r="P25" i="23"/>
  <c r="P31" i="23" s="1"/>
  <c r="M25" i="23"/>
  <c r="M31" i="23" s="1"/>
  <c r="M37" i="23"/>
  <c r="M57" i="23" s="1"/>
  <c r="AQ37" i="23"/>
  <c r="AQ57" i="23" s="1"/>
  <c r="AQ25" i="23"/>
  <c r="AQ31" i="23" s="1"/>
  <c r="CG26" i="23"/>
  <c r="CG32" i="23" s="1"/>
  <c r="CG40" i="23"/>
  <c r="CG60" i="23" s="1"/>
  <c r="BX40" i="23"/>
  <c r="BX60" i="23" s="1"/>
  <c r="BX26" i="23"/>
  <c r="BX32" i="23" s="1"/>
  <c r="BR40" i="23"/>
  <c r="BR60" i="23" s="1"/>
  <c r="BR26" i="23"/>
  <c r="BR32" i="23" s="1"/>
  <c r="CD28" i="23"/>
  <c r="CD34" i="23" s="1"/>
  <c r="CD49" i="23"/>
  <c r="CD69" i="23" s="1"/>
  <c r="BO49" i="23"/>
  <c r="BO69" i="23" s="1"/>
  <c r="BO28" i="23"/>
  <c r="BO34" i="23" s="1"/>
  <c r="BU27" i="23"/>
  <c r="BU33" i="23" s="1"/>
  <c r="BU47" i="23"/>
  <c r="BU67" i="23" s="1"/>
  <c r="CG27" i="23"/>
  <c r="CG33" i="23" s="1"/>
  <c r="CG47" i="23"/>
  <c r="CG67" i="23" s="1"/>
  <c r="CJ47" i="23"/>
  <c r="CJ67" i="23" s="1"/>
  <c r="CJ27" i="23"/>
  <c r="CJ33" i="23" s="1"/>
  <c r="CM37" i="23"/>
  <c r="CM57" i="23" s="1"/>
  <c r="CM25" i="23"/>
  <c r="CM31" i="23" s="1"/>
  <c r="BR37" i="23"/>
  <c r="BR57" i="23" s="1"/>
  <c r="BR25" i="23"/>
  <c r="BR31" i="23" s="1"/>
  <c r="F22" i="25"/>
  <c r="F54" i="25" s="1"/>
  <c r="F74" i="25" s="1"/>
  <c r="F25" i="25"/>
  <c r="F31" i="25" s="1"/>
  <c r="I3" i="25"/>
  <c r="AB47" i="23"/>
  <c r="AB67" i="23" s="1"/>
  <c r="AB27" i="23"/>
  <c r="AB33" i="23" s="1"/>
  <c r="J27" i="23"/>
  <c r="J33" i="23" s="1"/>
  <c r="J47" i="23"/>
  <c r="J67" i="23" s="1"/>
  <c r="BL47" i="23"/>
  <c r="BL67" i="23" s="1"/>
  <c r="BL27" i="23"/>
  <c r="BL33" i="23" s="1"/>
  <c r="S47" i="23"/>
  <c r="S67" i="23" s="1"/>
  <c r="S27" i="23"/>
  <c r="S33" i="23" s="1"/>
  <c r="P47" i="23"/>
  <c r="P67" i="23" s="1"/>
  <c r="P27" i="23"/>
  <c r="P33" i="23" s="1"/>
  <c r="AN26" i="23"/>
  <c r="AN32" i="23" s="1"/>
  <c r="AN40" i="23"/>
  <c r="AN60" i="23" s="1"/>
  <c r="V26" i="23"/>
  <c r="V32" i="23" s="1"/>
  <c r="V40" i="23"/>
  <c r="V60" i="23" s="1"/>
  <c r="S40" i="23"/>
  <c r="S60" i="23" s="1"/>
  <c r="S26" i="23"/>
  <c r="S32" i="23" s="1"/>
  <c r="AB26" i="23"/>
  <c r="AB32" i="23" s="1"/>
  <c r="AB40" i="23"/>
  <c r="AB60" i="23" s="1"/>
  <c r="AN28" i="23"/>
  <c r="AN34" i="23" s="1"/>
  <c r="AN49" i="23"/>
  <c r="AN69" i="23" s="1"/>
  <c r="AB49" i="23"/>
  <c r="AB69" i="23" s="1"/>
  <c r="AB28" i="23"/>
  <c r="AB34" i="23" s="1"/>
  <c r="AT49" i="23"/>
  <c r="AT69" i="23" s="1"/>
  <c r="AT28" i="23"/>
  <c r="AT34" i="23" s="1"/>
  <c r="AK37" i="23"/>
  <c r="AK57" i="23" s="1"/>
  <c r="AK25" i="23"/>
  <c r="AK31" i="23" s="1"/>
  <c r="S25" i="23"/>
  <c r="S31" i="23" s="1"/>
  <c r="S37" i="23"/>
  <c r="S57" i="23" s="1"/>
  <c r="AT25" i="23"/>
  <c r="AT31" i="23" s="1"/>
  <c r="AT37" i="23"/>
  <c r="AT57" i="23" s="1"/>
  <c r="Y25" i="23"/>
  <c r="Y31" i="23" s="1"/>
  <c r="Y37" i="23"/>
  <c r="Y57" i="23" s="1"/>
  <c r="CJ40" i="23"/>
  <c r="CJ60" i="23" s="1"/>
  <c r="CJ26" i="23"/>
  <c r="CJ32" i="23" s="1"/>
  <c r="CA26" i="23"/>
  <c r="CA32" i="23" s="1"/>
  <c r="CA40" i="23"/>
  <c r="CA60" i="23" s="1"/>
  <c r="BU49" i="23"/>
  <c r="BU69" i="23" s="1"/>
  <c r="BU28" i="23"/>
  <c r="BU34" i="23" s="1"/>
  <c r="CM49" i="23"/>
  <c r="CM69" i="23" s="1"/>
  <c r="CM28" i="23"/>
  <c r="CM34" i="23" s="1"/>
  <c r="CJ28" i="23"/>
  <c r="CJ34" i="23" s="1"/>
  <c r="CJ49" i="23"/>
  <c r="CJ69" i="23" s="1"/>
  <c r="CM47" i="23"/>
  <c r="CM67" i="23" s="1"/>
  <c r="CM27" i="23"/>
  <c r="CM33" i="23" s="1"/>
  <c r="BO47" i="23"/>
  <c r="BO67" i="23" s="1"/>
  <c r="BO27" i="23"/>
  <c r="BO33" i="23" s="1"/>
  <c r="CA37" i="23"/>
  <c r="CA57" i="23" s="1"/>
  <c r="CA25" i="23"/>
  <c r="CA31" i="23" s="1"/>
  <c r="CJ25" i="23"/>
  <c r="CJ31" i="23" s="1"/>
  <c r="CJ37" i="23"/>
  <c r="CJ57" i="23" s="1"/>
  <c r="BX25" i="23"/>
  <c r="BX31" i="23" s="1"/>
  <c r="BX37" i="23"/>
  <c r="BX57" i="23" s="1"/>
  <c r="F27" i="25"/>
  <c r="F33" i="25" s="1"/>
  <c r="I12" i="25"/>
  <c r="F28" i="25"/>
  <c r="F34" i="25" s="1"/>
  <c r="I15" i="25"/>
  <c r="M47" i="23"/>
  <c r="M67" i="23" s="1"/>
  <c r="M27" i="23"/>
  <c r="M33" i="23" s="1"/>
  <c r="AK47" i="23"/>
  <c r="AK67" i="23" s="1"/>
  <c r="AK27" i="23"/>
  <c r="AK33" i="23" s="1"/>
  <c r="BI27" i="23"/>
  <c r="BI33" i="23" s="1"/>
  <c r="BI47" i="23"/>
  <c r="BI67" i="23" s="1"/>
  <c r="Y40" i="23"/>
  <c r="Y60" i="23" s="1"/>
  <c r="Y26" i="23"/>
  <c r="Y32" i="23" s="1"/>
  <c r="BL40" i="23"/>
  <c r="BL60" i="23" s="1"/>
  <c r="BL26" i="23"/>
  <c r="BL32" i="23" s="1"/>
  <c r="BI26" i="23"/>
  <c r="BI32" i="23" s="1"/>
  <c r="BI40" i="23"/>
  <c r="BI60" i="23" s="1"/>
  <c r="M40" i="23"/>
  <c r="M60" i="23" s="1"/>
  <c r="M26" i="23"/>
  <c r="M32" i="23" s="1"/>
  <c r="AQ49" i="23"/>
  <c r="AQ69" i="23" s="1"/>
  <c r="AQ28" i="23"/>
  <c r="AQ34" i="23" s="1"/>
  <c r="Y28" i="23"/>
  <c r="Y34" i="23" s="1"/>
  <c r="Y49" i="23"/>
  <c r="Y69" i="23" s="1"/>
  <c r="BL28" i="23"/>
  <c r="BL34" i="23" s="1"/>
  <c r="BL49" i="23"/>
  <c r="BL69" i="23" s="1"/>
  <c r="S28" i="23"/>
  <c r="S34" i="23" s="1"/>
  <c r="S49" i="23"/>
  <c r="S69" i="23" s="1"/>
  <c r="BL25" i="23"/>
  <c r="BL31" i="23" s="1"/>
  <c r="BL37" i="23"/>
  <c r="BL57" i="23" s="1"/>
  <c r="BI37" i="23"/>
  <c r="BI57" i="23" s="1"/>
  <c r="BI25" i="23"/>
  <c r="BI31" i="23" s="1"/>
  <c r="V37" i="23"/>
  <c r="V57" i="23" s="1"/>
  <c r="V25" i="23"/>
  <c r="V31" i="23" s="1"/>
  <c r="BC37" i="23"/>
  <c r="BC57" i="23" s="1"/>
  <c r="BC25" i="23"/>
  <c r="BC31" i="23" s="1"/>
  <c r="J37" i="23"/>
  <c r="J57" i="23" s="1"/>
  <c r="J25" i="23"/>
  <c r="J31" i="23" s="1"/>
  <c r="CM26" i="23"/>
  <c r="CM32" i="23" s="1"/>
  <c r="CM40" i="23"/>
  <c r="CM60" i="23" s="1"/>
  <c r="BO26" i="23"/>
  <c r="BO32" i="23" s="1"/>
  <c r="BO40" i="23"/>
  <c r="BO60" i="23" s="1"/>
  <c r="BR28" i="23"/>
  <c r="BR34" i="23" s="1"/>
  <c r="BR49" i="23"/>
  <c r="BR69" i="23" s="1"/>
  <c r="CA49" i="23"/>
  <c r="CA69" i="23" s="1"/>
  <c r="CA28" i="23"/>
  <c r="CA34" i="23" s="1"/>
  <c r="BX47" i="23"/>
  <c r="BX67" i="23" s="1"/>
  <c r="BX27" i="23"/>
  <c r="BX33" i="23" s="1"/>
  <c r="BR47" i="23"/>
  <c r="BR67" i="23" s="1"/>
  <c r="BR27" i="23"/>
  <c r="BR33" i="23" s="1"/>
  <c r="CD37" i="23"/>
  <c r="CD57" i="23" s="1"/>
  <c r="CD25" i="23"/>
  <c r="CD31" i="23" s="1"/>
  <c r="BU37" i="23"/>
  <c r="BU57" i="23" s="1"/>
  <c r="BU25" i="23"/>
  <c r="BU31" i="23" s="1"/>
  <c r="AH27" i="23"/>
  <c r="AH33" i="23" s="1"/>
  <c r="AH47" i="23"/>
  <c r="AH67" i="23" s="1"/>
  <c r="AH25" i="23"/>
  <c r="AH31" i="23" s="1"/>
  <c r="AH37" i="23"/>
  <c r="AH57" i="23" s="1"/>
  <c r="AH26" i="23"/>
  <c r="AH32" i="23" s="1"/>
  <c r="AH40" i="23"/>
  <c r="AH60" i="23" s="1"/>
  <c r="AH28" i="23"/>
  <c r="AH34" i="23" s="1"/>
  <c r="AH49" i="23"/>
  <c r="AH69" i="23" s="1"/>
  <c r="CA22" i="23"/>
  <c r="CG22" i="23"/>
  <c r="CM22" i="23"/>
  <c r="CJ22" i="23"/>
  <c r="BU22" i="23"/>
  <c r="CD22" i="23"/>
  <c r="BO22" i="23"/>
  <c r="BR22" i="23"/>
  <c r="BX22" i="23"/>
  <c r="AK22" i="23"/>
  <c r="AE22" i="23"/>
  <c r="AZ22" i="23"/>
  <c r="BL22" i="23"/>
  <c r="S22" i="23"/>
  <c r="BI22" i="23"/>
  <c r="X17" i="25"/>
  <c r="AP17" i="25"/>
  <c r="AS17" i="25"/>
  <c r="AM17" i="25"/>
  <c r="BB17" i="25"/>
  <c r="AA17" i="25"/>
  <c r="BT17" i="25"/>
  <c r="AD17" i="25"/>
  <c r="BQ17" i="25"/>
  <c r="BE17" i="25"/>
  <c r="R17" i="25"/>
  <c r="BK17" i="25"/>
  <c r="BH17" i="25"/>
  <c r="BW17" i="25"/>
  <c r="O17" i="25"/>
  <c r="AG17" i="25"/>
  <c r="L17" i="25"/>
  <c r="U17" i="25"/>
  <c r="AV17" i="25"/>
  <c r="BZ17" i="25"/>
  <c r="AJ17" i="25"/>
  <c r="AY17" i="25"/>
  <c r="BN17" i="25"/>
  <c r="AD4" i="25"/>
  <c r="AD38" i="25" s="1"/>
  <c r="AD58" i="25" s="1"/>
  <c r="AG4" i="25"/>
  <c r="AG38" i="25" s="1"/>
  <c r="AG58" i="25" s="1"/>
  <c r="AY4" i="25"/>
  <c r="AY38" i="25" s="1"/>
  <c r="AY58" i="25" s="1"/>
  <c r="AS4" i="25"/>
  <c r="AS38" i="25" s="1"/>
  <c r="AS58" i="25" s="1"/>
  <c r="BH4" i="25"/>
  <c r="BH38" i="25" s="1"/>
  <c r="BH58" i="25" s="1"/>
  <c r="BW4" i="25"/>
  <c r="BW38" i="25" s="1"/>
  <c r="BW58" i="25" s="1"/>
  <c r="U4" i="25"/>
  <c r="U38" i="25" s="1"/>
  <c r="U58" i="25" s="1"/>
  <c r="BK4" i="25"/>
  <c r="BK38" i="25" s="1"/>
  <c r="BK58" i="25" s="1"/>
  <c r="BN4" i="25"/>
  <c r="BN38" i="25" s="1"/>
  <c r="BN58" i="25" s="1"/>
  <c r="AV4" i="25"/>
  <c r="AV38" i="25" s="1"/>
  <c r="AV58" i="25" s="1"/>
  <c r="AP4" i="25"/>
  <c r="AP38" i="25" s="1"/>
  <c r="AP58" i="25" s="1"/>
  <c r="BZ4" i="25"/>
  <c r="BZ38" i="25" s="1"/>
  <c r="BZ58" i="25" s="1"/>
  <c r="AJ4" i="25"/>
  <c r="AJ38" i="25" s="1"/>
  <c r="AJ58" i="25" s="1"/>
  <c r="X4" i="25"/>
  <c r="X38" i="25" s="1"/>
  <c r="X58" i="25" s="1"/>
  <c r="AM4" i="25"/>
  <c r="AM38" i="25" s="1"/>
  <c r="AM58" i="25" s="1"/>
  <c r="BB4" i="25"/>
  <c r="BB38" i="25" s="1"/>
  <c r="BB58" i="25" s="1"/>
  <c r="BQ4" i="25"/>
  <c r="BQ38" i="25" s="1"/>
  <c r="BQ58" i="25" s="1"/>
  <c r="AA4" i="25"/>
  <c r="AA38" i="25" s="1"/>
  <c r="AA58" i="25" s="1"/>
  <c r="BE4" i="25"/>
  <c r="BE38" i="25" s="1"/>
  <c r="BE58" i="25" s="1"/>
  <c r="BT4" i="25"/>
  <c r="BT38" i="25" s="1"/>
  <c r="BT58" i="25" s="1"/>
  <c r="BN16" i="25"/>
  <c r="BN50" i="25" s="1"/>
  <c r="BN70" i="25" s="1"/>
  <c r="AM16" i="25"/>
  <c r="AM50" i="25" s="1"/>
  <c r="AM70" i="25" s="1"/>
  <c r="AA16" i="25"/>
  <c r="AA50" i="25" s="1"/>
  <c r="AA70" i="25" s="1"/>
  <c r="X16" i="25"/>
  <c r="X50" i="25" s="1"/>
  <c r="X70" i="25" s="1"/>
  <c r="BB16" i="25"/>
  <c r="BB50" i="25" s="1"/>
  <c r="BB70" i="25" s="1"/>
  <c r="AD16" i="25"/>
  <c r="AD50" i="25" s="1"/>
  <c r="AD70" i="25" s="1"/>
  <c r="BZ16" i="25"/>
  <c r="BZ50" i="25" s="1"/>
  <c r="BZ70" i="25" s="1"/>
  <c r="BQ16" i="25"/>
  <c r="BQ50" i="25" s="1"/>
  <c r="BQ70" i="25" s="1"/>
  <c r="BE16" i="25"/>
  <c r="BE50" i="25" s="1"/>
  <c r="BE70" i="25" s="1"/>
  <c r="BW16" i="25"/>
  <c r="BW50" i="25" s="1"/>
  <c r="BW70" i="25" s="1"/>
  <c r="AP16" i="25"/>
  <c r="AP50" i="25" s="1"/>
  <c r="AP70" i="25" s="1"/>
  <c r="BT16" i="25"/>
  <c r="BT50" i="25" s="1"/>
  <c r="BT70" i="25" s="1"/>
  <c r="AS16" i="25"/>
  <c r="AS50" i="25" s="1"/>
  <c r="AS70" i="25" s="1"/>
  <c r="BH16" i="25"/>
  <c r="BH50" i="25" s="1"/>
  <c r="BH70" i="25" s="1"/>
  <c r="AV16" i="25"/>
  <c r="AV50" i="25" s="1"/>
  <c r="AV70" i="25" s="1"/>
  <c r="AG16" i="25"/>
  <c r="AG50" i="25" s="1"/>
  <c r="AG70" i="25" s="1"/>
  <c r="BK16" i="25"/>
  <c r="BK50" i="25" s="1"/>
  <c r="BK70" i="25" s="1"/>
  <c r="U16" i="25"/>
  <c r="U50" i="25" s="1"/>
  <c r="U70" i="25" s="1"/>
  <c r="AJ16" i="25"/>
  <c r="AJ50" i="25" s="1"/>
  <c r="AJ70" i="25" s="1"/>
  <c r="AY16" i="25"/>
  <c r="AY50" i="25" s="1"/>
  <c r="AY70" i="25" s="1"/>
  <c r="BW7" i="25"/>
  <c r="BW41" i="25" s="1"/>
  <c r="BW61" i="25" s="1"/>
  <c r="BK7" i="25"/>
  <c r="BK41" i="25" s="1"/>
  <c r="BK61" i="25" s="1"/>
  <c r="BE7" i="25"/>
  <c r="BE41" i="25" s="1"/>
  <c r="BE61" i="25" s="1"/>
  <c r="AG7" i="25"/>
  <c r="AG41" i="25" s="1"/>
  <c r="AG61" i="25" s="1"/>
  <c r="AV7" i="25"/>
  <c r="AV41" i="25" s="1"/>
  <c r="AV61" i="25" s="1"/>
  <c r="U7" i="25"/>
  <c r="U41" i="25" s="1"/>
  <c r="U61" i="25" s="1"/>
  <c r="BZ7" i="25"/>
  <c r="BZ41" i="25" s="1"/>
  <c r="BZ61" i="25" s="1"/>
  <c r="BN7" i="25"/>
  <c r="BN41" i="25" s="1"/>
  <c r="BN61" i="25" s="1"/>
  <c r="AJ7" i="25"/>
  <c r="AJ41" i="25" s="1"/>
  <c r="AJ61" i="25" s="1"/>
  <c r="AM7" i="25"/>
  <c r="AM41" i="25" s="1"/>
  <c r="AM61" i="25" s="1"/>
  <c r="AY7" i="25"/>
  <c r="AY41" i="25" s="1"/>
  <c r="AY61" i="25" s="1"/>
  <c r="X7" i="25"/>
  <c r="X41" i="25" s="1"/>
  <c r="X61" i="25" s="1"/>
  <c r="BB7" i="25"/>
  <c r="BB41" i="25" s="1"/>
  <c r="BB61" i="25" s="1"/>
  <c r="BQ7" i="25"/>
  <c r="BQ41" i="25" s="1"/>
  <c r="BQ61" i="25" s="1"/>
  <c r="AA7" i="25"/>
  <c r="AA41" i="25" s="1"/>
  <c r="AA61" i="25" s="1"/>
  <c r="AP7" i="25"/>
  <c r="AP41" i="25" s="1"/>
  <c r="AP61" i="25" s="1"/>
  <c r="BT7" i="25"/>
  <c r="BT41" i="25" s="1"/>
  <c r="BT61" i="25" s="1"/>
  <c r="AD7" i="25"/>
  <c r="AD41" i="25" s="1"/>
  <c r="AD61" i="25" s="1"/>
  <c r="AS7" i="25"/>
  <c r="AS41" i="25" s="1"/>
  <c r="AS61" i="25" s="1"/>
  <c r="BH7" i="25"/>
  <c r="BH41" i="25" s="1"/>
  <c r="BH61" i="25" s="1"/>
  <c r="BK11" i="25"/>
  <c r="BK45" i="25" s="1"/>
  <c r="BK65" i="25" s="1"/>
  <c r="BB11" i="25"/>
  <c r="BB45" i="25" s="1"/>
  <c r="BB65" i="25" s="1"/>
  <c r="BZ11" i="25"/>
  <c r="BZ45" i="25" s="1"/>
  <c r="BZ65" i="25" s="1"/>
  <c r="AJ11" i="25"/>
  <c r="AJ45" i="25" s="1"/>
  <c r="AJ65" i="25" s="1"/>
  <c r="AY11" i="25"/>
  <c r="AY45" i="25" s="1"/>
  <c r="AY65" i="25" s="1"/>
  <c r="U11" i="25"/>
  <c r="U45" i="25" s="1"/>
  <c r="U65" i="25" s="1"/>
  <c r="X11" i="25"/>
  <c r="X45" i="25" s="1"/>
  <c r="X65" i="25" s="1"/>
  <c r="BT11" i="25"/>
  <c r="BT45" i="25" s="1"/>
  <c r="BT65" i="25" s="1"/>
  <c r="AA11" i="25"/>
  <c r="AA45" i="25" s="1"/>
  <c r="AA65" i="25" s="1"/>
  <c r="BN11" i="25"/>
  <c r="BN45" i="25" s="1"/>
  <c r="BN65" i="25" s="1"/>
  <c r="AS11" i="25"/>
  <c r="AS45" i="25" s="1"/>
  <c r="AS65" i="25" s="1"/>
  <c r="AM11" i="25"/>
  <c r="AM45" i="25" s="1"/>
  <c r="AM65" i="25" s="1"/>
  <c r="BQ11" i="25"/>
  <c r="BQ45" i="25" s="1"/>
  <c r="BQ65" i="25" s="1"/>
  <c r="AP11" i="25"/>
  <c r="AP45" i="25" s="1"/>
  <c r="AP65" i="25" s="1"/>
  <c r="BE11" i="25"/>
  <c r="BE45" i="25" s="1"/>
  <c r="BE65" i="25" s="1"/>
  <c r="BW11" i="25"/>
  <c r="BW45" i="25" s="1"/>
  <c r="BW65" i="25" s="1"/>
  <c r="AD11" i="25"/>
  <c r="AD45" i="25" s="1"/>
  <c r="AD65" i="25" s="1"/>
  <c r="BH11" i="25"/>
  <c r="BH45" i="25" s="1"/>
  <c r="BH65" i="25" s="1"/>
  <c r="AG11" i="25"/>
  <c r="AG45" i="25" s="1"/>
  <c r="AG65" i="25" s="1"/>
  <c r="AV11" i="25"/>
  <c r="AV45" i="25" s="1"/>
  <c r="AV65" i="25" s="1"/>
  <c r="P22" i="23"/>
  <c r="BZ12" i="25"/>
  <c r="U12" i="25"/>
  <c r="AY12" i="25"/>
  <c r="X12" i="25"/>
  <c r="AA12" i="25"/>
  <c r="AJ12" i="25"/>
  <c r="AM12" i="25"/>
  <c r="BN12" i="25"/>
  <c r="BH12" i="25"/>
  <c r="BB12" i="25"/>
  <c r="BQ12" i="25"/>
  <c r="AP12" i="25"/>
  <c r="BE12" i="25"/>
  <c r="BT12" i="25"/>
  <c r="AD12" i="25"/>
  <c r="AS12" i="25"/>
  <c r="BW12" i="25"/>
  <c r="AG12" i="25"/>
  <c r="AV12" i="25"/>
  <c r="BK12" i="25"/>
  <c r="V22" i="23"/>
  <c r="AB22" i="23"/>
  <c r="M22" i="23"/>
  <c r="AJ14" i="25"/>
  <c r="AJ48" i="25" s="1"/>
  <c r="AJ68" i="25" s="1"/>
  <c r="AY14" i="25"/>
  <c r="AY48" i="25" s="1"/>
  <c r="AY68" i="25" s="1"/>
  <c r="BQ14" i="25"/>
  <c r="BQ48" i="25" s="1"/>
  <c r="BQ68" i="25" s="1"/>
  <c r="BN14" i="25"/>
  <c r="BN48" i="25" s="1"/>
  <c r="BN68" i="25" s="1"/>
  <c r="BT14" i="25"/>
  <c r="BT48" i="25" s="1"/>
  <c r="BT68" i="25" s="1"/>
  <c r="BB14" i="25"/>
  <c r="BB48" i="25" s="1"/>
  <c r="BB68" i="25" s="1"/>
  <c r="BE14" i="25"/>
  <c r="BE48" i="25" s="1"/>
  <c r="BE68" i="25" s="1"/>
  <c r="X14" i="25"/>
  <c r="X48" i="25" s="1"/>
  <c r="X68" i="25" s="1"/>
  <c r="AA14" i="25"/>
  <c r="AA48" i="25" s="1"/>
  <c r="AA68" i="25" s="1"/>
  <c r="AM14" i="25"/>
  <c r="AM48" i="25" s="1"/>
  <c r="AM68" i="25" s="1"/>
  <c r="AS14" i="25"/>
  <c r="AS48" i="25" s="1"/>
  <c r="AS68" i="25" s="1"/>
  <c r="AP14" i="25"/>
  <c r="AP48" i="25" s="1"/>
  <c r="AP68" i="25" s="1"/>
  <c r="AD14" i="25"/>
  <c r="AD48" i="25" s="1"/>
  <c r="AD68" i="25" s="1"/>
  <c r="BH14" i="25"/>
  <c r="BH48" i="25" s="1"/>
  <c r="BH68" i="25" s="1"/>
  <c r="AV14" i="25"/>
  <c r="AV48" i="25" s="1"/>
  <c r="AV68" i="25" s="1"/>
  <c r="BW14" i="25"/>
  <c r="BW48" i="25" s="1"/>
  <c r="BW68" i="25" s="1"/>
  <c r="AG14" i="25"/>
  <c r="AG48" i="25" s="1"/>
  <c r="AG68" i="25" s="1"/>
  <c r="BK14" i="25"/>
  <c r="BK48" i="25" s="1"/>
  <c r="BK68" i="25" s="1"/>
  <c r="BZ14" i="25"/>
  <c r="BZ48" i="25" s="1"/>
  <c r="BZ68" i="25" s="1"/>
  <c r="U14" i="25"/>
  <c r="U48" i="25" s="1"/>
  <c r="U68" i="25" s="1"/>
  <c r="AY15" i="25"/>
  <c r="X15" i="25"/>
  <c r="BN15" i="25"/>
  <c r="AM15" i="25"/>
  <c r="AP15" i="25"/>
  <c r="AG15" i="25"/>
  <c r="BB15" i="25"/>
  <c r="BH15" i="25"/>
  <c r="BQ15" i="25"/>
  <c r="BT15" i="25"/>
  <c r="AA15" i="25"/>
  <c r="BE15" i="25"/>
  <c r="AD15" i="25"/>
  <c r="AS15" i="25"/>
  <c r="BW15" i="25"/>
  <c r="AV15" i="25"/>
  <c r="BK15" i="25"/>
  <c r="BZ15" i="25"/>
  <c r="U15" i="25"/>
  <c r="AJ15" i="25"/>
  <c r="BC22" i="23"/>
  <c r="AW22" i="23"/>
  <c r="AS5" i="25"/>
  <c r="AS39" i="25" s="1"/>
  <c r="AS59" i="25" s="1"/>
  <c r="AG5" i="25"/>
  <c r="AG39" i="25" s="1"/>
  <c r="AG59" i="25" s="1"/>
  <c r="BH5" i="25"/>
  <c r="BH39" i="25" s="1"/>
  <c r="BH59" i="25" s="1"/>
  <c r="BW5" i="25"/>
  <c r="BW39" i="25" s="1"/>
  <c r="BW59" i="25" s="1"/>
  <c r="BK5" i="25"/>
  <c r="BK39" i="25" s="1"/>
  <c r="BK59" i="25" s="1"/>
  <c r="BZ5" i="25"/>
  <c r="BZ39" i="25" s="1"/>
  <c r="BZ59" i="25" s="1"/>
  <c r="BE5" i="25"/>
  <c r="BE39" i="25" s="1"/>
  <c r="BE59" i="25" s="1"/>
  <c r="AV5" i="25"/>
  <c r="AV39" i="25" s="1"/>
  <c r="AV59" i="25" s="1"/>
  <c r="AJ5" i="25"/>
  <c r="AJ39" i="25" s="1"/>
  <c r="AJ59" i="25" s="1"/>
  <c r="U5" i="25"/>
  <c r="U39" i="25" s="1"/>
  <c r="U59" i="25" s="1"/>
  <c r="BN5" i="25"/>
  <c r="BN39" i="25" s="1"/>
  <c r="BN59" i="25" s="1"/>
  <c r="BB5" i="25"/>
  <c r="BB39" i="25" s="1"/>
  <c r="BB59" i="25" s="1"/>
  <c r="AY5" i="25"/>
  <c r="AY39" i="25" s="1"/>
  <c r="AY59" i="25" s="1"/>
  <c r="X5" i="25"/>
  <c r="X39" i="25" s="1"/>
  <c r="X59" i="25" s="1"/>
  <c r="AM5" i="25"/>
  <c r="AM39" i="25" s="1"/>
  <c r="AM59" i="25" s="1"/>
  <c r="BQ5" i="25"/>
  <c r="BQ39" i="25" s="1"/>
  <c r="BQ59" i="25" s="1"/>
  <c r="AA5" i="25"/>
  <c r="AA39" i="25" s="1"/>
  <c r="AA59" i="25" s="1"/>
  <c r="AP5" i="25"/>
  <c r="AP39" i="25" s="1"/>
  <c r="AP59" i="25" s="1"/>
  <c r="BT5" i="25"/>
  <c r="BT39" i="25" s="1"/>
  <c r="BT59" i="25" s="1"/>
  <c r="AD5" i="25"/>
  <c r="AD39" i="25" s="1"/>
  <c r="AD59" i="25" s="1"/>
  <c r="AN22" i="23"/>
  <c r="AM19" i="25"/>
  <c r="AM51" i="25" s="1"/>
  <c r="AM71" i="25" s="1"/>
  <c r="BB19" i="25"/>
  <c r="BB51" i="25" s="1"/>
  <c r="BB71" i="25" s="1"/>
  <c r="BE19" i="25"/>
  <c r="BE51" i="25" s="1"/>
  <c r="BE71" i="25" s="1"/>
  <c r="BH19" i="25"/>
  <c r="BH51" i="25" s="1"/>
  <c r="BH71" i="25" s="1"/>
  <c r="BQ19" i="25"/>
  <c r="BQ51" i="25" s="1"/>
  <c r="BQ71" i="25" s="1"/>
  <c r="AA19" i="25"/>
  <c r="AA51" i="25" s="1"/>
  <c r="AA71" i="25" s="1"/>
  <c r="AV19" i="25"/>
  <c r="AV51" i="25" s="1"/>
  <c r="AV71" i="25" s="1"/>
  <c r="AY19" i="25"/>
  <c r="AY51" i="25" s="1"/>
  <c r="AY71" i="25" s="1"/>
  <c r="AP19" i="25"/>
  <c r="AP51" i="25" s="1"/>
  <c r="AP71" i="25" s="1"/>
  <c r="BT19" i="25"/>
  <c r="BT51" i="25" s="1"/>
  <c r="BT71" i="25" s="1"/>
  <c r="BW19" i="25"/>
  <c r="BW51" i="25" s="1"/>
  <c r="BW71" i="25" s="1"/>
  <c r="AD19" i="25"/>
  <c r="AD51" i="25" s="1"/>
  <c r="AD71" i="25" s="1"/>
  <c r="U19" i="25"/>
  <c r="U51" i="25" s="1"/>
  <c r="U71" i="25" s="1"/>
  <c r="AS19" i="25"/>
  <c r="AS51" i="25" s="1"/>
  <c r="AS71" i="25" s="1"/>
  <c r="AG19" i="25"/>
  <c r="AG51" i="25" s="1"/>
  <c r="AG71" i="25" s="1"/>
  <c r="BK19" i="25"/>
  <c r="BK51" i="25" s="1"/>
  <c r="BK71" i="25" s="1"/>
  <c r="BZ19" i="25"/>
  <c r="BZ51" i="25" s="1"/>
  <c r="BZ71" i="25" s="1"/>
  <c r="AJ19" i="25"/>
  <c r="AJ51" i="25" s="1"/>
  <c r="AJ71" i="25" s="1"/>
  <c r="BN19" i="25"/>
  <c r="BN51" i="25" s="1"/>
  <c r="BN71" i="25" s="1"/>
  <c r="X19" i="25"/>
  <c r="X51" i="25" s="1"/>
  <c r="X71" i="25" s="1"/>
  <c r="U8" i="25"/>
  <c r="U42" i="25" s="1"/>
  <c r="U62" i="25" s="1"/>
  <c r="AJ8" i="25"/>
  <c r="AJ42" i="25" s="1"/>
  <c r="AJ62" i="25" s="1"/>
  <c r="AG8" i="25"/>
  <c r="AG42" i="25" s="1"/>
  <c r="AG62" i="25" s="1"/>
  <c r="BK8" i="25"/>
  <c r="BK42" i="25" s="1"/>
  <c r="BK62" i="25" s="1"/>
  <c r="AV8" i="25"/>
  <c r="AV42" i="25" s="1"/>
  <c r="AV62" i="25" s="1"/>
  <c r="AY8" i="25"/>
  <c r="AY42" i="25" s="1"/>
  <c r="AY62" i="25" s="1"/>
  <c r="AM8" i="25"/>
  <c r="AM42" i="25" s="1"/>
  <c r="AM62" i="25" s="1"/>
  <c r="BT8" i="25"/>
  <c r="BT42" i="25" s="1"/>
  <c r="BT62" i="25" s="1"/>
  <c r="BZ8" i="25"/>
  <c r="BZ42" i="25" s="1"/>
  <c r="BZ62" i="25" s="1"/>
  <c r="AA8" i="25"/>
  <c r="AA42" i="25" s="1"/>
  <c r="AA62" i="25" s="1"/>
  <c r="BN8" i="25"/>
  <c r="BN42" i="25" s="1"/>
  <c r="BN62" i="25" s="1"/>
  <c r="X8" i="25"/>
  <c r="X42" i="25" s="1"/>
  <c r="X62" i="25" s="1"/>
  <c r="BB8" i="25"/>
  <c r="BB42" i="25" s="1"/>
  <c r="BB62" i="25" s="1"/>
  <c r="BQ8" i="25"/>
  <c r="BQ42" i="25" s="1"/>
  <c r="BQ62" i="25" s="1"/>
  <c r="AD8" i="25"/>
  <c r="AD42" i="25" s="1"/>
  <c r="AD62" i="25" s="1"/>
  <c r="AP8" i="25"/>
  <c r="AP42" i="25" s="1"/>
  <c r="AP62" i="25" s="1"/>
  <c r="BE8" i="25"/>
  <c r="BE42" i="25" s="1"/>
  <c r="BE62" i="25" s="1"/>
  <c r="AS8" i="25"/>
  <c r="AS42" i="25" s="1"/>
  <c r="AS62" i="25" s="1"/>
  <c r="BH8" i="25"/>
  <c r="BH42" i="25" s="1"/>
  <c r="BH62" i="25" s="1"/>
  <c r="BW8" i="25"/>
  <c r="BW42" i="25" s="1"/>
  <c r="BW62" i="25" s="1"/>
  <c r="U13" i="25"/>
  <c r="U47" i="25" s="1"/>
  <c r="U67" i="25" s="1"/>
  <c r="BN13" i="25"/>
  <c r="BN47" i="25" s="1"/>
  <c r="BN67" i="25" s="1"/>
  <c r="BB13" i="25"/>
  <c r="BB47" i="25" s="1"/>
  <c r="BB67" i="25" s="1"/>
  <c r="AJ13" i="25"/>
  <c r="AJ47" i="25" s="1"/>
  <c r="AJ67" i="25" s="1"/>
  <c r="AY13" i="25"/>
  <c r="AY47" i="25" s="1"/>
  <c r="AY67" i="25" s="1"/>
  <c r="AM13" i="25"/>
  <c r="AM47" i="25" s="1"/>
  <c r="AM67" i="25" s="1"/>
  <c r="X13" i="25"/>
  <c r="X47" i="25" s="1"/>
  <c r="X67" i="25" s="1"/>
  <c r="AD13" i="25"/>
  <c r="AD47" i="25" s="1"/>
  <c r="AD67" i="25" s="1"/>
  <c r="AP13" i="25"/>
  <c r="AP47" i="25" s="1"/>
  <c r="AP67" i="25" s="1"/>
  <c r="BE13" i="25"/>
  <c r="BE47" i="25" s="1"/>
  <c r="BE67" i="25" s="1"/>
  <c r="BQ13" i="25"/>
  <c r="BQ47" i="25" s="1"/>
  <c r="BQ67" i="25" s="1"/>
  <c r="AA13" i="25"/>
  <c r="AA47" i="25" s="1"/>
  <c r="AA67" i="25" s="1"/>
  <c r="BT13" i="25"/>
  <c r="BT47" i="25" s="1"/>
  <c r="BT67" i="25" s="1"/>
  <c r="AS13" i="25"/>
  <c r="AS47" i="25" s="1"/>
  <c r="AS67" i="25" s="1"/>
  <c r="BH13" i="25"/>
  <c r="BH47" i="25" s="1"/>
  <c r="BH67" i="25" s="1"/>
  <c r="BW13" i="25"/>
  <c r="BW47" i="25" s="1"/>
  <c r="BW67" i="25" s="1"/>
  <c r="AG13" i="25"/>
  <c r="AG47" i="25" s="1"/>
  <c r="AG67" i="25" s="1"/>
  <c r="AV13" i="25"/>
  <c r="AV47" i="25" s="1"/>
  <c r="AV67" i="25" s="1"/>
  <c r="BK13" i="25"/>
  <c r="BK47" i="25" s="1"/>
  <c r="BK67" i="25" s="1"/>
  <c r="BZ13" i="25"/>
  <c r="BZ47" i="25" s="1"/>
  <c r="BZ67" i="25" s="1"/>
  <c r="AY3" i="25"/>
  <c r="BQ3" i="25"/>
  <c r="AD3" i="25"/>
  <c r="AS3" i="25"/>
  <c r="BH3" i="25"/>
  <c r="BW3" i="25"/>
  <c r="AG3" i="25"/>
  <c r="AV3" i="25"/>
  <c r="AJ3" i="25"/>
  <c r="BK3" i="25"/>
  <c r="BZ3" i="25"/>
  <c r="AA3" i="25"/>
  <c r="U3" i="25"/>
  <c r="BN3" i="25"/>
  <c r="X3" i="25"/>
  <c r="AM3" i="25"/>
  <c r="BB3" i="25"/>
  <c r="AP3" i="25"/>
  <c r="BE3" i="25"/>
  <c r="BT3" i="25"/>
  <c r="Y22" i="23"/>
  <c r="AH22" i="23"/>
  <c r="AV10" i="25"/>
  <c r="AV44" i="25" s="1"/>
  <c r="AV64" i="25" s="1"/>
  <c r="AD10" i="25"/>
  <c r="AD44" i="25" s="1"/>
  <c r="AD64" i="25" s="1"/>
  <c r="BK10" i="25"/>
  <c r="BK44" i="25" s="1"/>
  <c r="BK64" i="25" s="1"/>
  <c r="U10" i="25"/>
  <c r="U44" i="25" s="1"/>
  <c r="U64" i="25" s="1"/>
  <c r="AJ10" i="25"/>
  <c r="AJ44" i="25" s="1"/>
  <c r="AJ64" i="25" s="1"/>
  <c r="BZ10" i="25"/>
  <c r="BZ44" i="25" s="1"/>
  <c r="BZ64" i="25" s="1"/>
  <c r="AM10" i="25"/>
  <c r="AM44" i="25" s="1"/>
  <c r="AM64" i="25" s="1"/>
  <c r="AY10" i="25"/>
  <c r="AY44" i="25" s="1"/>
  <c r="AY64" i="25" s="1"/>
  <c r="BN10" i="25"/>
  <c r="BN44" i="25" s="1"/>
  <c r="BN64" i="25" s="1"/>
  <c r="X10" i="25"/>
  <c r="X44" i="25" s="1"/>
  <c r="X64" i="25" s="1"/>
  <c r="BB10" i="25"/>
  <c r="BB44" i="25" s="1"/>
  <c r="BB64" i="25" s="1"/>
  <c r="BQ10" i="25"/>
  <c r="BQ44" i="25" s="1"/>
  <c r="BQ64" i="25" s="1"/>
  <c r="BE10" i="25"/>
  <c r="BE44" i="25" s="1"/>
  <c r="BE64" i="25" s="1"/>
  <c r="BH10" i="25"/>
  <c r="BH44" i="25" s="1"/>
  <c r="BH64" i="25" s="1"/>
  <c r="AA10" i="25"/>
  <c r="AA44" i="25" s="1"/>
  <c r="AA64" i="25" s="1"/>
  <c r="AP10" i="25"/>
  <c r="AP44" i="25" s="1"/>
  <c r="AP64" i="25" s="1"/>
  <c r="BT10" i="25"/>
  <c r="BT44" i="25" s="1"/>
  <c r="BT64" i="25" s="1"/>
  <c r="AS10" i="25"/>
  <c r="AS44" i="25" s="1"/>
  <c r="AS64" i="25" s="1"/>
  <c r="BW10" i="25"/>
  <c r="BW44" i="25" s="1"/>
  <c r="BW64" i="25" s="1"/>
  <c r="AG10" i="25"/>
  <c r="AG44" i="25" s="1"/>
  <c r="AG64" i="25" s="1"/>
  <c r="AG9" i="25"/>
  <c r="AG43" i="25" s="1"/>
  <c r="AG63" i="25" s="1"/>
  <c r="AY9" i="25"/>
  <c r="AY43" i="25" s="1"/>
  <c r="AY63" i="25" s="1"/>
  <c r="X9" i="25"/>
  <c r="X43" i="25" s="1"/>
  <c r="X63" i="25" s="1"/>
  <c r="AP9" i="25"/>
  <c r="AP43" i="25" s="1"/>
  <c r="AP63" i="25" s="1"/>
  <c r="AV9" i="25"/>
  <c r="AV43" i="25" s="1"/>
  <c r="AV63" i="25" s="1"/>
  <c r="BK9" i="25"/>
  <c r="BK43" i="25" s="1"/>
  <c r="BK63" i="25" s="1"/>
  <c r="BZ9" i="25"/>
  <c r="BZ43" i="25" s="1"/>
  <c r="BZ63" i="25" s="1"/>
  <c r="U9" i="25"/>
  <c r="U43" i="25" s="1"/>
  <c r="U63" i="25" s="1"/>
  <c r="BN9" i="25"/>
  <c r="BN43" i="25" s="1"/>
  <c r="BN63" i="25" s="1"/>
  <c r="BQ9" i="25"/>
  <c r="BQ43" i="25" s="1"/>
  <c r="BQ63" i="25" s="1"/>
  <c r="BB9" i="25"/>
  <c r="BB43" i="25" s="1"/>
  <c r="BB63" i="25" s="1"/>
  <c r="AJ9" i="25"/>
  <c r="AJ43" i="25" s="1"/>
  <c r="AJ63" i="25" s="1"/>
  <c r="AM9" i="25"/>
  <c r="AM43" i="25" s="1"/>
  <c r="AM63" i="25" s="1"/>
  <c r="AA9" i="25"/>
  <c r="AA43" i="25" s="1"/>
  <c r="AA63" i="25" s="1"/>
  <c r="BE9" i="25"/>
  <c r="BE43" i="25" s="1"/>
  <c r="BE63" i="25" s="1"/>
  <c r="BT9" i="25"/>
  <c r="BT43" i="25" s="1"/>
  <c r="BT63" i="25" s="1"/>
  <c r="AS9" i="25"/>
  <c r="AS43" i="25" s="1"/>
  <c r="AS63" i="25" s="1"/>
  <c r="AD9" i="25"/>
  <c r="AD43" i="25" s="1"/>
  <c r="AD63" i="25" s="1"/>
  <c r="BH9" i="25"/>
  <c r="BH43" i="25" s="1"/>
  <c r="BH63" i="25" s="1"/>
  <c r="BW9" i="25"/>
  <c r="BW43" i="25" s="1"/>
  <c r="BW63" i="25" s="1"/>
  <c r="BH6" i="25"/>
  <c r="BW6" i="25"/>
  <c r="AY6" i="25"/>
  <c r="AG6" i="25"/>
  <c r="AV6" i="25"/>
  <c r="BQ6" i="25"/>
  <c r="BK6" i="25"/>
  <c r="U6" i="25"/>
  <c r="BZ6" i="25"/>
  <c r="X6" i="25"/>
  <c r="AP6" i="25"/>
  <c r="AJ6" i="25"/>
  <c r="BN6" i="25"/>
  <c r="AM6" i="25"/>
  <c r="BB6" i="25"/>
  <c r="BT6" i="25"/>
  <c r="AA6" i="25"/>
  <c r="BE6" i="25"/>
  <c r="AD6" i="25"/>
  <c r="AS6" i="25"/>
  <c r="BB20" i="25"/>
  <c r="BB52" i="25" s="1"/>
  <c r="BB72" i="25" s="1"/>
  <c r="AP20" i="25"/>
  <c r="AP52" i="25" s="1"/>
  <c r="AP72" i="25" s="1"/>
  <c r="BQ20" i="25"/>
  <c r="BQ52" i="25" s="1"/>
  <c r="BQ72" i="25" s="1"/>
  <c r="BN20" i="25"/>
  <c r="BN52" i="25" s="1"/>
  <c r="BN72" i="25" s="1"/>
  <c r="AA20" i="25"/>
  <c r="AA52" i="25" s="1"/>
  <c r="AA72" i="25" s="1"/>
  <c r="BE20" i="25"/>
  <c r="BE52" i="25" s="1"/>
  <c r="BE72" i="25" s="1"/>
  <c r="BW20" i="25"/>
  <c r="BW52" i="25" s="1"/>
  <c r="BW72" i="25" s="1"/>
  <c r="BT20" i="25"/>
  <c r="BT52" i="25" s="1"/>
  <c r="BT72" i="25" s="1"/>
  <c r="AD20" i="25"/>
  <c r="AD52" i="25" s="1"/>
  <c r="AD72" i="25" s="1"/>
  <c r="AS20" i="25"/>
  <c r="AS52" i="25" s="1"/>
  <c r="AS72" i="25" s="1"/>
  <c r="BH20" i="25"/>
  <c r="BH52" i="25" s="1"/>
  <c r="BH72" i="25" s="1"/>
  <c r="AG20" i="25"/>
  <c r="AG52" i="25" s="1"/>
  <c r="AG72" i="25" s="1"/>
  <c r="AV20" i="25"/>
  <c r="AV52" i="25" s="1"/>
  <c r="AV72" i="25" s="1"/>
  <c r="BK20" i="25"/>
  <c r="BK52" i="25" s="1"/>
  <c r="BK72" i="25" s="1"/>
  <c r="AJ20" i="25"/>
  <c r="AJ52" i="25" s="1"/>
  <c r="AJ72" i="25" s="1"/>
  <c r="BZ20" i="25"/>
  <c r="BZ52" i="25" s="1"/>
  <c r="BZ72" i="25" s="1"/>
  <c r="U20" i="25"/>
  <c r="U52" i="25" s="1"/>
  <c r="U72" i="25" s="1"/>
  <c r="AY20" i="25"/>
  <c r="AY52" i="25" s="1"/>
  <c r="AY72" i="25" s="1"/>
  <c r="X20" i="25"/>
  <c r="X52" i="25" s="1"/>
  <c r="X72" i="25" s="1"/>
  <c r="AM20" i="25"/>
  <c r="AM52" i="25" s="1"/>
  <c r="AM72" i="25" s="1"/>
  <c r="J22" i="23"/>
  <c r="O20" i="25"/>
  <c r="O52" i="25" s="1"/>
  <c r="O72" i="25" s="1"/>
  <c r="R20" i="25"/>
  <c r="R52" i="25" s="1"/>
  <c r="R72" i="25" s="1"/>
  <c r="L20" i="25"/>
  <c r="L52" i="25" s="1"/>
  <c r="L72" i="25" s="1"/>
  <c r="R19" i="25"/>
  <c r="R51" i="25" s="1"/>
  <c r="R71" i="25" s="1"/>
  <c r="O19" i="25"/>
  <c r="O51" i="25" s="1"/>
  <c r="O71" i="25" s="1"/>
  <c r="L19" i="25"/>
  <c r="L51" i="25" s="1"/>
  <c r="L71" i="25" s="1"/>
  <c r="O16" i="25"/>
  <c r="O50" i="25" s="1"/>
  <c r="O70" i="25" s="1"/>
  <c r="R16" i="25"/>
  <c r="R50" i="25" s="1"/>
  <c r="R70" i="25" s="1"/>
  <c r="L16" i="25"/>
  <c r="L50" i="25" s="1"/>
  <c r="L70" i="25" s="1"/>
  <c r="O15" i="25"/>
  <c r="R15" i="25"/>
  <c r="L15" i="25"/>
  <c r="O14" i="25"/>
  <c r="O48" i="25" s="1"/>
  <c r="O68" i="25" s="1"/>
  <c r="R14" i="25"/>
  <c r="R48" i="25" s="1"/>
  <c r="R68" i="25" s="1"/>
  <c r="L14" i="25"/>
  <c r="L48" i="25" s="1"/>
  <c r="L68" i="25" s="1"/>
  <c r="R13" i="25"/>
  <c r="R47" i="25" s="1"/>
  <c r="R67" i="25" s="1"/>
  <c r="O13" i="25"/>
  <c r="O47" i="25" s="1"/>
  <c r="O67" i="25" s="1"/>
  <c r="L13" i="25"/>
  <c r="L47" i="25" s="1"/>
  <c r="L67" i="25" s="1"/>
  <c r="R12" i="25"/>
  <c r="O12" i="25"/>
  <c r="L12" i="25"/>
  <c r="O11" i="25"/>
  <c r="O45" i="25" s="1"/>
  <c r="O65" i="25" s="1"/>
  <c r="R11" i="25"/>
  <c r="R45" i="25" s="1"/>
  <c r="R65" i="25" s="1"/>
  <c r="L11" i="25"/>
  <c r="L45" i="25" s="1"/>
  <c r="L65" i="25" s="1"/>
  <c r="O10" i="25"/>
  <c r="O44" i="25" s="1"/>
  <c r="O64" i="25" s="1"/>
  <c r="L10" i="25"/>
  <c r="L44" i="25" s="1"/>
  <c r="L64" i="25" s="1"/>
  <c r="R10" i="25"/>
  <c r="R44" i="25" s="1"/>
  <c r="R64" i="25" s="1"/>
  <c r="O9" i="25"/>
  <c r="O43" i="25" s="1"/>
  <c r="O63" i="25" s="1"/>
  <c r="L9" i="25"/>
  <c r="L43" i="25" s="1"/>
  <c r="L63" i="25" s="1"/>
  <c r="R9" i="25"/>
  <c r="R43" i="25" s="1"/>
  <c r="R63" i="25" s="1"/>
  <c r="O8" i="25"/>
  <c r="O42" i="25" s="1"/>
  <c r="O62" i="25" s="1"/>
  <c r="R8" i="25"/>
  <c r="R42" i="25" s="1"/>
  <c r="R62" i="25" s="1"/>
  <c r="L8" i="25"/>
  <c r="L42" i="25" s="1"/>
  <c r="L62" i="25" s="1"/>
  <c r="R7" i="25"/>
  <c r="R41" i="25" s="1"/>
  <c r="R61" i="25" s="1"/>
  <c r="O7" i="25"/>
  <c r="O41" i="25" s="1"/>
  <c r="O61" i="25" s="1"/>
  <c r="L7" i="25"/>
  <c r="L41" i="25" s="1"/>
  <c r="L61" i="25" s="1"/>
  <c r="R6" i="25"/>
  <c r="O6" i="25"/>
  <c r="L6" i="25"/>
  <c r="O5" i="25"/>
  <c r="O39" i="25" s="1"/>
  <c r="O59" i="25" s="1"/>
  <c r="R5" i="25"/>
  <c r="R39" i="25" s="1"/>
  <c r="R59" i="25" s="1"/>
  <c r="L5" i="25"/>
  <c r="L39" i="25" s="1"/>
  <c r="L59" i="25" s="1"/>
  <c r="O4" i="25"/>
  <c r="O38" i="25" s="1"/>
  <c r="O58" i="25" s="1"/>
  <c r="R4" i="25"/>
  <c r="R38" i="25" s="1"/>
  <c r="R58" i="25" s="1"/>
  <c r="L4" i="25"/>
  <c r="L38" i="25" s="1"/>
  <c r="L58" i="25" s="1"/>
  <c r="R3" i="25"/>
  <c r="O3" i="25"/>
  <c r="L3" i="25"/>
  <c r="K28" i="13"/>
  <c r="K29" i="13"/>
  <c r="K30" i="13"/>
  <c r="K31" i="13"/>
  <c r="K32" i="13"/>
  <c r="K33" i="13"/>
  <c r="K34" i="13"/>
  <c r="K35" i="13"/>
  <c r="K36" i="13"/>
  <c r="K37" i="13"/>
  <c r="K38" i="13"/>
  <c r="K39" i="13"/>
  <c r="K40" i="13"/>
  <c r="K41" i="13"/>
  <c r="K42" i="13"/>
  <c r="K43" i="13"/>
  <c r="K44" i="13"/>
  <c r="K45" i="13"/>
  <c r="K46" i="13"/>
  <c r="K47" i="13"/>
  <c r="K48" i="13"/>
  <c r="K49" i="13"/>
  <c r="H34" i="13"/>
  <c r="H35" i="13"/>
  <c r="H36" i="13"/>
  <c r="H37" i="13"/>
  <c r="H38" i="13"/>
  <c r="H39" i="13"/>
  <c r="H40" i="13"/>
  <c r="H41" i="13"/>
  <c r="H42" i="13"/>
  <c r="H43" i="13"/>
  <c r="H44" i="13"/>
  <c r="H47" i="13"/>
  <c r="H48" i="13"/>
  <c r="H49" i="13"/>
  <c r="BE40" i="25" l="1"/>
  <c r="BE60" i="25" s="1"/>
  <c r="BE26" i="25"/>
  <c r="BE32" i="25" s="1"/>
  <c r="BQ26" i="25"/>
  <c r="BQ32" i="25" s="1"/>
  <c r="BQ40" i="25"/>
  <c r="BQ60" i="25" s="1"/>
  <c r="BW40" i="25"/>
  <c r="BW60" i="25" s="1"/>
  <c r="BW26" i="25"/>
  <c r="BW32" i="25" s="1"/>
  <c r="BT25" i="25"/>
  <c r="BT31" i="25" s="1"/>
  <c r="BT37" i="25"/>
  <c r="BT57" i="25" s="1"/>
  <c r="BN40" i="25"/>
  <c r="BN60" i="25" s="1"/>
  <c r="BN26" i="25"/>
  <c r="BN32" i="25" s="1"/>
  <c r="BZ26" i="25"/>
  <c r="BZ32" i="25" s="1"/>
  <c r="BZ40" i="25"/>
  <c r="BZ60" i="25" s="1"/>
  <c r="AV40" i="25"/>
  <c r="AV60" i="25" s="1"/>
  <c r="AV26" i="25"/>
  <c r="AV32" i="25" s="1"/>
  <c r="BH26" i="25"/>
  <c r="BH32" i="25" s="1"/>
  <c r="BH40" i="25"/>
  <c r="BH60" i="25" s="1"/>
  <c r="BE37" i="25"/>
  <c r="BE57" i="25" s="1"/>
  <c r="BE25" i="25"/>
  <c r="BE31" i="25" s="1"/>
  <c r="BZ25" i="25"/>
  <c r="BZ31" i="25" s="1"/>
  <c r="BZ37" i="25"/>
  <c r="BZ57" i="25" s="1"/>
  <c r="BW49" i="25"/>
  <c r="BW69" i="25" s="1"/>
  <c r="BW28" i="25"/>
  <c r="BW34" i="25" s="1"/>
  <c r="BB28" i="25"/>
  <c r="BB34" i="25" s="1"/>
  <c r="BB49" i="25"/>
  <c r="BB69" i="25" s="1"/>
  <c r="BN28" i="25"/>
  <c r="BN34" i="25" s="1"/>
  <c r="BN49" i="25"/>
  <c r="BN69" i="25" s="1"/>
  <c r="AV46" i="25"/>
  <c r="AV66" i="25" s="1"/>
  <c r="AV27" i="25"/>
  <c r="AV33" i="25" s="1"/>
  <c r="BQ46" i="25"/>
  <c r="BQ66" i="25" s="1"/>
  <c r="BQ27" i="25"/>
  <c r="BQ33" i="25" s="1"/>
  <c r="AM27" i="25"/>
  <c r="AM33" i="25" s="1"/>
  <c r="AM46" i="25"/>
  <c r="AM66" i="25" s="1"/>
  <c r="AY27" i="25"/>
  <c r="AY33" i="25" s="1"/>
  <c r="AY46" i="25"/>
  <c r="AY66" i="25" s="1"/>
  <c r="AS26" i="25"/>
  <c r="AS32" i="25" s="1"/>
  <c r="AS40" i="25"/>
  <c r="AS60" i="25" s="1"/>
  <c r="AJ40" i="25"/>
  <c r="AJ60" i="25" s="1"/>
  <c r="AJ26" i="25"/>
  <c r="AJ32" i="25" s="1"/>
  <c r="AP37" i="25"/>
  <c r="AP57" i="25" s="1"/>
  <c r="AP25" i="25"/>
  <c r="AP31" i="25" s="1"/>
  <c r="BN25" i="25"/>
  <c r="BN31" i="25" s="1"/>
  <c r="BN37" i="25"/>
  <c r="BN57" i="25" s="1"/>
  <c r="BK25" i="25"/>
  <c r="BK31" i="25" s="1"/>
  <c r="BK37" i="25"/>
  <c r="BK57" i="25" s="1"/>
  <c r="BW37" i="25"/>
  <c r="BW57" i="25" s="1"/>
  <c r="BW25" i="25"/>
  <c r="BW31" i="25" s="1"/>
  <c r="BZ28" i="25"/>
  <c r="BZ34" i="25" s="1"/>
  <c r="BZ49" i="25"/>
  <c r="BZ69" i="25" s="1"/>
  <c r="AS28" i="25"/>
  <c r="AS34" i="25" s="1"/>
  <c r="AS49" i="25"/>
  <c r="AS69" i="25" s="1"/>
  <c r="BT28" i="25"/>
  <c r="BT34" i="25" s="1"/>
  <c r="BT49" i="25"/>
  <c r="BT69" i="25" s="1"/>
  <c r="BT27" i="25"/>
  <c r="BT33" i="25" s="1"/>
  <c r="BT46" i="25"/>
  <c r="BT66" i="25" s="1"/>
  <c r="BB27" i="25"/>
  <c r="BB33" i="25" s="1"/>
  <c r="BB46" i="25"/>
  <c r="BB66" i="25" s="1"/>
  <c r="AJ46" i="25"/>
  <c r="AJ66" i="25" s="1"/>
  <c r="AJ27" i="25"/>
  <c r="AJ33" i="25" s="1"/>
  <c r="I28" i="25"/>
  <c r="I34" i="25" s="1"/>
  <c r="I49" i="25"/>
  <c r="I69" i="25" s="1"/>
  <c r="I37" i="25"/>
  <c r="I57" i="25" s="1"/>
  <c r="I22" i="25"/>
  <c r="I25" i="25"/>
  <c r="I31" i="25" s="1"/>
  <c r="BT40" i="25"/>
  <c r="BT60" i="25" s="1"/>
  <c r="BT26" i="25"/>
  <c r="BT32" i="25" s="1"/>
  <c r="BQ37" i="25"/>
  <c r="BQ57" i="25" s="1"/>
  <c r="BQ25" i="25"/>
  <c r="BQ31" i="25" s="1"/>
  <c r="BB26" i="25"/>
  <c r="BB32" i="25" s="1"/>
  <c r="BB40" i="25"/>
  <c r="BB60" i="25" s="1"/>
  <c r="AP40" i="25"/>
  <c r="AP60" i="25" s="1"/>
  <c r="AP26" i="25"/>
  <c r="AP32" i="25" s="1"/>
  <c r="BK40" i="25"/>
  <c r="BK60" i="25" s="1"/>
  <c r="BK26" i="25"/>
  <c r="BK32" i="25" s="1"/>
  <c r="AY40" i="25"/>
  <c r="AY60" i="25" s="1"/>
  <c r="AY26" i="25"/>
  <c r="AY32" i="25" s="1"/>
  <c r="BB37" i="25"/>
  <c r="BB57" i="25" s="1"/>
  <c r="BB25" i="25"/>
  <c r="BB31" i="25" s="1"/>
  <c r="AJ37" i="25"/>
  <c r="AJ57" i="25" s="1"/>
  <c r="AJ25" i="25"/>
  <c r="AJ31" i="25" s="1"/>
  <c r="BH37" i="25"/>
  <c r="BH57" i="25" s="1"/>
  <c r="BH25" i="25"/>
  <c r="BH31" i="25" s="1"/>
  <c r="AY37" i="25"/>
  <c r="AY57" i="25" s="1"/>
  <c r="AY25" i="25"/>
  <c r="AY31" i="25" s="1"/>
  <c r="BK28" i="25"/>
  <c r="BK34" i="25" s="1"/>
  <c r="BK49" i="25"/>
  <c r="BK69" i="25" s="1"/>
  <c r="BQ49" i="25"/>
  <c r="BQ69" i="25" s="1"/>
  <c r="BQ28" i="25"/>
  <c r="BQ34" i="25" s="1"/>
  <c r="AP49" i="25"/>
  <c r="AP69" i="25" s="1"/>
  <c r="AP28" i="25"/>
  <c r="AP34" i="25" s="1"/>
  <c r="AY28" i="25"/>
  <c r="AY34" i="25" s="1"/>
  <c r="AY49" i="25"/>
  <c r="AY69" i="25" s="1"/>
  <c r="BW46" i="25"/>
  <c r="BW66" i="25" s="1"/>
  <c r="BW27" i="25"/>
  <c r="BW33" i="25" s="1"/>
  <c r="BE27" i="25"/>
  <c r="BE33" i="25" s="1"/>
  <c r="BE46" i="25"/>
  <c r="BE66" i="25" s="1"/>
  <c r="BH27" i="25"/>
  <c r="BH33" i="25" s="1"/>
  <c r="BH46" i="25"/>
  <c r="BH66" i="25" s="1"/>
  <c r="BZ27" i="25"/>
  <c r="BZ33" i="25" s="1"/>
  <c r="BZ46" i="25"/>
  <c r="BZ66" i="25" s="1"/>
  <c r="I40" i="25"/>
  <c r="I60" i="25" s="1"/>
  <c r="I26" i="25"/>
  <c r="I32" i="25" s="1"/>
  <c r="AM26" i="25"/>
  <c r="AM32" i="25" s="1"/>
  <c r="AM40" i="25"/>
  <c r="AM60" i="25" s="1"/>
  <c r="AM25" i="25"/>
  <c r="AM31" i="25" s="1"/>
  <c r="AM37" i="25"/>
  <c r="AM57" i="25" s="1"/>
  <c r="AV37" i="25"/>
  <c r="AV57" i="25" s="1"/>
  <c r="AV25" i="25"/>
  <c r="AV31" i="25" s="1"/>
  <c r="AS37" i="25"/>
  <c r="AS57" i="25" s="1"/>
  <c r="AS25" i="25"/>
  <c r="AS31" i="25" s="1"/>
  <c r="AJ49" i="25"/>
  <c r="AJ69" i="25" s="1"/>
  <c r="AJ28" i="25"/>
  <c r="AJ34" i="25" s="1"/>
  <c r="AV49" i="25"/>
  <c r="AV69" i="25" s="1"/>
  <c r="AV28" i="25"/>
  <c r="AV34" i="25" s="1"/>
  <c r="BE49" i="25"/>
  <c r="BE69" i="25" s="1"/>
  <c r="BE28" i="25"/>
  <c r="BE34" i="25" s="1"/>
  <c r="BH49" i="25"/>
  <c r="BH69" i="25" s="1"/>
  <c r="BH28" i="25"/>
  <c r="BH34" i="25" s="1"/>
  <c r="AM49" i="25"/>
  <c r="AM69" i="25" s="1"/>
  <c r="AM28" i="25"/>
  <c r="AM34" i="25" s="1"/>
  <c r="BK27" i="25"/>
  <c r="BK33" i="25" s="1"/>
  <c r="BK46" i="25"/>
  <c r="BK66" i="25" s="1"/>
  <c r="AS27" i="25"/>
  <c r="AS33" i="25" s="1"/>
  <c r="AS46" i="25"/>
  <c r="AS66" i="25" s="1"/>
  <c r="AP46" i="25"/>
  <c r="AP66" i="25" s="1"/>
  <c r="AP27" i="25"/>
  <c r="AP33" i="25" s="1"/>
  <c r="BN27" i="25"/>
  <c r="BN33" i="25" s="1"/>
  <c r="BN46" i="25"/>
  <c r="BN66" i="25" s="1"/>
  <c r="I27" i="25"/>
  <c r="I33" i="25" s="1"/>
  <c r="I46" i="25"/>
  <c r="I66" i="25" s="1"/>
  <c r="AG49" i="25"/>
  <c r="AG69" i="25" s="1"/>
  <c r="AG28" i="25"/>
  <c r="AG34" i="25" s="1"/>
  <c r="AG26" i="25"/>
  <c r="AG32" i="25" s="1"/>
  <c r="AG40" i="25"/>
  <c r="AG60" i="25" s="1"/>
  <c r="AG27" i="25"/>
  <c r="AG33" i="25" s="1"/>
  <c r="AG46" i="25"/>
  <c r="AG66" i="25" s="1"/>
  <c r="AG25" i="25"/>
  <c r="AG31" i="25" s="1"/>
  <c r="AG37" i="25"/>
  <c r="AG57" i="25" s="1"/>
  <c r="AD49" i="25"/>
  <c r="AD69" i="25" s="1"/>
  <c r="AD28" i="25"/>
  <c r="AD34" i="25" s="1"/>
  <c r="AD40" i="25"/>
  <c r="AD60" i="25" s="1"/>
  <c r="AD26" i="25"/>
  <c r="AD32" i="25" s="1"/>
  <c r="AD27" i="25"/>
  <c r="AD33" i="25" s="1"/>
  <c r="AD46" i="25"/>
  <c r="AD66" i="25" s="1"/>
  <c r="AD37" i="25"/>
  <c r="AD57" i="25" s="1"/>
  <c r="AD25" i="25"/>
  <c r="AD31" i="25" s="1"/>
  <c r="AA49" i="25"/>
  <c r="AA69" i="25" s="1"/>
  <c r="AA28" i="25"/>
  <c r="AA34" i="25" s="1"/>
  <c r="AA46" i="25"/>
  <c r="AA66" i="25" s="1"/>
  <c r="AA27" i="25"/>
  <c r="AA33" i="25" s="1"/>
  <c r="AA40" i="25"/>
  <c r="AA60" i="25" s="1"/>
  <c r="AA26" i="25"/>
  <c r="AA32" i="25" s="1"/>
  <c r="AA37" i="25"/>
  <c r="AA57" i="25" s="1"/>
  <c r="AA25" i="25"/>
  <c r="AA31" i="25" s="1"/>
  <c r="X27" i="25"/>
  <c r="X33" i="25" s="1"/>
  <c r="X46" i="25"/>
  <c r="X66" i="25" s="1"/>
  <c r="X49" i="25"/>
  <c r="X69" i="25" s="1"/>
  <c r="X28" i="25"/>
  <c r="X34" i="25" s="1"/>
  <c r="X26" i="25"/>
  <c r="X32" i="25" s="1"/>
  <c r="X40" i="25"/>
  <c r="X60" i="25" s="1"/>
  <c r="X37" i="25"/>
  <c r="X57" i="25" s="1"/>
  <c r="X25" i="25"/>
  <c r="X31" i="25" s="1"/>
  <c r="U46" i="25"/>
  <c r="U66" i="25" s="1"/>
  <c r="U27" i="25"/>
  <c r="U33" i="25" s="1"/>
  <c r="U26" i="25"/>
  <c r="U32" i="25" s="1"/>
  <c r="U40" i="25"/>
  <c r="U60" i="25" s="1"/>
  <c r="U49" i="25"/>
  <c r="U69" i="25" s="1"/>
  <c r="U28" i="25"/>
  <c r="U34" i="25" s="1"/>
  <c r="U25" i="25"/>
  <c r="U31" i="25" s="1"/>
  <c r="U37" i="25"/>
  <c r="U57" i="25" s="1"/>
  <c r="R46" i="25"/>
  <c r="R66" i="25" s="1"/>
  <c r="R27" i="25"/>
  <c r="R33" i="25" s="1"/>
  <c r="R40" i="25"/>
  <c r="R60" i="25" s="1"/>
  <c r="R26" i="25"/>
  <c r="R32" i="25" s="1"/>
  <c r="R49" i="25"/>
  <c r="R69" i="25" s="1"/>
  <c r="R28" i="25"/>
  <c r="R34" i="25" s="1"/>
  <c r="R25" i="25"/>
  <c r="R31" i="25" s="1"/>
  <c r="R37" i="25"/>
  <c r="R57" i="25" s="1"/>
  <c r="O40" i="25"/>
  <c r="O60" i="25" s="1"/>
  <c r="O26" i="25"/>
  <c r="O32" i="25" s="1"/>
  <c r="O28" i="25"/>
  <c r="O34" i="25" s="1"/>
  <c r="O49" i="25"/>
  <c r="O69" i="25" s="1"/>
  <c r="O27" i="25"/>
  <c r="O33" i="25" s="1"/>
  <c r="O46" i="25"/>
  <c r="O66" i="25" s="1"/>
  <c r="O25" i="25"/>
  <c r="O31" i="25" s="1"/>
  <c r="O37" i="25"/>
  <c r="O57" i="25" s="1"/>
  <c r="L46" i="25"/>
  <c r="L66" i="25" s="1"/>
  <c r="L27" i="25"/>
  <c r="L33" i="25" s="1"/>
  <c r="L40" i="25"/>
  <c r="L60" i="25" s="1"/>
  <c r="L26" i="25"/>
  <c r="L32" i="25" s="1"/>
  <c r="L49" i="25"/>
  <c r="L69" i="25" s="1"/>
  <c r="L28" i="25"/>
  <c r="L34" i="25" s="1"/>
  <c r="L25" i="25"/>
  <c r="L31" i="25" s="1"/>
  <c r="L37" i="25"/>
  <c r="L57" i="25" s="1"/>
  <c r="BQ22" i="25"/>
  <c r="BQ54" i="25" s="1"/>
  <c r="BQ74" i="25" s="1"/>
  <c r="AD22" i="25"/>
  <c r="AD54" i="25" s="1"/>
  <c r="AD74" i="25" s="1"/>
  <c r="AY22" i="25"/>
  <c r="AY54" i="25" s="1"/>
  <c r="AY74" i="25" s="1"/>
  <c r="BK22" i="25"/>
  <c r="BK54" i="25" s="1"/>
  <c r="BK74" i="25" s="1"/>
  <c r="BB22" i="25"/>
  <c r="BB54" i="25" s="1"/>
  <c r="BB74" i="25" s="1"/>
  <c r="BT22" i="25"/>
  <c r="BT54" i="25" s="1"/>
  <c r="BT74" i="25" s="1"/>
  <c r="AP22" i="25"/>
  <c r="AP54" i="25" s="1"/>
  <c r="AP74" i="25" s="1"/>
  <c r="AM22" i="25"/>
  <c r="AM54" i="25" s="1"/>
  <c r="AM74" i="25" s="1"/>
  <c r="X22" i="25"/>
  <c r="X54" i="25" s="1"/>
  <c r="X74" i="25" s="1"/>
  <c r="BN22" i="25"/>
  <c r="BN54" i="25" s="1"/>
  <c r="BN74" i="25" s="1"/>
  <c r="U22" i="25"/>
  <c r="U54" i="25" s="1"/>
  <c r="U74" i="25" s="1"/>
  <c r="AA22" i="25"/>
  <c r="AA54" i="25" s="1"/>
  <c r="AA74" i="25" s="1"/>
  <c r="BZ22" i="25"/>
  <c r="BZ54" i="25" s="1"/>
  <c r="BZ74" i="25" s="1"/>
  <c r="AJ22" i="25"/>
  <c r="AJ54" i="25" s="1"/>
  <c r="AJ74" i="25" s="1"/>
  <c r="AV22" i="25"/>
  <c r="AV54" i="25" s="1"/>
  <c r="AV74" i="25" s="1"/>
  <c r="AG22" i="25"/>
  <c r="AG54" i="25" s="1"/>
  <c r="AG74" i="25" s="1"/>
  <c r="BE22" i="25"/>
  <c r="BE54" i="25" s="1"/>
  <c r="BE74" i="25" s="1"/>
  <c r="BW22" i="25"/>
  <c r="BW54" i="25" s="1"/>
  <c r="BW74" i="25" s="1"/>
  <c r="BH22" i="25"/>
  <c r="BH54" i="25" s="1"/>
  <c r="BH74" i="25" s="1"/>
  <c r="AS22" i="25"/>
  <c r="AS54" i="25" s="1"/>
  <c r="AS74" i="25" s="1"/>
  <c r="R22" i="25"/>
  <c r="R54" i="25" s="1"/>
  <c r="R74" i="25" s="1"/>
  <c r="O22" i="25"/>
  <c r="O54" i="25" s="1"/>
  <c r="O74" i="25" s="1"/>
  <c r="L22" i="25"/>
  <c r="L54" i="25" s="1"/>
  <c r="L74" i="25" s="1"/>
  <c r="L3" i="13" l="1"/>
  <c r="C36" i="25" l="1"/>
  <c r="B36" i="25"/>
  <c r="A36" i="25"/>
  <c r="Q53" i="13"/>
  <c r="Q52" i="13"/>
  <c r="Q51" i="13"/>
  <c r="C1" i="25"/>
  <c r="B1" i="25"/>
  <c r="F43" i="25" l="1"/>
  <c r="F63" i="25" s="1"/>
  <c r="F40" i="25"/>
  <c r="F60" i="25" s="1"/>
  <c r="F44" i="25"/>
  <c r="F64" i="25" s="1"/>
  <c r="F52" i="25"/>
  <c r="F72" i="25" s="1"/>
  <c r="F49" i="25"/>
  <c r="F69" i="25" s="1"/>
  <c r="F39" i="25"/>
  <c r="F59" i="25" s="1"/>
  <c r="F47" i="25"/>
  <c r="F67" i="25" s="1"/>
  <c r="F51" i="25"/>
  <c r="F71" i="25" s="1"/>
  <c r="F48" i="25"/>
  <c r="F68" i="25" s="1"/>
  <c r="F42" i="25"/>
  <c r="F62" i="25" s="1"/>
  <c r="F50" i="25"/>
  <c r="F70" i="25" s="1"/>
  <c r="F38" i="25"/>
  <c r="F58" i="25" s="1"/>
  <c r="F37" i="25"/>
  <c r="F57" i="25" s="1"/>
  <c r="F41" i="25"/>
  <c r="F61" i="25" s="1"/>
  <c r="F46" i="25"/>
  <c r="F66" i="25" s="1"/>
  <c r="F45" i="25"/>
  <c r="F65" i="25" s="1"/>
  <c r="C36" i="23"/>
  <c r="B36" i="23"/>
  <c r="A36" i="23"/>
  <c r="Q30" i="13"/>
  <c r="Q28" i="13"/>
  <c r="Q27" i="13"/>
  <c r="Q25" i="13"/>
  <c r="Q24" i="13"/>
  <c r="BK1" i="23"/>
  <c r="BH1" i="23"/>
  <c r="BE1" i="23"/>
  <c r="BB1" i="23"/>
  <c r="AY1" i="23"/>
  <c r="AV1" i="23"/>
  <c r="AS1" i="23"/>
  <c r="AP1" i="23"/>
  <c r="AM1" i="23"/>
  <c r="AJ1" i="23"/>
  <c r="AG1" i="23"/>
  <c r="AD1" i="23"/>
  <c r="AA1" i="23"/>
  <c r="X1" i="23"/>
  <c r="U1" i="23"/>
  <c r="R1" i="23"/>
  <c r="O1" i="23"/>
  <c r="L1" i="23"/>
  <c r="I1" i="23"/>
  <c r="C1" i="23"/>
  <c r="B1" i="23"/>
  <c r="EZ51" i="22"/>
  <c r="EW51" i="22"/>
  <c r="ET51" i="22"/>
  <c r="EQ51" i="22"/>
  <c r="EN51" i="22"/>
  <c r="EK51" i="22"/>
  <c r="EH51" i="22"/>
  <c r="EE51" i="22"/>
  <c r="EB51" i="22"/>
  <c r="DY51" i="22"/>
  <c r="DV51" i="22"/>
  <c r="DS51" i="22"/>
  <c r="DP51" i="22"/>
  <c r="DM51" i="22"/>
  <c r="DJ51" i="22"/>
  <c r="DG51" i="22"/>
  <c r="DD51" i="22"/>
  <c r="DA51" i="22"/>
  <c r="CX51" i="22"/>
  <c r="CU51" i="22"/>
  <c r="CR51" i="22"/>
  <c r="CO51" i="22"/>
  <c r="CL51" i="22"/>
  <c r="CI51" i="22"/>
  <c r="CF51" i="22"/>
  <c r="C51" i="22"/>
  <c r="EZ50" i="22"/>
  <c r="EW50" i="22"/>
  <c r="ET50" i="22"/>
  <c r="EQ50" i="22"/>
  <c r="EN50" i="22"/>
  <c r="EK50" i="22"/>
  <c r="EH50" i="22"/>
  <c r="EE50" i="22"/>
  <c r="EB50" i="22"/>
  <c r="DY50" i="22"/>
  <c r="DV50" i="22"/>
  <c r="DS50" i="22"/>
  <c r="DP50" i="22"/>
  <c r="DM50" i="22"/>
  <c r="DJ50" i="22"/>
  <c r="DG50" i="22"/>
  <c r="DD50" i="22"/>
  <c r="DA50" i="22"/>
  <c r="CX50" i="22"/>
  <c r="CU50" i="22"/>
  <c r="CR50" i="22"/>
  <c r="CO50" i="22"/>
  <c r="CL50" i="22"/>
  <c r="CI50" i="22"/>
  <c r="CF50" i="22"/>
  <c r="C50" i="22"/>
  <c r="EZ49" i="22"/>
  <c r="EW49" i="22"/>
  <c r="ET49" i="22"/>
  <c r="EQ49" i="22"/>
  <c r="EN49" i="22"/>
  <c r="EK49" i="22"/>
  <c r="EH49" i="22"/>
  <c r="EE49" i="22"/>
  <c r="EB49" i="22"/>
  <c r="DY49" i="22"/>
  <c r="DV49" i="22"/>
  <c r="DS49" i="22"/>
  <c r="DP49" i="22"/>
  <c r="DM49" i="22"/>
  <c r="DJ49" i="22"/>
  <c r="DG49" i="22"/>
  <c r="DD49" i="22"/>
  <c r="DA49" i="22"/>
  <c r="CX49" i="22"/>
  <c r="CU49" i="22"/>
  <c r="CR49" i="22"/>
  <c r="CO49" i="22"/>
  <c r="CL49" i="22"/>
  <c r="CI49" i="22"/>
  <c r="CF49" i="22"/>
  <c r="C49" i="22"/>
  <c r="EZ48" i="22"/>
  <c r="EW48" i="22"/>
  <c r="ET48" i="22"/>
  <c r="EQ48" i="22"/>
  <c r="EN48" i="22"/>
  <c r="EK48" i="22"/>
  <c r="EH48" i="22"/>
  <c r="EE48" i="22"/>
  <c r="EB48" i="22"/>
  <c r="DY48" i="22"/>
  <c r="DV48" i="22"/>
  <c r="DS48" i="22"/>
  <c r="DP48" i="22"/>
  <c r="DM48" i="22"/>
  <c r="DJ48" i="22"/>
  <c r="DG48" i="22"/>
  <c r="DD48" i="22"/>
  <c r="DA48" i="22"/>
  <c r="CX48" i="22"/>
  <c r="CU48" i="22"/>
  <c r="CR48" i="22"/>
  <c r="CO48" i="22"/>
  <c r="CL48" i="22"/>
  <c r="CI48" i="22"/>
  <c r="CF48" i="22"/>
  <c r="C48" i="22"/>
  <c r="EZ47" i="22"/>
  <c r="EW47" i="22"/>
  <c r="ET47" i="22"/>
  <c r="EQ47" i="22"/>
  <c r="EN47" i="22"/>
  <c r="EK47" i="22"/>
  <c r="EH47" i="22"/>
  <c r="EE47" i="22"/>
  <c r="EB47" i="22"/>
  <c r="DY47" i="22"/>
  <c r="DV47" i="22"/>
  <c r="DS47" i="22"/>
  <c r="DP47" i="22"/>
  <c r="DM47" i="22"/>
  <c r="DJ47" i="22"/>
  <c r="DG47" i="22"/>
  <c r="DD47" i="22"/>
  <c r="DA47" i="22"/>
  <c r="CX47" i="22"/>
  <c r="CU47" i="22"/>
  <c r="CR47" i="22"/>
  <c r="CO47" i="22"/>
  <c r="CL47" i="22"/>
  <c r="CI47" i="22"/>
  <c r="CF47" i="22"/>
  <c r="C47" i="22"/>
  <c r="EZ46" i="22"/>
  <c r="EW46" i="22"/>
  <c r="ET46" i="22"/>
  <c r="EQ46" i="22"/>
  <c r="EN46" i="22"/>
  <c r="EK46" i="22"/>
  <c r="EH46" i="22"/>
  <c r="EE46" i="22"/>
  <c r="EB46" i="22"/>
  <c r="DY46" i="22"/>
  <c r="DV46" i="22"/>
  <c r="DS46" i="22"/>
  <c r="DP46" i="22"/>
  <c r="DM46" i="22"/>
  <c r="DJ46" i="22"/>
  <c r="DG46" i="22"/>
  <c r="DD46" i="22"/>
  <c r="DA46" i="22"/>
  <c r="CX46" i="22"/>
  <c r="CU46" i="22"/>
  <c r="CR46" i="22"/>
  <c r="CO46" i="22"/>
  <c r="CL46" i="22"/>
  <c r="CI46" i="22"/>
  <c r="CF46" i="22"/>
  <c r="C46" i="22"/>
  <c r="EZ45" i="22"/>
  <c r="EW45" i="22"/>
  <c r="ET45" i="22"/>
  <c r="EQ45" i="22"/>
  <c r="EN45" i="22"/>
  <c r="EK45" i="22"/>
  <c r="EH45" i="22"/>
  <c r="EE45" i="22"/>
  <c r="EB45" i="22"/>
  <c r="DY45" i="22"/>
  <c r="DV45" i="22"/>
  <c r="DS45" i="22"/>
  <c r="DP45" i="22"/>
  <c r="DM45" i="22"/>
  <c r="DJ45" i="22"/>
  <c r="DG45" i="22"/>
  <c r="DD45" i="22"/>
  <c r="DA45" i="22"/>
  <c r="CX45" i="22"/>
  <c r="CU45" i="22"/>
  <c r="CR45" i="22"/>
  <c r="CO45" i="22"/>
  <c r="CL45" i="22"/>
  <c r="CI45" i="22"/>
  <c r="CF45" i="22"/>
  <c r="C45" i="22"/>
  <c r="EZ44" i="22"/>
  <c r="EW44" i="22"/>
  <c r="ET44" i="22"/>
  <c r="EQ44" i="22"/>
  <c r="EN44" i="22"/>
  <c r="EK44" i="22"/>
  <c r="EH44" i="22"/>
  <c r="EE44" i="22"/>
  <c r="EB44" i="22"/>
  <c r="DY44" i="22"/>
  <c r="DV44" i="22"/>
  <c r="DS44" i="22"/>
  <c r="DP44" i="22"/>
  <c r="DM44" i="22"/>
  <c r="DJ44" i="22"/>
  <c r="DG44" i="22"/>
  <c r="DD44" i="22"/>
  <c r="DA44" i="22"/>
  <c r="CX44" i="22"/>
  <c r="CU44" i="22"/>
  <c r="CR44" i="22"/>
  <c r="CO44" i="22"/>
  <c r="CL44" i="22"/>
  <c r="CI44" i="22"/>
  <c r="CF44" i="22"/>
  <c r="C44" i="22"/>
  <c r="EZ43" i="22"/>
  <c r="EW43" i="22"/>
  <c r="ET43" i="22"/>
  <c r="EQ43" i="22"/>
  <c r="EN43" i="22"/>
  <c r="EK43" i="22"/>
  <c r="EH43" i="22"/>
  <c r="EE43" i="22"/>
  <c r="EB43" i="22"/>
  <c r="DY43" i="22"/>
  <c r="DV43" i="22"/>
  <c r="DS43" i="22"/>
  <c r="DP43" i="22"/>
  <c r="DM43" i="22"/>
  <c r="DJ43" i="22"/>
  <c r="DG43" i="22"/>
  <c r="DD43" i="22"/>
  <c r="DA43" i="22"/>
  <c r="CX43" i="22"/>
  <c r="CU43" i="22"/>
  <c r="CR43" i="22"/>
  <c r="CO43" i="22"/>
  <c r="CL43" i="22"/>
  <c r="CI43" i="22"/>
  <c r="CF43" i="22"/>
  <c r="C43" i="22"/>
  <c r="EZ42" i="22"/>
  <c r="EW42" i="22"/>
  <c r="ET42" i="22"/>
  <c r="EQ42" i="22"/>
  <c r="EN42" i="22"/>
  <c r="EK42" i="22"/>
  <c r="EH42" i="22"/>
  <c r="EE42" i="22"/>
  <c r="EB42" i="22"/>
  <c r="DY42" i="22"/>
  <c r="DV42" i="22"/>
  <c r="DS42" i="22"/>
  <c r="DP42" i="22"/>
  <c r="DM42" i="22"/>
  <c r="DJ42" i="22"/>
  <c r="DG42" i="22"/>
  <c r="DD42" i="22"/>
  <c r="DA42" i="22"/>
  <c r="CX42" i="22"/>
  <c r="CU42" i="22"/>
  <c r="CR42" i="22"/>
  <c r="CO42" i="22"/>
  <c r="CL42" i="22"/>
  <c r="CI42" i="22"/>
  <c r="CF42" i="22"/>
  <c r="C42" i="22"/>
  <c r="EZ41" i="22"/>
  <c r="EW41" i="22"/>
  <c r="ET41" i="22"/>
  <c r="EQ41" i="22"/>
  <c r="EN41" i="22"/>
  <c r="EK41" i="22"/>
  <c r="EH41" i="22"/>
  <c r="EE41" i="22"/>
  <c r="EB41" i="22"/>
  <c r="DY41" i="22"/>
  <c r="DV41" i="22"/>
  <c r="DS41" i="22"/>
  <c r="DP41" i="22"/>
  <c r="DM41" i="22"/>
  <c r="DJ41" i="22"/>
  <c r="DG41" i="22"/>
  <c r="DD41" i="22"/>
  <c r="DA41" i="22"/>
  <c r="CX41" i="22"/>
  <c r="CU41" i="22"/>
  <c r="CR41" i="22"/>
  <c r="CO41" i="22"/>
  <c r="CL41" i="22"/>
  <c r="CI41" i="22"/>
  <c r="CF41" i="22"/>
  <c r="C41" i="22"/>
  <c r="EZ40" i="22"/>
  <c r="EW40" i="22"/>
  <c r="ET40" i="22"/>
  <c r="EQ40" i="22"/>
  <c r="EN40" i="22"/>
  <c r="EK40" i="22"/>
  <c r="EH40" i="22"/>
  <c r="EE40" i="22"/>
  <c r="EB40" i="22"/>
  <c r="DY40" i="22"/>
  <c r="DV40" i="22"/>
  <c r="DS40" i="22"/>
  <c r="DP40" i="22"/>
  <c r="DM40" i="22"/>
  <c r="DJ40" i="22"/>
  <c r="DG40" i="22"/>
  <c r="DD40" i="22"/>
  <c r="DA40" i="22"/>
  <c r="CX40" i="22"/>
  <c r="CU40" i="22"/>
  <c r="CR40" i="22"/>
  <c r="CO40" i="22"/>
  <c r="CL40" i="22"/>
  <c r="CI40" i="22"/>
  <c r="CF40" i="22"/>
  <c r="C40" i="22"/>
  <c r="EZ39" i="22"/>
  <c r="EW39" i="22"/>
  <c r="ET39" i="22"/>
  <c r="EQ39" i="22"/>
  <c r="EN39" i="22"/>
  <c r="EK39" i="22"/>
  <c r="EH39" i="22"/>
  <c r="EE39" i="22"/>
  <c r="EB39" i="22"/>
  <c r="DY39" i="22"/>
  <c r="DV39" i="22"/>
  <c r="DS39" i="22"/>
  <c r="DP39" i="22"/>
  <c r="DM39" i="22"/>
  <c r="DJ39" i="22"/>
  <c r="DG39" i="22"/>
  <c r="DD39" i="22"/>
  <c r="DA39" i="22"/>
  <c r="CX39" i="22"/>
  <c r="CU39" i="22"/>
  <c r="CR39" i="22"/>
  <c r="CO39" i="22"/>
  <c r="CL39" i="22"/>
  <c r="CI39" i="22"/>
  <c r="CF39" i="22"/>
  <c r="C39" i="22"/>
  <c r="EZ38" i="22"/>
  <c r="EW38" i="22"/>
  <c r="ET38" i="22"/>
  <c r="EQ38" i="22"/>
  <c r="EN38" i="22"/>
  <c r="EK38" i="22"/>
  <c r="EH38" i="22"/>
  <c r="EE38" i="22"/>
  <c r="EB38" i="22"/>
  <c r="DY38" i="22"/>
  <c r="DV38" i="22"/>
  <c r="DS38" i="22"/>
  <c r="DP38" i="22"/>
  <c r="DM38" i="22"/>
  <c r="DJ38" i="22"/>
  <c r="DG38" i="22"/>
  <c r="DD38" i="22"/>
  <c r="DA38" i="22"/>
  <c r="CX38" i="22"/>
  <c r="CU38" i="22"/>
  <c r="CR38" i="22"/>
  <c r="CO38" i="22"/>
  <c r="CL38" i="22"/>
  <c r="CI38" i="22"/>
  <c r="CF38" i="22"/>
  <c r="C38" i="22"/>
  <c r="EZ37" i="22"/>
  <c r="EW37" i="22"/>
  <c r="ET37" i="22"/>
  <c r="EQ37" i="22"/>
  <c r="EN37" i="22"/>
  <c r="EK37" i="22"/>
  <c r="EH37" i="22"/>
  <c r="EE37" i="22"/>
  <c r="EB37" i="22"/>
  <c r="DY37" i="22"/>
  <c r="DV37" i="22"/>
  <c r="DS37" i="22"/>
  <c r="DP37" i="22"/>
  <c r="DM37" i="22"/>
  <c r="DJ37" i="22"/>
  <c r="DG37" i="22"/>
  <c r="DD37" i="22"/>
  <c r="DA37" i="22"/>
  <c r="CX37" i="22"/>
  <c r="CU37" i="22"/>
  <c r="CR37" i="22"/>
  <c r="CO37" i="22"/>
  <c r="CL37" i="22"/>
  <c r="CI37" i="22"/>
  <c r="CF37" i="22"/>
  <c r="C37" i="22"/>
  <c r="EZ36" i="22"/>
  <c r="EW36" i="22"/>
  <c r="ET36" i="22"/>
  <c r="EQ36" i="22"/>
  <c r="EN36" i="22"/>
  <c r="EK36" i="22"/>
  <c r="EH36" i="22"/>
  <c r="EE36" i="22"/>
  <c r="EB36" i="22"/>
  <c r="DY36" i="22"/>
  <c r="DV36" i="22"/>
  <c r="DS36" i="22"/>
  <c r="DP36" i="22"/>
  <c r="DM36" i="22"/>
  <c r="DJ36" i="22"/>
  <c r="DG36" i="22"/>
  <c r="DD36" i="22"/>
  <c r="DA36" i="22"/>
  <c r="CX36" i="22"/>
  <c r="CU36" i="22"/>
  <c r="CR36" i="22"/>
  <c r="CO36" i="22"/>
  <c r="CL36" i="22"/>
  <c r="CI36" i="22"/>
  <c r="CF36" i="22"/>
  <c r="C36" i="22"/>
  <c r="C54" i="22" s="1"/>
  <c r="C35" i="22"/>
  <c r="B35" i="22"/>
  <c r="A35" i="22"/>
  <c r="EZ27" i="22"/>
  <c r="EW27" i="22"/>
  <c r="ET27" i="22"/>
  <c r="EQ27" i="22"/>
  <c r="EN27" i="22"/>
  <c r="EK27" i="22"/>
  <c r="EH27" i="22"/>
  <c r="EE27" i="22"/>
  <c r="EB27" i="22"/>
  <c r="DY27" i="22"/>
  <c r="DV27" i="22"/>
  <c r="DS27" i="22"/>
  <c r="DP27" i="22"/>
  <c r="DM27" i="22"/>
  <c r="DJ27" i="22"/>
  <c r="DG27" i="22"/>
  <c r="DD27" i="22"/>
  <c r="DA27" i="22"/>
  <c r="CX27" i="22"/>
  <c r="CU27" i="22"/>
  <c r="CR27" i="22"/>
  <c r="CO27" i="22"/>
  <c r="CL27" i="22"/>
  <c r="CI27" i="22"/>
  <c r="CF27" i="22"/>
  <c r="EZ26" i="22"/>
  <c r="EW26" i="22"/>
  <c r="ET26" i="22"/>
  <c r="EQ26" i="22"/>
  <c r="EN26" i="22"/>
  <c r="EK26" i="22"/>
  <c r="EH26" i="22"/>
  <c r="EE26" i="22"/>
  <c r="EB26" i="22"/>
  <c r="DY26" i="22"/>
  <c r="DV26" i="22"/>
  <c r="DS26" i="22"/>
  <c r="DP26" i="22"/>
  <c r="DM26" i="22"/>
  <c r="DJ26" i="22"/>
  <c r="DG26" i="22"/>
  <c r="DD26" i="22"/>
  <c r="DA26" i="22"/>
  <c r="CX26" i="22"/>
  <c r="CU26" i="22"/>
  <c r="CR26" i="22"/>
  <c r="CO26" i="22"/>
  <c r="CL26" i="22"/>
  <c r="CI26" i="22"/>
  <c r="CF26" i="22"/>
  <c r="EZ25" i="22"/>
  <c r="EW25" i="22"/>
  <c r="ET25" i="22"/>
  <c r="EQ25" i="22"/>
  <c r="EN25" i="22"/>
  <c r="EK25" i="22"/>
  <c r="EH25" i="22"/>
  <c r="EE25" i="22"/>
  <c r="EB25" i="22"/>
  <c r="DY25" i="22"/>
  <c r="DV25" i="22"/>
  <c r="DS25" i="22"/>
  <c r="DP25" i="22"/>
  <c r="DM25" i="22"/>
  <c r="DJ25" i="22"/>
  <c r="DG25" i="22"/>
  <c r="DD25" i="22"/>
  <c r="DA25" i="22"/>
  <c r="CX25" i="22"/>
  <c r="CU25" i="22"/>
  <c r="CR25" i="22"/>
  <c r="CO25" i="22"/>
  <c r="CL25" i="22"/>
  <c r="CI25" i="22"/>
  <c r="CF25" i="22"/>
  <c r="EZ24" i="22"/>
  <c r="EW24" i="22"/>
  <c r="ET24" i="22"/>
  <c r="EQ24" i="22"/>
  <c r="EN24" i="22"/>
  <c r="EK24" i="22"/>
  <c r="EH24" i="22"/>
  <c r="EE24" i="22"/>
  <c r="EB24" i="22"/>
  <c r="DY24" i="22"/>
  <c r="DV24" i="22"/>
  <c r="DS24" i="22"/>
  <c r="DP24" i="22"/>
  <c r="DM24" i="22"/>
  <c r="DJ24" i="22"/>
  <c r="DG24" i="22"/>
  <c r="DD24" i="22"/>
  <c r="DA24" i="22"/>
  <c r="CX24" i="22"/>
  <c r="CU24" i="22"/>
  <c r="CR24" i="22"/>
  <c r="CO24" i="22"/>
  <c r="CL24" i="22"/>
  <c r="CI24" i="22"/>
  <c r="CF24" i="22"/>
  <c r="EY21" i="22"/>
  <c r="EV21" i="22"/>
  <c r="ES21" i="22"/>
  <c r="EP21" i="22"/>
  <c r="EM21" i="22"/>
  <c r="EJ21" i="22"/>
  <c r="EG21" i="22"/>
  <c r="ED21" i="22"/>
  <c r="EA21" i="22"/>
  <c r="DX21" i="22"/>
  <c r="DU21" i="22"/>
  <c r="DR21" i="22"/>
  <c r="DO21" i="22"/>
  <c r="DP21" i="22" s="1"/>
  <c r="DL21" i="22"/>
  <c r="DM21" i="22" s="1"/>
  <c r="DI21" i="22"/>
  <c r="DJ21" i="22" s="1"/>
  <c r="DF21" i="22"/>
  <c r="DG21" i="22" s="1"/>
  <c r="DC21" i="22"/>
  <c r="DD21" i="22" s="1"/>
  <c r="CZ21" i="22"/>
  <c r="DA21" i="22" s="1"/>
  <c r="CW21" i="22"/>
  <c r="CX21" i="22" s="1"/>
  <c r="CT21" i="22"/>
  <c r="CU21" i="22" s="1"/>
  <c r="CQ21" i="22"/>
  <c r="CR21" i="22" s="1"/>
  <c r="CN21" i="22"/>
  <c r="CO21" i="22" s="1"/>
  <c r="CK21" i="22"/>
  <c r="CL21" i="22" s="1"/>
  <c r="CH21" i="22"/>
  <c r="CI21" i="22" s="1"/>
  <c r="CE21" i="22"/>
  <c r="CF21" i="22" s="1"/>
  <c r="BS21" i="22"/>
  <c r="BT21" i="22" s="1"/>
  <c r="BP21" i="22"/>
  <c r="BQ21" i="22" s="1"/>
  <c r="BJ21" i="22"/>
  <c r="BK21" i="22" s="1"/>
  <c r="BG21" i="22"/>
  <c r="BH21" i="22" s="1"/>
  <c r="BA21" i="22"/>
  <c r="BB21" i="22" s="1"/>
  <c r="AX21" i="22"/>
  <c r="AY21" i="22" s="1"/>
  <c r="H21" i="22"/>
  <c r="I21" i="22" s="1"/>
  <c r="AY20" i="22"/>
  <c r="AV20" i="22"/>
  <c r="AS20" i="22"/>
  <c r="AP20" i="22"/>
  <c r="AM20" i="22"/>
  <c r="AJ20" i="22"/>
  <c r="AG20" i="22"/>
  <c r="AD20" i="22"/>
  <c r="AA20" i="22"/>
  <c r="X20" i="22"/>
  <c r="U20" i="22"/>
  <c r="R20" i="22"/>
  <c r="O20" i="22"/>
  <c r="BQ19" i="22"/>
  <c r="BQ51" i="22" s="1"/>
  <c r="BK19" i="22"/>
  <c r="BK51" i="22" s="1"/>
  <c r="BH19" i="22"/>
  <c r="BH51" i="22" s="1"/>
  <c r="BE19" i="22"/>
  <c r="BE51" i="22" s="1"/>
  <c r="BB19" i="22"/>
  <c r="BB51" i="22" s="1"/>
  <c r="AY19" i="22"/>
  <c r="AY51" i="22" s="1"/>
  <c r="AS19" i="22"/>
  <c r="AS51" i="22" s="1"/>
  <c r="AG19" i="22"/>
  <c r="AG51" i="22" s="1"/>
  <c r="U19" i="22"/>
  <c r="U51" i="22" s="1"/>
  <c r="O19" i="22"/>
  <c r="O51" i="22" s="1"/>
  <c r="I19" i="22"/>
  <c r="I51" i="22" s="1"/>
  <c r="I69" i="22" s="1"/>
  <c r="F51" i="22"/>
  <c r="BK18" i="22"/>
  <c r="BK50" i="22" s="1"/>
  <c r="BH18" i="22"/>
  <c r="BH50" i="22" s="1"/>
  <c r="BB18" i="22"/>
  <c r="BB50" i="22" s="1"/>
  <c r="AY18" i="22"/>
  <c r="AY50" i="22" s="1"/>
  <c r="AM18" i="22"/>
  <c r="AM50" i="22" s="1"/>
  <c r="AA18" i="22"/>
  <c r="AA50" i="22" s="1"/>
  <c r="O18" i="22"/>
  <c r="O50" i="22" s="1"/>
  <c r="I18" i="22"/>
  <c r="F50" i="22"/>
  <c r="BK17" i="22"/>
  <c r="BK49" i="22" s="1"/>
  <c r="BH17" i="22"/>
  <c r="BH49" i="22" s="1"/>
  <c r="BB17" i="22"/>
  <c r="BB49" i="22" s="1"/>
  <c r="AY17" i="22"/>
  <c r="AY49" i="22" s="1"/>
  <c r="AA17" i="22"/>
  <c r="AA49" i="22" s="1"/>
  <c r="I17" i="22"/>
  <c r="I49" i="22" s="1"/>
  <c r="I67" i="22" s="1"/>
  <c r="F49" i="22"/>
  <c r="BW16" i="22"/>
  <c r="BW48" i="22" s="1"/>
  <c r="BK16" i="22"/>
  <c r="BK48" i="22" s="1"/>
  <c r="BH16" i="22"/>
  <c r="BH48" i="22" s="1"/>
  <c r="BB16" i="22"/>
  <c r="BB48" i="22" s="1"/>
  <c r="AY16" i="22"/>
  <c r="AY48" i="22" s="1"/>
  <c r="AJ16" i="22"/>
  <c r="AJ48" i="22" s="1"/>
  <c r="L16" i="22"/>
  <c r="L48" i="22" s="1"/>
  <c r="I16" i="22"/>
  <c r="I48" i="22" s="1"/>
  <c r="I66" i="22" s="1"/>
  <c r="F48" i="22"/>
  <c r="BK15" i="22"/>
  <c r="BK47" i="22" s="1"/>
  <c r="BH15" i="22"/>
  <c r="BH47" i="22" s="1"/>
  <c r="BB15" i="22"/>
  <c r="BB47" i="22" s="1"/>
  <c r="AY15" i="22"/>
  <c r="AY47" i="22" s="1"/>
  <c r="I15" i="22"/>
  <c r="I47" i="22" s="1"/>
  <c r="I65" i="22" s="1"/>
  <c r="BK14" i="22"/>
  <c r="BK46" i="22" s="1"/>
  <c r="BH14" i="22"/>
  <c r="BB14" i="22"/>
  <c r="AY14" i="22"/>
  <c r="I14" i="22"/>
  <c r="BQ14" i="22"/>
  <c r="BK13" i="22"/>
  <c r="BK45" i="22" s="1"/>
  <c r="BH13" i="22"/>
  <c r="BH45" i="22" s="1"/>
  <c r="BB13" i="22"/>
  <c r="BB45" i="22" s="1"/>
  <c r="AY13" i="22"/>
  <c r="AY45" i="22" s="1"/>
  <c r="I13" i="22"/>
  <c r="I45" i="22" s="1"/>
  <c r="I63" i="22" s="1"/>
  <c r="F45" i="22"/>
  <c r="BK12" i="22"/>
  <c r="BK44" i="22" s="1"/>
  <c r="BH12" i="22"/>
  <c r="BB12" i="22"/>
  <c r="AY12" i="22"/>
  <c r="AA12" i="22"/>
  <c r="O12" i="22"/>
  <c r="I12" i="22"/>
  <c r="BQ12" i="22"/>
  <c r="BK11" i="22"/>
  <c r="BK43" i="22" s="1"/>
  <c r="BH11" i="22"/>
  <c r="BH43" i="22" s="1"/>
  <c r="BB11" i="22"/>
  <c r="BB43" i="22" s="1"/>
  <c r="AY11" i="22"/>
  <c r="AY43" i="22" s="1"/>
  <c r="AA11" i="22"/>
  <c r="AA43" i="22" s="1"/>
  <c r="O11" i="22"/>
  <c r="O43" i="22" s="1"/>
  <c r="I11" i="22"/>
  <c r="BK10" i="22"/>
  <c r="BK42" i="22" s="1"/>
  <c r="BH10" i="22"/>
  <c r="BH42" i="22" s="1"/>
  <c r="BB10" i="22"/>
  <c r="BB42" i="22" s="1"/>
  <c r="AY10" i="22"/>
  <c r="AY42" i="22" s="1"/>
  <c r="I10" i="22"/>
  <c r="F42" i="22"/>
  <c r="BK9" i="22"/>
  <c r="BK41" i="22" s="1"/>
  <c r="BH9" i="22"/>
  <c r="BH41" i="22" s="1"/>
  <c r="BB9" i="22"/>
  <c r="BB41" i="22" s="1"/>
  <c r="AY9" i="22"/>
  <c r="AY41" i="22" s="1"/>
  <c r="I9" i="22"/>
  <c r="BT9" i="22"/>
  <c r="BT41" i="22" s="1"/>
  <c r="BK8" i="22"/>
  <c r="BK40" i="22" s="1"/>
  <c r="BH8" i="22"/>
  <c r="BH40" i="22" s="1"/>
  <c r="BB8" i="22"/>
  <c r="BB40" i="22" s="1"/>
  <c r="AY8" i="22"/>
  <c r="AY40" i="22" s="1"/>
  <c r="AA8" i="22"/>
  <c r="AA40" i="22" s="1"/>
  <c r="O8" i="22"/>
  <c r="O40" i="22" s="1"/>
  <c r="I8" i="22"/>
  <c r="I40" i="22" s="1"/>
  <c r="I58" i="22" s="1"/>
  <c r="F40" i="22"/>
  <c r="BK7" i="22"/>
  <c r="BK39" i="22" s="1"/>
  <c r="BH7" i="22"/>
  <c r="BH39" i="22" s="1"/>
  <c r="BB7" i="22"/>
  <c r="BB39" i="22" s="1"/>
  <c r="AY7" i="22"/>
  <c r="AY39" i="22" s="1"/>
  <c r="AA7" i="22"/>
  <c r="AA39" i="22" s="1"/>
  <c r="O7" i="22"/>
  <c r="O39" i="22" s="1"/>
  <c r="I7" i="22"/>
  <c r="DS57" i="22" s="1"/>
  <c r="BK6" i="22"/>
  <c r="BK38" i="22" s="1"/>
  <c r="BH6" i="22"/>
  <c r="BH38" i="22" s="1"/>
  <c r="BB6" i="22"/>
  <c r="AY6" i="22"/>
  <c r="I6" i="22"/>
  <c r="F38" i="22"/>
  <c r="BK5" i="22"/>
  <c r="BK37" i="22" s="1"/>
  <c r="BH5" i="22"/>
  <c r="BH37" i="22" s="1"/>
  <c r="BB5" i="22"/>
  <c r="BB37" i="22" s="1"/>
  <c r="AY5" i="22"/>
  <c r="AY37" i="22" s="1"/>
  <c r="I5" i="22"/>
  <c r="I37" i="22" s="1"/>
  <c r="I55" i="22" s="1"/>
  <c r="BK4" i="22"/>
  <c r="BH4" i="22"/>
  <c r="BH36" i="22" s="1"/>
  <c r="BB4" i="22"/>
  <c r="AY4" i="22"/>
  <c r="I4" i="22"/>
  <c r="EH54" i="22" s="1"/>
  <c r="BQ4" i="22"/>
  <c r="EY1" i="22"/>
  <c r="EV1" i="22"/>
  <c r="ES1" i="22"/>
  <c r="EP1" i="22"/>
  <c r="EM1" i="22"/>
  <c r="EJ1" i="22"/>
  <c r="EG1" i="22"/>
  <c r="ED1" i="22"/>
  <c r="EA1" i="22"/>
  <c r="DX1" i="22"/>
  <c r="DU1" i="22"/>
  <c r="DR1" i="22"/>
  <c r="DO1" i="22"/>
  <c r="DL1" i="22"/>
  <c r="DI1" i="22"/>
  <c r="DF1" i="22"/>
  <c r="DC1" i="22"/>
  <c r="CZ1" i="22"/>
  <c r="CW1" i="22"/>
  <c r="CT1" i="22"/>
  <c r="CQ1" i="22"/>
  <c r="CN1" i="22"/>
  <c r="CK1" i="22"/>
  <c r="CH1" i="22"/>
  <c r="CE1" i="22"/>
  <c r="CB1" i="22"/>
  <c r="BY1" i="22"/>
  <c r="BV1" i="22"/>
  <c r="BS1" i="22"/>
  <c r="BP1" i="22"/>
  <c r="BM1" i="22"/>
  <c r="BJ1" i="22"/>
  <c r="BG1" i="22"/>
  <c r="BD1" i="22"/>
  <c r="BA1" i="22"/>
  <c r="AX1" i="22"/>
  <c r="AU1" i="22"/>
  <c r="AR1" i="22"/>
  <c r="AO1" i="22"/>
  <c r="AL1" i="22"/>
  <c r="AI1" i="22"/>
  <c r="AF1" i="22"/>
  <c r="AC1" i="22"/>
  <c r="Z1" i="22"/>
  <c r="W1" i="22"/>
  <c r="T1" i="22"/>
  <c r="Q1" i="22"/>
  <c r="N1" i="22"/>
  <c r="K1" i="22"/>
  <c r="H1" i="22"/>
  <c r="C1" i="22"/>
  <c r="B1" i="22"/>
  <c r="O57" i="22" l="1"/>
  <c r="EW21" i="22"/>
  <c r="BK57" i="22"/>
  <c r="EZ61" i="22"/>
  <c r="BH65" i="22"/>
  <c r="AA57" i="22"/>
  <c r="I54" i="25"/>
  <c r="I74" i="25" s="1"/>
  <c r="BN8" i="22"/>
  <c r="BN40" i="22" s="1"/>
  <c r="BN58" i="22" s="1"/>
  <c r="BV21" i="22"/>
  <c r="U5" i="22"/>
  <c r="U37" i="22" s="1"/>
  <c r="AG5" i="22"/>
  <c r="AG37" i="22" s="1"/>
  <c r="AG55" i="22" s="1"/>
  <c r="AS5" i="22"/>
  <c r="AS37" i="22" s="1"/>
  <c r="AS55" i="22" s="1"/>
  <c r="U6" i="22"/>
  <c r="U38" i="22" s="1"/>
  <c r="U56" i="22" s="1"/>
  <c r="U8" i="22"/>
  <c r="U40" i="22" s="1"/>
  <c r="U58" i="22" s="1"/>
  <c r="AG8" i="22"/>
  <c r="AG40" i="22" s="1"/>
  <c r="BW8" i="22"/>
  <c r="BW40" i="22" s="1"/>
  <c r="U12" i="22"/>
  <c r="AG12" i="22"/>
  <c r="AG44" i="22" s="1"/>
  <c r="AG62" i="22" s="1"/>
  <c r="AS12" i="22"/>
  <c r="BE12" i="22"/>
  <c r="BE44" i="22" s="1"/>
  <c r="BE62" i="22" s="1"/>
  <c r="F63" i="22"/>
  <c r="BB63" i="22"/>
  <c r="O69" i="22"/>
  <c r="AA19" i="22"/>
  <c r="AA51" i="22" s="1"/>
  <c r="AA69" i="22" s="1"/>
  <c r="EB21" i="22"/>
  <c r="AG4" i="22"/>
  <c r="AG36" i="22" s="1"/>
  <c r="AG54" i="22" s="1"/>
  <c r="AP8" i="22"/>
  <c r="AP40" i="22" s="1"/>
  <c r="AP58" i="22" s="1"/>
  <c r="AU21" i="22"/>
  <c r="O4" i="22"/>
  <c r="O36" i="22" s="1"/>
  <c r="O54" i="22" s="1"/>
  <c r="AJ8" i="22"/>
  <c r="AJ40" i="22" s="1"/>
  <c r="AJ58" i="22" s="1"/>
  <c r="AJ11" i="22"/>
  <c r="AJ43" i="22" s="1"/>
  <c r="AJ61" i="22" s="1"/>
  <c r="BZ11" i="22"/>
  <c r="BZ43" i="22" s="1"/>
  <c r="BZ61" i="22" s="1"/>
  <c r="L12" i="22"/>
  <c r="L44" i="22" s="1"/>
  <c r="L62" i="22" s="1"/>
  <c r="AJ12" i="22"/>
  <c r="BW12" i="22"/>
  <c r="BW44" i="22" s="1"/>
  <c r="U18" i="22"/>
  <c r="U50" i="22" s="1"/>
  <c r="U68" i="22" s="1"/>
  <c r="AS18" i="22"/>
  <c r="AS50" i="22" s="1"/>
  <c r="AS68" i="22" s="1"/>
  <c r="BE18" i="22"/>
  <c r="BE50" i="22" s="1"/>
  <c r="BE68" i="22" s="1"/>
  <c r="BQ18" i="22"/>
  <c r="BQ50" i="22" s="1"/>
  <c r="BQ68" i="22" s="1"/>
  <c r="Z21" i="22"/>
  <c r="AY59" i="22"/>
  <c r="AY60" i="22"/>
  <c r="O61" i="22"/>
  <c r="AA61" i="22"/>
  <c r="BK61" i="22"/>
  <c r="AS14" i="22"/>
  <c r="AS46" i="22" s="1"/>
  <c r="AS64" i="22" s="1"/>
  <c r="BE14" i="22"/>
  <c r="BE46" i="22" s="1"/>
  <c r="BE64" i="22" s="1"/>
  <c r="AP16" i="22"/>
  <c r="AP48" i="22" s="1"/>
  <c r="BN16" i="22"/>
  <c r="BN48" i="22" s="1"/>
  <c r="BN66" i="22" s="1"/>
  <c r="AA67" i="22"/>
  <c r="O68" i="22"/>
  <c r="AA68" i="22"/>
  <c r="AM68" i="22"/>
  <c r="AJ7" i="22"/>
  <c r="AJ39" i="22" s="1"/>
  <c r="AJ57" i="22" s="1"/>
  <c r="BH57" i="22"/>
  <c r="BZ7" i="22"/>
  <c r="BZ39" i="22" s="1"/>
  <c r="BZ57" i="22" s="1"/>
  <c r="L8" i="22"/>
  <c r="L40" i="22" s="1"/>
  <c r="L58" i="22" s="1"/>
  <c r="AS8" i="22"/>
  <c r="AS40" i="22" s="1"/>
  <c r="AS58" i="22" s="1"/>
  <c r="BE8" i="22"/>
  <c r="BE40" i="22" s="1"/>
  <c r="BE58" i="22" s="1"/>
  <c r="BQ8" i="22"/>
  <c r="BQ40" i="22" s="1"/>
  <c r="BQ58" i="22" s="1"/>
  <c r="BT59" i="22"/>
  <c r="F60" i="22"/>
  <c r="AP12" i="22"/>
  <c r="AP44" i="22" s="1"/>
  <c r="BB26" i="22"/>
  <c r="BN12" i="22"/>
  <c r="BN44" i="22" s="1"/>
  <c r="BN62" i="22" s="1"/>
  <c r="AA13" i="22"/>
  <c r="AA45" i="22" s="1"/>
  <c r="AA63" i="22" s="1"/>
  <c r="O14" i="22"/>
  <c r="O46" i="22" s="1"/>
  <c r="O64" i="22" s="1"/>
  <c r="AA14" i="22"/>
  <c r="AM14" i="22"/>
  <c r="U16" i="22"/>
  <c r="U48" i="22" s="1"/>
  <c r="AG16" i="22"/>
  <c r="AG48" i="22" s="1"/>
  <c r="AS16" i="22"/>
  <c r="AS48" i="22" s="1"/>
  <c r="AS66" i="22" s="1"/>
  <c r="BE16" i="22"/>
  <c r="BE48" i="22" s="1"/>
  <c r="BE66" i="22" s="1"/>
  <c r="BQ16" i="22"/>
  <c r="BQ48" i="22" s="1"/>
  <c r="BQ66" i="22" s="1"/>
  <c r="F67" i="22"/>
  <c r="F68" i="22"/>
  <c r="L19" i="22"/>
  <c r="L51" i="22" s="1"/>
  <c r="L69" i="22" s="1"/>
  <c r="AJ19" i="22"/>
  <c r="AJ51" i="22" s="1"/>
  <c r="W21" i="22"/>
  <c r="Q21" i="22"/>
  <c r="BH60" i="22"/>
  <c r="BH61" i="22"/>
  <c r="BH26" i="22"/>
  <c r="O16" i="22"/>
  <c r="O48" i="22" s="1"/>
  <c r="AA16" i="22"/>
  <c r="AA48" i="22" s="1"/>
  <c r="AA66" i="22" s="1"/>
  <c r="AD19" i="22"/>
  <c r="AD51" i="22" s="1"/>
  <c r="AD69" i="22" s="1"/>
  <c r="BB69" i="22"/>
  <c r="BN19" i="22"/>
  <c r="BN51" i="22" s="1"/>
  <c r="BN69" i="22" s="1"/>
  <c r="CF60" i="22"/>
  <c r="BH44" i="22"/>
  <c r="Q15" i="13"/>
  <c r="Q21" i="13"/>
  <c r="AJ4" i="22"/>
  <c r="AJ36" i="22" s="1"/>
  <c r="AJ54" i="22" s="1"/>
  <c r="AI21" i="22"/>
  <c r="AS6" i="22"/>
  <c r="AS38" i="22" s="1"/>
  <c r="AS56" i="22" s="1"/>
  <c r="BE6" i="22"/>
  <c r="BE38" i="22" s="1"/>
  <c r="BE56" i="22" s="1"/>
  <c r="BQ6" i="22"/>
  <c r="BQ38" i="22" s="1"/>
  <c r="BQ56" i="22" s="1"/>
  <c r="BT7" i="22"/>
  <c r="BT39" i="22" s="1"/>
  <c r="BT57" i="22" s="1"/>
  <c r="F39" i="22"/>
  <c r="F57" i="22" s="1"/>
  <c r="BQ7" i="22"/>
  <c r="BQ39" i="22" s="1"/>
  <c r="BQ57" i="22" s="1"/>
  <c r="AM7" i="22"/>
  <c r="AM39" i="22" s="1"/>
  <c r="AM57" i="22" s="1"/>
  <c r="O58" i="22"/>
  <c r="AA58" i="22"/>
  <c r="BW58" i="22"/>
  <c r="U9" i="22"/>
  <c r="U41" i="22" s="1"/>
  <c r="U59" i="22" s="1"/>
  <c r="AG9" i="22"/>
  <c r="AG41" i="22" s="1"/>
  <c r="AG59" i="22" s="1"/>
  <c r="AS9" i="22"/>
  <c r="AS41" i="22" s="1"/>
  <c r="AS59" i="22" s="1"/>
  <c r="U10" i="22"/>
  <c r="U42" i="22" s="1"/>
  <c r="U60" i="22" s="1"/>
  <c r="BZ14" i="22"/>
  <c r="BZ46" i="22" s="1"/>
  <c r="BZ64" i="22" s="1"/>
  <c r="U66" i="22"/>
  <c r="CF59" i="22"/>
  <c r="CR59" i="22"/>
  <c r="DD59" i="22"/>
  <c r="DP59" i="22"/>
  <c r="EB59" i="22"/>
  <c r="EN59" i="22"/>
  <c r="EZ59" i="22"/>
  <c r="AP4" i="22"/>
  <c r="AP36" i="22" s="1"/>
  <c r="AP54" i="22" s="1"/>
  <c r="AO21" i="22"/>
  <c r="BB24" i="22"/>
  <c r="BN4" i="22"/>
  <c r="BN36" i="22" s="1"/>
  <c r="BN54" i="22" s="1"/>
  <c r="BM21" i="22"/>
  <c r="CB21" i="22"/>
  <c r="AA5" i="22"/>
  <c r="AA37" i="22" s="1"/>
  <c r="AA55" i="22" s="1"/>
  <c r="O6" i="22"/>
  <c r="O38" i="22" s="1"/>
  <c r="O56" i="22" s="1"/>
  <c r="AA6" i="22"/>
  <c r="AA38" i="22" s="1"/>
  <c r="AA56" i="22" s="1"/>
  <c r="AM6" i="22"/>
  <c r="AM38" i="22" s="1"/>
  <c r="AM56" i="22" s="1"/>
  <c r="BH56" i="22"/>
  <c r="U7" i="22"/>
  <c r="U39" i="22" s="1"/>
  <c r="U57" i="22" s="1"/>
  <c r="AD7" i="22"/>
  <c r="AD39" i="22" s="1"/>
  <c r="AD57" i="22" s="1"/>
  <c r="BB57" i="22"/>
  <c r="BN7" i="22"/>
  <c r="BN39" i="22" s="1"/>
  <c r="BN57" i="22" s="1"/>
  <c r="AS10" i="22"/>
  <c r="AS42" i="22" s="1"/>
  <c r="AS60" i="22" s="1"/>
  <c r="BE10" i="22"/>
  <c r="BE42" i="22" s="1"/>
  <c r="BE60" i="22" s="1"/>
  <c r="BQ10" i="22"/>
  <c r="BQ42" i="22" s="1"/>
  <c r="BQ60" i="22" s="1"/>
  <c r="F43" i="22"/>
  <c r="F61" i="22" s="1"/>
  <c r="BQ11" i="22"/>
  <c r="BQ43" i="22" s="1"/>
  <c r="BQ61" i="22" s="1"/>
  <c r="AM11" i="22"/>
  <c r="AM43" i="22" s="1"/>
  <c r="AM61" i="22" s="1"/>
  <c r="U14" i="22"/>
  <c r="U46" i="22" s="1"/>
  <c r="U64" i="22" s="1"/>
  <c r="O15" i="22"/>
  <c r="O47" i="22" s="1"/>
  <c r="O65" i="22" s="1"/>
  <c r="AJ15" i="22"/>
  <c r="AJ47" i="22" s="1"/>
  <c r="AJ65" i="22" s="1"/>
  <c r="BZ15" i="22"/>
  <c r="BZ47" i="22" s="1"/>
  <c r="BZ65" i="22" s="1"/>
  <c r="BZ18" i="22"/>
  <c r="BZ50" i="22" s="1"/>
  <c r="BZ68" i="22" s="1"/>
  <c r="U55" i="22"/>
  <c r="DP56" i="22"/>
  <c r="I38" i="22"/>
  <c r="I56" i="22" s="1"/>
  <c r="BZ10" i="22"/>
  <c r="BZ42" i="22" s="1"/>
  <c r="BZ60" i="22" s="1"/>
  <c r="L4" i="22"/>
  <c r="L36" i="22" s="1"/>
  <c r="K21" i="22"/>
  <c r="BD21" i="22"/>
  <c r="F21" i="22"/>
  <c r="R21" i="22" s="1"/>
  <c r="AC21" i="22"/>
  <c r="F56" i="22"/>
  <c r="AD6" i="22"/>
  <c r="AD38" i="22" s="1"/>
  <c r="AD56" i="22" s="1"/>
  <c r="BZ6" i="22"/>
  <c r="BZ38" i="22" s="1"/>
  <c r="BZ56" i="22" s="1"/>
  <c r="AA9" i="22"/>
  <c r="AA41" i="22" s="1"/>
  <c r="AA59" i="22" s="1"/>
  <c r="O10" i="22"/>
  <c r="O42" i="22" s="1"/>
  <c r="O60" i="22" s="1"/>
  <c r="AA10" i="22"/>
  <c r="AA42" i="22" s="1"/>
  <c r="AA60" i="22" s="1"/>
  <c r="AM10" i="22"/>
  <c r="AM42" i="22" s="1"/>
  <c r="AM60" i="22" s="1"/>
  <c r="F47" i="22"/>
  <c r="F65" i="22" s="1"/>
  <c r="BQ15" i="22"/>
  <c r="BQ47" i="22" s="1"/>
  <c r="BQ65" i="22" s="1"/>
  <c r="AA15" i="22"/>
  <c r="AA47" i="22" s="1"/>
  <c r="AA65" i="22" s="1"/>
  <c r="AM15" i="22"/>
  <c r="AM47" i="22" s="1"/>
  <c r="AM65" i="22" s="1"/>
  <c r="BB44" i="22"/>
  <c r="BB62" i="22" s="1"/>
  <c r="AD10" i="22"/>
  <c r="AD42" i="22" s="1"/>
  <c r="AD60" i="22" s="1"/>
  <c r="BK60" i="22"/>
  <c r="U11" i="22"/>
  <c r="U43" i="22" s="1"/>
  <c r="U61" i="22" s="1"/>
  <c r="AD11" i="22"/>
  <c r="AD43" i="22" s="1"/>
  <c r="AD61" i="22" s="1"/>
  <c r="BB61" i="22"/>
  <c r="BN11" i="22"/>
  <c r="BN43" i="22" s="1"/>
  <c r="BN61" i="22" s="1"/>
  <c r="U13" i="22"/>
  <c r="U45" i="22" s="1"/>
  <c r="U63" i="22" s="1"/>
  <c r="AG13" i="22"/>
  <c r="AG45" i="22" s="1"/>
  <c r="AG63" i="22" s="1"/>
  <c r="AS13" i="22"/>
  <c r="AS45" i="22" s="1"/>
  <c r="AS63" i="22" s="1"/>
  <c r="AD14" i="22"/>
  <c r="AD46" i="22" s="1"/>
  <c r="AD64" i="22" s="1"/>
  <c r="U15" i="22"/>
  <c r="U47" i="22" s="1"/>
  <c r="U65" i="22" s="1"/>
  <c r="AD15" i="22"/>
  <c r="AD47" i="22" s="1"/>
  <c r="AD65" i="22" s="1"/>
  <c r="BB65" i="22"/>
  <c r="BN15" i="22"/>
  <c r="BN47" i="22" s="1"/>
  <c r="BN65" i="22" s="1"/>
  <c r="O66" i="22"/>
  <c r="BH66" i="22"/>
  <c r="U17" i="22"/>
  <c r="U49" i="22" s="1"/>
  <c r="U67" i="22" s="1"/>
  <c r="AG17" i="22"/>
  <c r="AG49" i="22" s="1"/>
  <c r="AG67" i="22" s="1"/>
  <c r="AS17" i="22"/>
  <c r="AS49" i="22" s="1"/>
  <c r="AS67" i="22" s="1"/>
  <c r="AD18" i="22"/>
  <c r="AD50" i="22" s="1"/>
  <c r="AD68" i="22" s="1"/>
  <c r="U69" i="22"/>
  <c r="AG69" i="22"/>
  <c r="AS69" i="22"/>
  <c r="BE69" i="22"/>
  <c r="BQ69" i="22"/>
  <c r="CO55" i="22"/>
  <c r="DA55" i="22"/>
  <c r="DM55" i="22"/>
  <c r="DY55" i="22"/>
  <c r="EK55" i="22"/>
  <c r="EW55" i="22"/>
  <c r="Q16" i="13"/>
  <c r="Q22" i="13"/>
  <c r="Q26" i="13"/>
  <c r="R4" i="22"/>
  <c r="R36" i="22" s="1"/>
  <c r="AD4" i="22"/>
  <c r="AD36" i="22" s="1"/>
  <c r="AD54" i="22" s="1"/>
  <c r="BZ4" i="22"/>
  <c r="BH55" i="22"/>
  <c r="BZ5" i="22"/>
  <c r="BZ37" i="22" s="1"/>
  <c r="BZ55" i="22" s="1"/>
  <c r="AG6" i="22"/>
  <c r="L7" i="22"/>
  <c r="L39" i="22" s="1"/>
  <c r="L57" i="22" s="1"/>
  <c r="AG7" i="22"/>
  <c r="AG39" i="22" s="1"/>
  <c r="AG57" i="22" s="1"/>
  <c r="AS7" i="22"/>
  <c r="AS39" i="22" s="1"/>
  <c r="AS57" i="22" s="1"/>
  <c r="BE7" i="22"/>
  <c r="BE39" i="22" s="1"/>
  <c r="BE57" i="22" s="1"/>
  <c r="F58" i="22"/>
  <c r="R8" i="22"/>
  <c r="R40" i="22" s="1"/>
  <c r="R58" i="22" s="1"/>
  <c r="AD8" i="22"/>
  <c r="AD40" i="22" s="1"/>
  <c r="AD58" i="22" s="1"/>
  <c r="AM8" i="22"/>
  <c r="AM40" i="22" s="1"/>
  <c r="AM58" i="22" s="1"/>
  <c r="BZ8" i="22"/>
  <c r="BZ40" i="22" s="1"/>
  <c r="BZ58" i="22" s="1"/>
  <c r="BH59" i="22"/>
  <c r="BZ9" i="22"/>
  <c r="BZ41" i="22" s="1"/>
  <c r="BZ59" i="22" s="1"/>
  <c r="AG10" i="22"/>
  <c r="AG42" i="22" s="1"/>
  <c r="AG60" i="22" s="1"/>
  <c r="L11" i="22"/>
  <c r="L43" i="22" s="1"/>
  <c r="L61" i="22" s="1"/>
  <c r="AG11" i="22"/>
  <c r="AG43" i="22" s="1"/>
  <c r="AG61" i="22" s="1"/>
  <c r="AS11" i="22"/>
  <c r="AS43" i="22" s="1"/>
  <c r="AS61" i="22" s="1"/>
  <c r="BE11" i="22"/>
  <c r="BE43" i="22" s="1"/>
  <c r="BE61" i="22" s="1"/>
  <c r="R12" i="22"/>
  <c r="AD12" i="22"/>
  <c r="AD44" i="22" s="1"/>
  <c r="AD62" i="22" s="1"/>
  <c r="AM12" i="22"/>
  <c r="AM44" i="22" s="1"/>
  <c r="AM62" i="22" s="1"/>
  <c r="BZ12" i="22"/>
  <c r="BZ44" i="22" s="1"/>
  <c r="BZ62" i="22" s="1"/>
  <c r="BH63" i="22"/>
  <c r="BZ13" i="22"/>
  <c r="BZ45" i="22" s="1"/>
  <c r="BZ63" i="22" s="1"/>
  <c r="AG14" i="22"/>
  <c r="AG46" i="22" s="1"/>
  <c r="AG64" i="22" s="1"/>
  <c r="L15" i="22"/>
  <c r="L47" i="22" s="1"/>
  <c r="L65" i="22" s="1"/>
  <c r="AG15" i="22"/>
  <c r="AG47" i="22" s="1"/>
  <c r="AG65" i="22" s="1"/>
  <c r="AS15" i="22"/>
  <c r="AS47" i="22" s="1"/>
  <c r="AS65" i="22" s="1"/>
  <c r="BE15" i="22"/>
  <c r="BE47" i="22" s="1"/>
  <c r="BE65" i="22" s="1"/>
  <c r="R16" i="22"/>
  <c r="R48" i="22" s="1"/>
  <c r="R66" i="22" s="1"/>
  <c r="AD16" i="22"/>
  <c r="AD48" i="22" s="1"/>
  <c r="AM16" i="22"/>
  <c r="AM48" i="22" s="1"/>
  <c r="AM66" i="22" s="1"/>
  <c r="BZ16" i="22"/>
  <c r="BZ48" i="22" s="1"/>
  <c r="BZ66" i="22" s="1"/>
  <c r="BH67" i="22"/>
  <c r="BZ17" i="22"/>
  <c r="BZ49" i="22" s="1"/>
  <c r="BZ67" i="22" s="1"/>
  <c r="AG18" i="22"/>
  <c r="AG50" i="22" s="1"/>
  <c r="AG68" i="22" s="1"/>
  <c r="AJ69" i="22"/>
  <c r="BH69" i="22"/>
  <c r="DS21" i="22"/>
  <c r="EQ21" i="22"/>
  <c r="CL56" i="22"/>
  <c r="CX56" i="22"/>
  <c r="DJ56" i="22"/>
  <c r="DV56" i="22"/>
  <c r="EH56" i="22"/>
  <c r="ET56" i="22"/>
  <c r="CO57" i="22"/>
  <c r="DA57" i="22"/>
  <c r="EK57" i="22"/>
  <c r="EW57" i="22"/>
  <c r="Q17" i="13"/>
  <c r="BH68" i="22"/>
  <c r="F69" i="22"/>
  <c r="AM19" i="22"/>
  <c r="AM51" i="22" s="1"/>
  <c r="AM69" i="22" s="1"/>
  <c r="BZ19" i="22"/>
  <c r="BZ51" i="22" s="1"/>
  <c r="BZ69" i="22" s="1"/>
  <c r="DS66" i="22"/>
  <c r="Q23" i="13"/>
  <c r="Q14" i="13"/>
  <c r="Q20" i="13"/>
  <c r="Q34" i="13"/>
  <c r="Q33" i="13"/>
  <c r="O44" i="22"/>
  <c r="O62" i="22" s="1"/>
  <c r="AA44" i="22"/>
  <c r="AA62" i="22" s="1"/>
  <c r="BZ36" i="22"/>
  <c r="BZ54" i="22" s="1"/>
  <c r="AS44" i="22"/>
  <c r="AS62" i="22" s="1"/>
  <c r="AA46" i="22"/>
  <c r="AA64" i="22" s="1"/>
  <c r="AM46" i="22"/>
  <c r="AM64" i="22" s="1"/>
  <c r="O5" i="22"/>
  <c r="O37" i="22" s="1"/>
  <c r="O55" i="22" s="1"/>
  <c r="X5" i="22"/>
  <c r="X37" i="22" s="1"/>
  <c r="X55" i="22" s="1"/>
  <c r="AM5" i="22"/>
  <c r="AM37" i="22" s="1"/>
  <c r="AM55" i="22" s="1"/>
  <c r="AV5" i="22"/>
  <c r="AV37" i="22" s="1"/>
  <c r="AV55" i="22" s="1"/>
  <c r="BT5" i="22"/>
  <c r="BT37" i="22" s="1"/>
  <c r="BT55" i="22" s="1"/>
  <c r="CC5" i="22"/>
  <c r="CC37" i="22" s="1"/>
  <c r="CC55" i="22" s="1"/>
  <c r="AG58" i="22"/>
  <c r="BK58" i="22"/>
  <c r="CC9" i="22"/>
  <c r="CC41" i="22" s="1"/>
  <c r="CC59" i="22" s="1"/>
  <c r="I44" i="22"/>
  <c r="I62" i="22" s="1"/>
  <c r="I26" i="22"/>
  <c r="EB62" i="22"/>
  <c r="CR62" i="22"/>
  <c r="BK62" i="22"/>
  <c r="BW62" i="22"/>
  <c r="AG66" i="22"/>
  <c r="AY66" i="22"/>
  <c r="BW66" i="22"/>
  <c r="BT17" i="22"/>
  <c r="BT49" i="22" s="1"/>
  <c r="BT67" i="22" s="1"/>
  <c r="CC17" i="22"/>
  <c r="CC49" i="22" s="1"/>
  <c r="CC67" i="22" s="1"/>
  <c r="BH25" i="22"/>
  <c r="I27" i="22"/>
  <c r="T21" i="22"/>
  <c r="AY55" i="22"/>
  <c r="BW5" i="22"/>
  <c r="BW37" i="22" s="1"/>
  <c r="BW55" i="22" s="1"/>
  <c r="BT6" i="22"/>
  <c r="BB58" i="22"/>
  <c r="I41" i="22"/>
  <c r="I59" i="22" s="1"/>
  <c r="CO59" i="22"/>
  <c r="EK59" i="22"/>
  <c r="DJ59" i="22"/>
  <c r="AP9" i="22"/>
  <c r="AP41" i="22" s="1"/>
  <c r="AP59" i="22" s="1"/>
  <c r="X10" i="22"/>
  <c r="X42" i="22" s="1"/>
  <c r="X60" i="22" s="1"/>
  <c r="AV10" i="22"/>
  <c r="AV42" i="22" s="1"/>
  <c r="AV60" i="22" s="1"/>
  <c r="BT10" i="22"/>
  <c r="BT42" i="22" s="1"/>
  <c r="BT60" i="22" s="1"/>
  <c r="AJ44" i="22"/>
  <c r="AJ62" i="22" s="1"/>
  <c r="AP13" i="22"/>
  <c r="AP45" i="22" s="1"/>
  <c r="AP63" i="22" s="1"/>
  <c r="BK63" i="22"/>
  <c r="F46" i="22"/>
  <c r="F64" i="22" s="1"/>
  <c r="F27" i="22"/>
  <c r="EH33" i="22" s="1"/>
  <c r="X14" i="22"/>
  <c r="BH46" i="22"/>
  <c r="BH64" i="22" s="1"/>
  <c r="BH27" i="22"/>
  <c r="CC14" i="22"/>
  <c r="BB66" i="22"/>
  <c r="R17" i="22"/>
  <c r="R49" i="22" s="1"/>
  <c r="R67" i="22" s="1"/>
  <c r="AP17" i="22"/>
  <c r="AP49" i="22" s="1"/>
  <c r="AP67" i="22" s="1"/>
  <c r="AY67" i="22"/>
  <c r="BW17" i="22"/>
  <c r="BW49" i="22" s="1"/>
  <c r="BW67" i="22" s="1"/>
  <c r="BK25" i="22"/>
  <c r="CX54" i="22"/>
  <c r="DJ54" i="22"/>
  <c r="ET54" i="22"/>
  <c r="F37" i="22"/>
  <c r="F55" i="22" s="1"/>
  <c r="BH62" i="22"/>
  <c r="CI63" i="22"/>
  <c r="DG63" i="22"/>
  <c r="EQ63" i="22"/>
  <c r="DV63" i="22"/>
  <c r="AL21" i="22"/>
  <c r="F24" i="22"/>
  <c r="DY30" i="22" s="1"/>
  <c r="X4" i="22"/>
  <c r="AF21" i="22"/>
  <c r="AM4" i="22"/>
  <c r="AV4" i="22"/>
  <c r="BH54" i="22"/>
  <c r="BT4" i="22"/>
  <c r="AD5" i="22"/>
  <c r="BE5" i="22"/>
  <c r="BE37" i="22" s="1"/>
  <c r="BE55" i="22" s="1"/>
  <c r="BQ5" i="22"/>
  <c r="BQ37" i="22" s="1"/>
  <c r="BQ55" i="22" s="1"/>
  <c r="L6" i="22"/>
  <c r="AJ6" i="22"/>
  <c r="BB25" i="22"/>
  <c r="BN6" i="22"/>
  <c r="R7" i="22"/>
  <c r="R39" i="22" s="1"/>
  <c r="R57" i="22" s="1"/>
  <c r="AP7" i="22"/>
  <c r="AP39" i="22" s="1"/>
  <c r="AP57" i="22" s="1"/>
  <c r="AY57" i="22"/>
  <c r="BW7" i="22"/>
  <c r="BW39" i="22" s="1"/>
  <c r="BW57" i="22" s="1"/>
  <c r="X8" i="22"/>
  <c r="X40" i="22" s="1"/>
  <c r="X58" i="22" s="1"/>
  <c r="AV8" i="22"/>
  <c r="AV40" i="22" s="1"/>
  <c r="AV58" i="22" s="1"/>
  <c r="BH58" i="22"/>
  <c r="BT8" i="22"/>
  <c r="BT40" i="22" s="1"/>
  <c r="BT58" i="22" s="1"/>
  <c r="CC8" i="22"/>
  <c r="CC40" i="22" s="1"/>
  <c r="CC58" i="22" s="1"/>
  <c r="AD9" i="22"/>
  <c r="AD41" i="22" s="1"/>
  <c r="AD59" i="22" s="1"/>
  <c r="BE9" i="22"/>
  <c r="BE41" i="22" s="1"/>
  <c r="BE59" i="22" s="1"/>
  <c r="BQ9" i="22"/>
  <c r="BQ41" i="22" s="1"/>
  <c r="BQ59" i="22" s="1"/>
  <c r="L10" i="22"/>
  <c r="L42" i="22" s="1"/>
  <c r="L60" i="22" s="1"/>
  <c r="AJ10" i="22"/>
  <c r="AJ42" i="22" s="1"/>
  <c r="AJ60" i="22" s="1"/>
  <c r="BB60" i="22"/>
  <c r="BN10" i="22"/>
  <c r="BN42" i="22" s="1"/>
  <c r="BN60" i="22" s="1"/>
  <c r="I43" i="22"/>
  <c r="I61" i="22" s="1"/>
  <c r="CO61" i="22"/>
  <c r="DP61" i="22"/>
  <c r="R11" i="22"/>
  <c r="R43" i="22" s="1"/>
  <c r="R61" i="22" s="1"/>
  <c r="AP11" i="22"/>
  <c r="AP43" i="22" s="1"/>
  <c r="AP61" i="22" s="1"/>
  <c r="AY61" i="22"/>
  <c r="BW11" i="22"/>
  <c r="BW43" i="22" s="1"/>
  <c r="BW61" i="22" s="1"/>
  <c r="F44" i="22"/>
  <c r="F62" i="22" s="1"/>
  <c r="F26" i="22"/>
  <c r="ET32" i="22" s="1"/>
  <c r="X12" i="22"/>
  <c r="AV12" i="22"/>
  <c r="BT12" i="22"/>
  <c r="CC12" i="22"/>
  <c r="AD13" i="22"/>
  <c r="BE13" i="22"/>
  <c r="BE45" i="22" s="1"/>
  <c r="BE63" i="22" s="1"/>
  <c r="BQ13" i="22"/>
  <c r="BQ45" i="22" s="1"/>
  <c r="BQ63" i="22" s="1"/>
  <c r="L14" i="22"/>
  <c r="AJ14" i="22"/>
  <c r="BB46" i="22"/>
  <c r="BB64" i="22" s="1"/>
  <c r="BB27" i="22"/>
  <c r="BN14" i="22"/>
  <c r="R15" i="22"/>
  <c r="R47" i="22" s="1"/>
  <c r="R65" i="22" s="1"/>
  <c r="AP15" i="22"/>
  <c r="AP47" i="22" s="1"/>
  <c r="AP65" i="22" s="1"/>
  <c r="AY65" i="22"/>
  <c r="BK65" i="22"/>
  <c r="BW15" i="22"/>
  <c r="BW47" i="22" s="1"/>
  <c r="BW65" i="22" s="1"/>
  <c r="F66" i="22"/>
  <c r="X16" i="22"/>
  <c r="X48" i="22" s="1"/>
  <c r="X66" i="22" s="1"/>
  <c r="AV16" i="22"/>
  <c r="AV48" i="22" s="1"/>
  <c r="AV66" i="22" s="1"/>
  <c r="BT16" i="22"/>
  <c r="BT48" i="22" s="1"/>
  <c r="BT66" i="22" s="1"/>
  <c r="CC16" i="22"/>
  <c r="CC48" i="22" s="1"/>
  <c r="CC66" i="22" s="1"/>
  <c r="AD17" i="22"/>
  <c r="AD49" i="22" s="1"/>
  <c r="AD67" i="22" s="1"/>
  <c r="BE17" i="22"/>
  <c r="BE49" i="22" s="1"/>
  <c r="BE67" i="22" s="1"/>
  <c r="BQ17" i="22"/>
  <c r="BQ49" i="22" s="1"/>
  <c r="BQ67" i="22" s="1"/>
  <c r="L18" i="22"/>
  <c r="L50" i="22" s="1"/>
  <c r="L68" i="22" s="1"/>
  <c r="AJ18" i="22"/>
  <c r="AJ50" i="22" s="1"/>
  <c r="AJ68" i="22" s="1"/>
  <c r="BB68" i="22"/>
  <c r="BN18" i="22"/>
  <c r="BN50" i="22" s="1"/>
  <c r="BN68" i="22" s="1"/>
  <c r="R19" i="22"/>
  <c r="R51" i="22" s="1"/>
  <c r="R69" i="22" s="1"/>
  <c r="AP19" i="22"/>
  <c r="AP51" i="22" s="1"/>
  <c r="AP69" i="22" s="1"/>
  <c r="AY69" i="22"/>
  <c r="BK69" i="22"/>
  <c r="BW19" i="22"/>
  <c r="BW51" i="22" s="1"/>
  <c r="BW69" i="22" s="1"/>
  <c r="BY21" i="22"/>
  <c r="DY21" i="22"/>
  <c r="EK21" i="22"/>
  <c r="BK27" i="22"/>
  <c r="F36" i="22"/>
  <c r="F54" i="22" s="1"/>
  <c r="BB36" i="22"/>
  <c r="BB54" i="22" s="1"/>
  <c r="CL55" i="22"/>
  <c r="CX55" i="22"/>
  <c r="DJ55" i="22"/>
  <c r="DV55" i="22"/>
  <c r="EH55" i="22"/>
  <c r="ET55" i="22"/>
  <c r="BB38" i="22"/>
  <c r="BB56" i="22" s="1"/>
  <c r="CL57" i="22"/>
  <c r="CX57" i="22"/>
  <c r="DJ57" i="22"/>
  <c r="DV57" i="22"/>
  <c r="EH57" i="22"/>
  <c r="ET57" i="22"/>
  <c r="CL58" i="22"/>
  <c r="CX58" i="22"/>
  <c r="DJ58" i="22"/>
  <c r="DV58" i="22"/>
  <c r="EH58" i="22"/>
  <c r="ET58" i="22"/>
  <c r="F41" i="22"/>
  <c r="F59" i="22" s="1"/>
  <c r="CI62" i="22"/>
  <c r="CU62" i="22"/>
  <c r="DG62" i="22"/>
  <c r="DS62" i="22"/>
  <c r="EE62" i="22"/>
  <c r="EQ62" i="22"/>
  <c r="DS54" i="22"/>
  <c r="I24" i="22"/>
  <c r="I30" i="22" s="1"/>
  <c r="R54" i="22"/>
  <c r="AY36" i="22"/>
  <c r="AY54" i="22" s="1"/>
  <c r="AY24" i="22"/>
  <c r="BK36" i="22"/>
  <c r="BK54" i="22" s="1"/>
  <c r="BK24" i="22"/>
  <c r="AY58" i="22"/>
  <c r="O9" i="22"/>
  <c r="O41" i="22" s="1"/>
  <c r="O59" i="22" s="1"/>
  <c r="X9" i="22"/>
  <c r="X41" i="22" s="1"/>
  <c r="X59" i="22" s="1"/>
  <c r="AM9" i="22"/>
  <c r="AM41" i="22" s="1"/>
  <c r="AM59" i="22" s="1"/>
  <c r="AV9" i="22"/>
  <c r="AV41" i="22" s="1"/>
  <c r="AV59" i="22" s="1"/>
  <c r="R44" i="22"/>
  <c r="R62" i="22" s="1"/>
  <c r="AP62" i="22"/>
  <c r="AY44" i="22"/>
  <c r="AY62" i="22" s="1"/>
  <c r="AY26" i="22"/>
  <c r="O13" i="22"/>
  <c r="O45" i="22" s="1"/>
  <c r="O63" i="22" s="1"/>
  <c r="X13" i="22"/>
  <c r="X45" i="22" s="1"/>
  <c r="X63" i="22" s="1"/>
  <c r="AM13" i="22"/>
  <c r="AM45" i="22" s="1"/>
  <c r="AM63" i="22" s="1"/>
  <c r="AV13" i="22"/>
  <c r="AV45" i="22" s="1"/>
  <c r="AV63" i="22" s="1"/>
  <c r="BT13" i="22"/>
  <c r="BT45" i="22" s="1"/>
  <c r="BT63" i="22" s="1"/>
  <c r="CC13" i="22"/>
  <c r="CC45" i="22" s="1"/>
  <c r="CC63" i="22" s="1"/>
  <c r="BQ46" i="22"/>
  <c r="BQ64" i="22" s="1"/>
  <c r="AP66" i="22"/>
  <c r="BK66" i="22"/>
  <c r="O17" i="22"/>
  <c r="O49" i="22" s="1"/>
  <c r="O67" i="22" s="1"/>
  <c r="X17" i="22"/>
  <c r="X49" i="22" s="1"/>
  <c r="X67" i="22" s="1"/>
  <c r="AM17" i="22"/>
  <c r="AM49" i="22" s="1"/>
  <c r="AM67" i="22" s="1"/>
  <c r="AV17" i="22"/>
  <c r="AV49" i="22" s="1"/>
  <c r="AV67" i="22" s="1"/>
  <c r="EK30" i="22"/>
  <c r="BK26" i="22"/>
  <c r="I36" i="22"/>
  <c r="I54" i="22" s="1"/>
  <c r="L54" i="22"/>
  <c r="AA4" i="22"/>
  <c r="AR21" i="22"/>
  <c r="R5" i="22"/>
  <c r="R37" i="22" s="1"/>
  <c r="R55" i="22" s="1"/>
  <c r="AP5" i="22"/>
  <c r="AP37" i="22" s="1"/>
  <c r="AP55" i="22" s="1"/>
  <c r="BK55" i="22"/>
  <c r="F25" i="22"/>
  <c r="DV31" i="22" s="1"/>
  <c r="X6" i="22"/>
  <c r="AV6" i="22"/>
  <c r="CC6" i="22"/>
  <c r="R9" i="22"/>
  <c r="R41" i="22" s="1"/>
  <c r="R59" i="22" s="1"/>
  <c r="BK59" i="22"/>
  <c r="BW9" i="22"/>
  <c r="BW41" i="22" s="1"/>
  <c r="BW59" i="22" s="1"/>
  <c r="CC10" i="22"/>
  <c r="CC42" i="22" s="1"/>
  <c r="CC60" i="22" s="1"/>
  <c r="R13" i="22"/>
  <c r="R45" i="22" s="1"/>
  <c r="R63" i="22" s="1"/>
  <c r="AY63" i="22"/>
  <c r="BW13" i="22"/>
  <c r="BW45" i="22" s="1"/>
  <c r="BW63" i="22" s="1"/>
  <c r="AV14" i="22"/>
  <c r="BT14" i="22"/>
  <c r="L66" i="22"/>
  <c r="AJ66" i="22"/>
  <c r="BK67" i="22"/>
  <c r="X18" i="22"/>
  <c r="X50" i="22" s="1"/>
  <c r="X68" i="22" s="1"/>
  <c r="AV18" i="22"/>
  <c r="AV50" i="22" s="1"/>
  <c r="AV68" i="22" s="1"/>
  <c r="BT18" i="22"/>
  <c r="BT50" i="22" s="1"/>
  <c r="BT68" i="22" s="1"/>
  <c r="CC18" i="22"/>
  <c r="CC50" i="22" s="1"/>
  <c r="CC68" i="22" s="1"/>
  <c r="EE21" i="22"/>
  <c r="BH24" i="22"/>
  <c r="BH30" i="22" s="1"/>
  <c r="CL54" i="22"/>
  <c r="DV54" i="22"/>
  <c r="BB55" i="22"/>
  <c r="CU63" i="22"/>
  <c r="DS63" i="22"/>
  <c r="EE63" i="22"/>
  <c r="CI66" i="22"/>
  <c r="CU66" i="22"/>
  <c r="DG66" i="22"/>
  <c r="EE66" i="22"/>
  <c r="EQ66" i="22"/>
  <c r="N21" i="22"/>
  <c r="U4" i="22"/>
  <c r="AS4" i="22"/>
  <c r="BQ36" i="22"/>
  <c r="BQ54" i="22" s="1"/>
  <c r="L5" i="22"/>
  <c r="L37" i="22" s="1"/>
  <c r="L55" i="22" s="1"/>
  <c r="AJ5" i="22"/>
  <c r="AJ37" i="22" s="1"/>
  <c r="AJ55" i="22" s="1"/>
  <c r="BN5" i="22"/>
  <c r="BN37" i="22" s="1"/>
  <c r="BN55" i="22" s="1"/>
  <c r="I25" i="22"/>
  <c r="R6" i="22"/>
  <c r="AP6" i="22"/>
  <c r="AY38" i="22"/>
  <c r="AY56" i="22" s="1"/>
  <c r="AY25" i="22"/>
  <c r="BK56" i="22"/>
  <c r="BW6" i="22"/>
  <c r="X7" i="22"/>
  <c r="X39" i="22" s="1"/>
  <c r="X57" i="22" s="1"/>
  <c r="AV7" i="22"/>
  <c r="AV39" i="22" s="1"/>
  <c r="AV57" i="22" s="1"/>
  <c r="CC7" i="22"/>
  <c r="CC39" i="22" s="1"/>
  <c r="CC57" i="22" s="1"/>
  <c r="L9" i="22"/>
  <c r="L41" i="22" s="1"/>
  <c r="L59" i="22" s="1"/>
  <c r="AJ9" i="22"/>
  <c r="AJ41" i="22" s="1"/>
  <c r="AJ59" i="22" s="1"/>
  <c r="BB59" i="22"/>
  <c r="BN9" i="22"/>
  <c r="BN41" i="22" s="1"/>
  <c r="BN59" i="22" s="1"/>
  <c r="I42" i="22"/>
  <c r="I60" i="22" s="1"/>
  <c r="DA60" i="22"/>
  <c r="EW60" i="22"/>
  <c r="R10" i="22"/>
  <c r="R42" i="22" s="1"/>
  <c r="R60" i="22" s="1"/>
  <c r="AP10" i="22"/>
  <c r="AP42" i="22" s="1"/>
  <c r="AP60" i="22" s="1"/>
  <c r="BW10" i="22"/>
  <c r="BW42" i="22" s="1"/>
  <c r="BW60" i="22" s="1"/>
  <c r="X11" i="22"/>
  <c r="X43" i="22" s="1"/>
  <c r="X61" i="22" s="1"/>
  <c r="AV11" i="22"/>
  <c r="AV43" i="22" s="1"/>
  <c r="AV61" i="22" s="1"/>
  <c r="BT11" i="22"/>
  <c r="BT43" i="22" s="1"/>
  <c r="BT61" i="22" s="1"/>
  <c r="CC11" i="22"/>
  <c r="CC43" i="22" s="1"/>
  <c r="CC61" i="22" s="1"/>
  <c r="BQ44" i="22"/>
  <c r="BQ62" i="22" s="1"/>
  <c r="L13" i="22"/>
  <c r="L45" i="22" s="1"/>
  <c r="L63" i="22" s="1"/>
  <c r="AJ13" i="22"/>
  <c r="AJ45" i="22" s="1"/>
  <c r="AJ63" i="22" s="1"/>
  <c r="BN13" i="22"/>
  <c r="BN45" i="22" s="1"/>
  <c r="BN63" i="22" s="1"/>
  <c r="I46" i="22"/>
  <c r="I64" i="22" s="1"/>
  <c r="DA64" i="22"/>
  <c r="R14" i="22"/>
  <c r="AP14" i="22"/>
  <c r="AY46" i="22"/>
  <c r="AY64" i="22" s="1"/>
  <c r="AY27" i="22"/>
  <c r="BK64" i="22"/>
  <c r="BW14" i="22"/>
  <c r="X15" i="22"/>
  <c r="X47" i="22" s="1"/>
  <c r="X65" i="22" s="1"/>
  <c r="AV15" i="22"/>
  <c r="AV47" i="22" s="1"/>
  <c r="AV65" i="22" s="1"/>
  <c r="BT15" i="22"/>
  <c r="BT47" i="22" s="1"/>
  <c r="BT65" i="22" s="1"/>
  <c r="CC15" i="22"/>
  <c r="CC47" i="22" s="1"/>
  <c r="CC65" i="22" s="1"/>
  <c r="AD66" i="22"/>
  <c r="L17" i="22"/>
  <c r="L49" i="22" s="1"/>
  <c r="L67" i="22" s="1"/>
  <c r="AJ17" i="22"/>
  <c r="AJ49" i="22" s="1"/>
  <c r="AJ67" i="22" s="1"/>
  <c r="BB67" i="22"/>
  <c r="BN17" i="22"/>
  <c r="BN49" i="22" s="1"/>
  <c r="BN67" i="22" s="1"/>
  <c r="I50" i="22"/>
  <c r="I68" i="22" s="1"/>
  <c r="DV68" i="22"/>
  <c r="R18" i="22"/>
  <c r="R50" i="22" s="1"/>
  <c r="R68" i="22" s="1"/>
  <c r="AP18" i="22"/>
  <c r="AP50" i="22" s="1"/>
  <c r="AP68" i="22" s="1"/>
  <c r="AY68" i="22"/>
  <c r="BK68" i="22"/>
  <c r="BW18" i="22"/>
  <c r="BW50" i="22" s="1"/>
  <c r="BW68" i="22" s="1"/>
  <c r="X19" i="22"/>
  <c r="X51" i="22" s="1"/>
  <c r="X69" i="22" s="1"/>
  <c r="AV19" i="22"/>
  <c r="AV51" i="22" s="1"/>
  <c r="AV69" i="22" s="1"/>
  <c r="BT19" i="22"/>
  <c r="BT51" i="22" s="1"/>
  <c r="BT69" i="22" s="1"/>
  <c r="CC19" i="22"/>
  <c r="CC51" i="22" s="1"/>
  <c r="CC69" i="22" s="1"/>
  <c r="EH21" i="22"/>
  <c r="EZ21" i="22"/>
  <c r="DA32" i="22"/>
  <c r="DY32" i="22"/>
  <c r="CO54" i="22"/>
  <c r="DA54" i="22"/>
  <c r="DM54" i="22"/>
  <c r="DY54" i="22"/>
  <c r="EK54" i="22"/>
  <c r="EW54" i="22"/>
  <c r="CO56" i="22"/>
  <c r="DA56" i="22"/>
  <c r="DM56" i="22"/>
  <c r="DY56" i="22"/>
  <c r="EK56" i="22"/>
  <c r="EW56" i="22"/>
  <c r="I39" i="22"/>
  <c r="I57" i="22" s="1"/>
  <c r="CR60" i="22"/>
  <c r="DD60" i="22"/>
  <c r="DP60" i="22"/>
  <c r="EB60" i="22"/>
  <c r="EN60" i="22"/>
  <c r="EZ60" i="22"/>
  <c r="CL66" i="22"/>
  <c r="CX66" i="22"/>
  <c r="DJ66" i="22"/>
  <c r="EH66" i="22"/>
  <c r="CF68" i="22"/>
  <c r="BE4" i="22"/>
  <c r="BW4" i="22"/>
  <c r="CC4" i="22"/>
  <c r="EN21" i="22"/>
  <c r="CU30" i="22"/>
  <c r="DG30" i="22"/>
  <c r="EQ30" i="22"/>
  <c r="CF33" i="22"/>
  <c r="CU54" i="22"/>
  <c r="EQ54" i="22"/>
  <c r="EE57" i="22"/>
  <c r="CI58" i="22"/>
  <c r="CU58" i="22"/>
  <c r="DG58" i="22"/>
  <c r="DS58" i="22"/>
  <c r="EE58" i="22"/>
  <c r="EQ58" i="22"/>
  <c r="DY60" i="22"/>
  <c r="EW61" i="22"/>
  <c r="CF63" i="22"/>
  <c r="CR63" i="22"/>
  <c r="DD63" i="22"/>
  <c r="DP63" i="22"/>
  <c r="EB63" i="22"/>
  <c r="EN63" i="22"/>
  <c r="EZ63" i="22"/>
  <c r="CU67" i="22"/>
  <c r="DV66" i="22"/>
  <c r="ET66" i="22"/>
  <c r="DV21" i="22"/>
  <c r="ET21" i="22"/>
  <c r="CR56" i="22"/>
  <c r="EN56" i="22"/>
  <c r="EZ57" i="22"/>
  <c r="CI59" i="22"/>
  <c r="CU59" i="22"/>
  <c r="DG59" i="22"/>
  <c r="DS59" i="22"/>
  <c r="EE59" i="22"/>
  <c r="EQ59" i="22"/>
  <c r="CL61" i="22"/>
  <c r="CX61" i="22"/>
  <c r="DJ61" i="22"/>
  <c r="DV61" i="22"/>
  <c r="EH61" i="22"/>
  <c r="ET61" i="22"/>
  <c r="CL62" i="22"/>
  <c r="CX62" i="22"/>
  <c r="DJ62" i="22"/>
  <c r="DV62" i="22"/>
  <c r="EH62" i="22"/>
  <c r="ET62" i="22"/>
  <c r="DG64" i="22"/>
  <c r="CL65" i="22"/>
  <c r="CX65" i="22"/>
  <c r="DJ65" i="22"/>
  <c r="DV65" i="22"/>
  <c r="EH65" i="22"/>
  <c r="ET65" i="22"/>
  <c r="CI54" i="22"/>
  <c r="DG54" i="22"/>
  <c r="EE54" i="22"/>
  <c r="CI55" i="22"/>
  <c r="CU55" i="22"/>
  <c r="DG55" i="22"/>
  <c r="DS55" i="22"/>
  <c r="EE55" i="22"/>
  <c r="EQ55" i="22"/>
  <c r="CI56" i="22"/>
  <c r="CU56" i="22"/>
  <c r="DG56" i="22"/>
  <c r="DS56" i="22"/>
  <c r="EE56" i="22"/>
  <c r="EQ56" i="22"/>
  <c r="CI57" i="22"/>
  <c r="CU57" i="22"/>
  <c r="DG57" i="22"/>
  <c r="EQ57" i="22"/>
  <c r="CF58" i="22"/>
  <c r="CR58" i="22"/>
  <c r="DD58" i="22"/>
  <c r="DP58" i="22"/>
  <c r="EB58" i="22"/>
  <c r="EN58" i="22"/>
  <c r="EZ58" i="22"/>
  <c r="DM59" i="22"/>
  <c r="CL60" i="22"/>
  <c r="CX60" i="22"/>
  <c r="DJ60" i="22"/>
  <c r="DV60" i="22"/>
  <c r="EH60" i="22"/>
  <c r="ET60" i="22"/>
  <c r="CI61" i="22"/>
  <c r="CU61" i="22"/>
  <c r="DG61" i="22"/>
  <c r="DS61" i="22"/>
  <c r="EE61" i="22"/>
  <c r="EQ61" i="22"/>
  <c r="CF62" i="22"/>
  <c r="DD62" i="22"/>
  <c r="DP62" i="22"/>
  <c r="EN62" i="22"/>
  <c r="EZ62" i="22"/>
  <c r="CF64" i="22"/>
  <c r="CR64" i="22"/>
  <c r="DD64" i="22"/>
  <c r="DP64" i="22"/>
  <c r="EB64" i="22"/>
  <c r="EN64" i="22"/>
  <c r="EZ64" i="22"/>
  <c r="CF65" i="22"/>
  <c r="EN65" i="22"/>
  <c r="DP66" i="22"/>
  <c r="CI67" i="22"/>
  <c r="DG67" i="22"/>
  <c r="DS67" i="22"/>
  <c r="EE67" i="22"/>
  <c r="EQ67" i="22"/>
  <c r="CF54" i="22"/>
  <c r="CR54" i="22"/>
  <c r="DD54" i="22"/>
  <c r="DP54" i="22"/>
  <c r="EB54" i="22"/>
  <c r="EN54" i="22"/>
  <c r="EZ54" i="22"/>
  <c r="CF55" i="22"/>
  <c r="CR55" i="22"/>
  <c r="DD55" i="22"/>
  <c r="DP55" i="22"/>
  <c r="EB55" i="22"/>
  <c r="EN55" i="22"/>
  <c r="EZ55" i="22"/>
  <c r="CF56" i="22"/>
  <c r="DD56" i="22"/>
  <c r="EB56" i="22"/>
  <c r="EZ56" i="22"/>
  <c r="CF57" i="22"/>
  <c r="CR57" i="22"/>
  <c r="DD57" i="22"/>
  <c r="DP57" i="22"/>
  <c r="EB57" i="22"/>
  <c r="EN57" i="22"/>
  <c r="CL59" i="22"/>
  <c r="CX59" i="22"/>
  <c r="DV59" i="22"/>
  <c r="EH59" i="22"/>
  <c r="ET59" i="22"/>
  <c r="CI60" i="22"/>
  <c r="CU60" i="22"/>
  <c r="DG60" i="22"/>
  <c r="DS60" i="22"/>
  <c r="EE60" i="22"/>
  <c r="EQ60" i="22"/>
  <c r="CF61" i="22"/>
  <c r="CR61" i="22"/>
  <c r="DD61" i="22"/>
  <c r="EB61" i="22"/>
  <c r="EN61" i="22"/>
  <c r="DY62" i="22"/>
  <c r="CL63" i="22"/>
  <c r="CX63" i="22"/>
  <c r="DJ63" i="22"/>
  <c r="EH63" i="22"/>
  <c r="EK64" i="22"/>
  <c r="DM65" i="22"/>
  <c r="CF67" i="22"/>
  <c r="CR67" i="22"/>
  <c r="DD67" i="22"/>
  <c r="DP67" i="22"/>
  <c r="EB67" i="22"/>
  <c r="EN67" i="22"/>
  <c r="EZ67" i="22"/>
  <c r="DS68" i="22"/>
  <c r="CI69" i="22"/>
  <c r="CU69" i="22"/>
  <c r="DG69" i="22"/>
  <c r="DS69" i="22"/>
  <c r="EE69" i="22"/>
  <c r="EQ69" i="22"/>
  <c r="DM57" i="22"/>
  <c r="DY57" i="22"/>
  <c r="CO58" i="22"/>
  <c r="DA58" i="22"/>
  <c r="DM58" i="22"/>
  <c r="DY58" i="22"/>
  <c r="EK58" i="22"/>
  <c r="EW58" i="22"/>
  <c r="DA59" i="22"/>
  <c r="DY59" i="22"/>
  <c r="EW59" i="22"/>
  <c r="CO60" i="22"/>
  <c r="DM60" i="22"/>
  <c r="EK60" i="22"/>
  <c r="DA61" i="22"/>
  <c r="DM61" i="22"/>
  <c r="DY61" i="22"/>
  <c r="EK61" i="22"/>
  <c r="CO62" i="22"/>
  <c r="DA62" i="22"/>
  <c r="DM62" i="22"/>
  <c r="EK62" i="22"/>
  <c r="EW62" i="22"/>
  <c r="CO63" i="22"/>
  <c r="DA63" i="22"/>
  <c r="DM63" i="22"/>
  <c r="DY63" i="22"/>
  <c r="EK63" i="22"/>
  <c r="CL64" i="22"/>
  <c r="CX64" i="22"/>
  <c r="DJ64" i="22"/>
  <c r="DV64" i="22"/>
  <c r="EH64" i="22"/>
  <c r="ET64" i="22"/>
  <c r="CI65" i="22"/>
  <c r="CU65" i="22"/>
  <c r="DG65" i="22"/>
  <c r="DS65" i="22"/>
  <c r="EE65" i="22"/>
  <c r="EQ65" i="22"/>
  <c r="CF66" i="22"/>
  <c r="CR66" i="22"/>
  <c r="DD66" i="22"/>
  <c r="EB66" i="22"/>
  <c r="EN66" i="22"/>
  <c r="EZ66" i="22"/>
  <c r="CL68" i="22"/>
  <c r="CX68" i="22"/>
  <c r="DJ68" i="22"/>
  <c r="EH68" i="22"/>
  <c r="ET68" i="22"/>
  <c r="DM69" i="22"/>
  <c r="ET63" i="22"/>
  <c r="CI64" i="22"/>
  <c r="CU64" i="22"/>
  <c r="DS64" i="22"/>
  <c r="EE64" i="22"/>
  <c r="EQ64" i="22"/>
  <c r="CR65" i="22"/>
  <c r="DD65" i="22"/>
  <c r="DP65" i="22"/>
  <c r="EB65" i="22"/>
  <c r="EZ65" i="22"/>
  <c r="CO66" i="22"/>
  <c r="EW66" i="22"/>
  <c r="CL67" i="22"/>
  <c r="CX67" i="22"/>
  <c r="DJ67" i="22"/>
  <c r="DV67" i="22"/>
  <c r="EH67" i="22"/>
  <c r="ET67" i="22"/>
  <c r="CI68" i="22"/>
  <c r="CU68" i="22"/>
  <c r="DG68" i="22"/>
  <c r="EE68" i="22"/>
  <c r="EQ68" i="22"/>
  <c r="CL69" i="22"/>
  <c r="CX69" i="22"/>
  <c r="DJ69" i="22"/>
  <c r="DV69" i="22"/>
  <c r="EH69" i="22"/>
  <c r="ET69" i="22"/>
  <c r="EW63" i="22"/>
  <c r="CO64" i="22"/>
  <c r="DM64" i="22"/>
  <c r="DY64" i="22"/>
  <c r="EW64" i="22"/>
  <c r="CO65" i="22"/>
  <c r="DA65" i="22"/>
  <c r="DY65" i="22"/>
  <c r="EK65" i="22"/>
  <c r="EW65" i="22"/>
  <c r="DA66" i="22"/>
  <c r="DM66" i="22"/>
  <c r="DY66" i="22"/>
  <c r="EK66" i="22"/>
  <c r="CO67" i="22"/>
  <c r="DA67" i="22"/>
  <c r="DM67" i="22"/>
  <c r="DY67" i="22"/>
  <c r="EK67" i="22"/>
  <c r="EW67" i="22"/>
  <c r="CO68" i="22"/>
  <c r="DA68" i="22"/>
  <c r="DM68" i="22"/>
  <c r="DY68" i="22"/>
  <c r="EK68" i="22"/>
  <c r="EW68" i="22"/>
  <c r="CO69" i="22"/>
  <c r="DA69" i="22"/>
  <c r="DY69" i="22"/>
  <c r="EK69" i="22"/>
  <c r="EW69" i="22"/>
  <c r="CR68" i="22"/>
  <c r="DD68" i="22"/>
  <c r="DP68" i="22"/>
  <c r="EB68" i="22"/>
  <c r="EN68" i="22"/>
  <c r="EZ68" i="22"/>
  <c r="CF69" i="22"/>
  <c r="CR69" i="22"/>
  <c r="DD69" i="22"/>
  <c r="DP69" i="22"/>
  <c r="EB69" i="22"/>
  <c r="EN69" i="22"/>
  <c r="EZ69" i="22"/>
  <c r="I31" i="22" l="1"/>
  <c r="AY30" i="22"/>
  <c r="EE31" i="22"/>
  <c r="AY31" i="22"/>
  <c r="AG26" i="22"/>
  <c r="AG32" i="22" s="1"/>
  <c r="DJ31" i="22"/>
  <c r="BK32" i="22"/>
  <c r="EH32" i="22"/>
  <c r="AM21" i="22"/>
  <c r="CU33" i="22"/>
  <c r="U26" i="22"/>
  <c r="U32" i="22" s="1"/>
  <c r="EZ30" i="22"/>
  <c r="AG25" i="22"/>
  <c r="CC21" i="22"/>
  <c r="AG38" i="22"/>
  <c r="AG56" i="22" s="1"/>
  <c r="X21" i="22"/>
  <c r="AA27" i="22"/>
  <c r="AA33" i="22" s="1"/>
  <c r="DD32" i="22"/>
  <c r="U44" i="22"/>
  <c r="U62" i="22" s="1"/>
  <c r="L21" i="22"/>
  <c r="BN26" i="22"/>
  <c r="BN32" i="22" s="1"/>
  <c r="EW32" i="22"/>
  <c r="AG24" i="22"/>
  <c r="AG30" i="22" s="1"/>
  <c r="DM31" i="22"/>
  <c r="BB31" i="22"/>
  <c r="AD21" i="22"/>
  <c r="AM25" i="22"/>
  <c r="DA30" i="22"/>
  <c r="O24" i="22"/>
  <c r="O30" i="22" s="1"/>
  <c r="EK32" i="22"/>
  <c r="CO32" i="22"/>
  <c r="BE26" i="22"/>
  <c r="BE32" i="22" s="1"/>
  <c r="DJ32" i="22"/>
  <c r="AS21" i="22"/>
  <c r="CF31" i="22"/>
  <c r="CR32" i="22"/>
  <c r="BZ21" i="22"/>
  <c r="AG21" i="22"/>
  <c r="U21" i="22"/>
  <c r="BW21" i="22"/>
  <c r="BN21" i="22"/>
  <c r="AA26" i="22"/>
  <c r="AA32" i="22" s="1"/>
  <c r="BE21" i="22"/>
  <c r="AJ21" i="22"/>
  <c r="DM33" i="22"/>
  <c r="EB33" i="22"/>
  <c r="DM32" i="22"/>
  <c r="AS25" i="22"/>
  <c r="AS31" i="22" s="1"/>
  <c r="O21" i="22"/>
  <c r="CI31" i="22"/>
  <c r="ET33" i="22"/>
  <c r="DV32" i="22"/>
  <c r="DG32" i="22"/>
  <c r="AA21" i="22"/>
  <c r="BN24" i="22"/>
  <c r="BN30" i="22" s="1"/>
  <c r="BW26" i="22"/>
  <c r="BW32" i="22" s="1"/>
  <c r="BQ25" i="22"/>
  <c r="BQ31" i="22" s="1"/>
  <c r="AG27" i="22"/>
  <c r="BQ26" i="22"/>
  <c r="BQ32" i="22" s="1"/>
  <c r="BQ24" i="22"/>
  <c r="BQ30" i="22" s="1"/>
  <c r="CL32" i="22"/>
  <c r="U27" i="22"/>
  <c r="U33" i="22" s="1"/>
  <c r="AY32" i="22"/>
  <c r="EB32" i="22"/>
  <c r="I32" i="22"/>
  <c r="AP21" i="22"/>
  <c r="AV21" i="22"/>
  <c r="AD27" i="22"/>
  <c r="AD33" i="22" s="1"/>
  <c r="BE27" i="22"/>
  <c r="BE33" i="22" s="1"/>
  <c r="BZ27" i="22"/>
  <c r="BZ33" i="22" s="1"/>
  <c r="AP26" i="22"/>
  <c r="AP32" i="22" s="1"/>
  <c r="AS27" i="22"/>
  <c r="AS33" i="22" s="1"/>
  <c r="EE32" i="22"/>
  <c r="BZ25" i="22"/>
  <c r="BZ31" i="22" s="1"/>
  <c r="U25" i="22"/>
  <c r="U31" i="22" s="1"/>
  <c r="AP24" i="22"/>
  <c r="AP30" i="22" s="1"/>
  <c r="BZ26" i="22"/>
  <c r="BZ32" i="22" s="1"/>
  <c r="AS26" i="22"/>
  <c r="AS32" i="22" s="1"/>
  <c r="AA25" i="22"/>
  <c r="BZ24" i="22"/>
  <c r="BZ30" i="22" s="1"/>
  <c r="AS36" i="22"/>
  <c r="AS54" i="22" s="1"/>
  <c r="AS24" i="22"/>
  <c r="AS30" i="22" s="1"/>
  <c r="L24" i="22"/>
  <c r="L30" i="22" s="1"/>
  <c r="X36" i="22"/>
  <c r="X54" i="22" s="1"/>
  <c r="X24" i="22"/>
  <c r="X30" i="22" s="1"/>
  <c r="EW33" i="22"/>
  <c r="DA33" i="22"/>
  <c r="BW36" i="22"/>
  <c r="BW54" i="22" s="1"/>
  <c r="BW24" i="22"/>
  <c r="BW30" i="22" s="1"/>
  <c r="BT46" i="22"/>
  <c r="BT64" i="22" s="1"/>
  <c r="BT27" i="22"/>
  <c r="BT33" i="22" s="1"/>
  <c r="F31" i="22"/>
  <c r="EQ31" i="22"/>
  <c r="CU31" i="22"/>
  <c r="DY31" i="22"/>
  <c r="CR31" i="22"/>
  <c r="DS31" i="22"/>
  <c r="EN31" i="22"/>
  <c r="DD31" i="22"/>
  <c r="EZ31" i="22"/>
  <c r="CO31" i="22"/>
  <c r="DG31" i="22"/>
  <c r="CX33" i="22"/>
  <c r="BK33" i="22"/>
  <c r="AD45" i="22"/>
  <c r="AD63" i="22" s="1"/>
  <c r="AD26" i="22"/>
  <c r="AD32" i="22" s="1"/>
  <c r="X26" i="22"/>
  <c r="X32" i="22" s="1"/>
  <c r="X44" i="22"/>
  <c r="X62" i="22" s="1"/>
  <c r="AD37" i="22"/>
  <c r="AD55" i="22" s="1"/>
  <c r="AD24" i="22"/>
  <c r="AD30" i="22" s="1"/>
  <c r="AV36" i="22"/>
  <c r="AV54" i="22" s="1"/>
  <c r="AV24" i="22"/>
  <c r="AV30" i="22" s="1"/>
  <c r="DP30" i="22"/>
  <c r="CL30" i="22"/>
  <c r="ET30" i="22"/>
  <c r="CF30" i="22"/>
  <c r="EB30" i="22"/>
  <c r="F30" i="22"/>
  <c r="EH30" i="22"/>
  <c r="DD30" i="22"/>
  <c r="BH33" i="22"/>
  <c r="CL33" i="22"/>
  <c r="BB30" i="22"/>
  <c r="DM30" i="22"/>
  <c r="DY33" i="22"/>
  <c r="EN33" i="22"/>
  <c r="CR33" i="22"/>
  <c r="DS30" i="22"/>
  <c r="EH31" i="22"/>
  <c r="CL31" i="22"/>
  <c r="BW46" i="22"/>
  <c r="BW64" i="22" s="1"/>
  <c r="BW27" i="22"/>
  <c r="BW33" i="22" s="1"/>
  <c r="AP46" i="22"/>
  <c r="AP64" i="22" s="1"/>
  <c r="AP27" i="22"/>
  <c r="AP33" i="22" s="1"/>
  <c r="BW38" i="22"/>
  <c r="BW56" i="22" s="1"/>
  <c r="BW25" i="22"/>
  <c r="BW31" i="22" s="1"/>
  <c r="AP25" i="22"/>
  <c r="AP31" i="22" s="1"/>
  <c r="AP38" i="22"/>
  <c r="AP56" i="22" s="1"/>
  <c r="CR30" i="22"/>
  <c r="AV38" i="22"/>
  <c r="AV56" i="22" s="1"/>
  <c r="AV25" i="22"/>
  <c r="AV31" i="22" s="1"/>
  <c r="AA36" i="22"/>
  <c r="AA54" i="22" s="1"/>
  <c r="AA24" i="22"/>
  <c r="AA30" i="22" s="1"/>
  <c r="EB31" i="22"/>
  <c r="R26" i="22"/>
  <c r="R32" i="22" s="1"/>
  <c r="BK30" i="22"/>
  <c r="DS33" i="22"/>
  <c r="EZ32" i="22"/>
  <c r="EW31" i="22"/>
  <c r="DJ30" i="22"/>
  <c r="BB33" i="22"/>
  <c r="BT44" i="22"/>
  <c r="BT62" i="22" s="1"/>
  <c r="BT26" i="22"/>
  <c r="BT32" i="22" s="1"/>
  <c r="BN25" i="22"/>
  <c r="BN31" i="22" s="1"/>
  <c r="BN38" i="22"/>
  <c r="BN56" i="22" s="1"/>
  <c r="BT36" i="22"/>
  <c r="BT54" i="22" s="1"/>
  <c r="BT24" i="22"/>
  <c r="BT30" i="22" s="1"/>
  <c r="BK31" i="22"/>
  <c r="X46" i="22"/>
  <c r="X64" i="22" s="1"/>
  <c r="X27" i="22"/>
  <c r="X33" i="22" s="1"/>
  <c r="BT38" i="22"/>
  <c r="BT56" i="22" s="1"/>
  <c r="BT25" i="22"/>
  <c r="BT31" i="22" s="1"/>
  <c r="I33" i="22"/>
  <c r="BH31" i="22"/>
  <c r="O27" i="22"/>
  <c r="O33" i="22" s="1"/>
  <c r="O25" i="22"/>
  <c r="O31" i="22" s="1"/>
  <c r="CX30" i="22"/>
  <c r="AM27" i="22"/>
  <c r="AM33" i="22" s="1"/>
  <c r="AA31" i="22"/>
  <c r="AG33" i="22"/>
  <c r="AG31" i="22"/>
  <c r="EW30" i="22"/>
  <c r="O26" i="22"/>
  <c r="O32" i="22" s="1"/>
  <c r="CC36" i="22"/>
  <c r="CC54" i="22" s="1"/>
  <c r="CC24" i="22"/>
  <c r="CC30" i="22" s="1"/>
  <c r="R46" i="22"/>
  <c r="R64" i="22" s="1"/>
  <c r="R27" i="22"/>
  <c r="R33" i="22" s="1"/>
  <c r="R25" i="22"/>
  <c r="R31" i="22" s="1"/>
  <c r="R38" i="22"/>
  <c r="R56" i="22" s="1"/>
  <c r="X38" i="22"/>
  <c r="X56" i="22" s="1"/>
  <c r="X25" i="22"/>
  <c r="X31" i="22" s="1"/>
  <c r="AV44" i="22"/>
  <c r="AV62" i="22" s="1"/>
  <c r="AV26" i="22"/>
  <c r="AV32" i="22" s="1"/>
  <c r="CC46" i="22"/>
  <c r="CC64" i="22" s="1"/>
  <c r="CC27" i="22"/>
  <c r="CC33" i="22" s="1"/>
  <c r="F33" i="22"/>
  <c r="EE33" i="22"/>
  <c r="CI33" i="22"/>
  <c r="AJ26" i="22"/>
  <c r="AJ32" i="22" s="1"/>
  <c r="DJ33" i="22"/>
  <c r="DP33" i="22"/>
  <c r="AY33" i="22"/>
  <c r="U24" i="22"/>
  <c r="U30" i="22" s="1"/>
  <c r="U36" i="22"/>
  <c r="U54" i="22" s="1"/>
  <c r="DA31" i="22"/>
  <c r="AJ27" i="22"/>
  <c r="AJ33" i="22" s="1"/>
  <c r="AJ46" i="22"/>
  <c r="AJ64" i="22" s="1"/>
  <c r="AJ38" i="22"/>
  <c r="AJ56" i="22" s="1"/>
  <c r="AJ25" i="22"/>
  <c r="AJ31" i="22" s="1"/>
  <c r="R24" i="22"/>
  <c r="R30" i="22" s="1"/>
  <c r="BE25" i="22"/>
  <c r="BE31" i="22" s="1"/>
  <c r="AM31" i="22"/>
  <c r="DG33" i="22"/>
  <c r="AM26" i="22"/>
  <c r="AM32" i="22" s="1"/>
  <c r="EK33" i="22"/>
  <c r="CO33" i="22"/>
  <c r="EZ33" i="22"/>
  <c r="DD33" i="22"/>
  <c r="EE30" i="22"/>
  <c r="CI30" i="22"/>
  <c r="BE24" i="22"/>
  <c r="BE30" i="22" s="1"/>
  <c r="BE36" i="22"/>
  <c r="BE54" i="22" s="1"/>
  <c r="ET31" i="22"/>
  <c r="CX31" i="22"/>
  <c r="EN30" i="22"/>
  <c r="AV46" i="22"/>
  <c r="AV64" i="22" s="1"/>
  <c r="AV27" i="22"/>
  <c r="AV33" i="22" s="1"/>
  <c r="CC38" i="22"/>
  <c r="CC56" i="22" s="1"/>
  <c r="CC25" i="22"/>
  <c r="CC31" i="22" s="1"/>
  <c r="CO30" i="22"/>
  <c r="BQ27" i="22"/>
  <c r="BQ33" i="22" s="1"/>
  <c r="EQ33" i="22"/>
  <c r="DV30" i="22"/>
  <c r="BN27" i="22"/>
  <c r="BN33" i="22" s="1"/>
  <c r="BN46" i="22"/>
  <c r="BN64" i="22" s="1"/>
  <c r="L46" i="22"/>
  <c r="L64" i="22" s="1"/>
  <c r="L27" i="22"/>
  <c r="L33" i="22" s="1"/>
  <c r="CC44" i="22"/>
  <c r="CC62" i="22" s="1"/>
  <c r="CC26" i="22"/>
  <c r="CC32" i="22" s="1"/>
  <c r="EQ32" i="22"/>
  <c r="F32" i="22"/>
  <c r="CU32" i="22"/>
  <c r="DS32" i="22"/>
  <c r="BB32" i="22"/>
  <c r="DP32" i="22"/>
  <c r="CF32" i="22"/>
  <c r="EN32" i="22"/>
  <c r="CI32" i="22"/>
  <c r="L38" i="22"/>
  <c r="L56" i="22" s="1"/>
  <c r="L25" i="22"/>
  <c r="L31" i="22" s="1"/>
  <c r="AM36" i="22"/>
  <c r="AM54" i="22" s="1"/>
  <c r="AM24" i="22"/>
  <c r="AM30" i="22" s="1"/>
  <c r="L26" i="22"/>
  <c r="L32" i="22" s="1"/>
  <c r="AJ24" i="22"/>
  <c r="AJ30" i="22" s="1"/>
  <c r="DV33" i="22"/>
  <c r="DP31" i="22"/>
  <c r="AD25" i="22"/>
  <c r="AD31" i="22" s="1"/>
  <c r="CX32" i="22"/>
  <c r="BH32" i="22"/>
  <c r="EK31" i="22"/>
  <c r="I22" i="1" l="1"/>
  <c r="Q3" i="13" l="1"/>
  <c r="R52" i="13" l="1"/>
  <c r="S13" i="13"/>
  <c r="R13" i="13"/>
  <c r="S7" i="13"/>
  <c r="R7" i="13"/>
  <c r="R10" i="13"/>
  <c r="S11" i="13"/>
  <c r="S8" i="13"/>
  <c r="R8" i="13"/>
  <c r="S9" i="13"/>
  <c r="R9" i="13"/>
  <c r="R11" i="13"/>
  <c r="S12" i="13"/>
  <c r="R12" i="13"/>
  <c r="S10" i="13"/>
  <c r="S56" i="13"/>
  <c r="R56" i="13"/>
  <c r="R55" i="13"/>
  <c r="S55" i="13"/>
  <c r="R54" i="13"/>
  <c r="S54" i="13"/>
  <c r="S57" i="13"/>
  <c r="S59" i="13"/>
  <c r="R57" i="13"/>
  <c r="R59" i="13"/>
  <c r="S58" i="13"/>
  <c r="R58" i="13"/>
  <c r="S51" i="13"/>
  <c r="R51" i="13"/>
  <c r="S52" i="13"/>
  <c r="S53" i="13"/>
  <c r="R53" i="13"/>
  <c r="R4" i="13"/>
  <c r="S4" i="13"/>
  <c r="R50" i="13"/>
  <c r="S50" i="13"/>
  <c r="R29" i="13"/>
  <c r="S21" i="13"/>
  <c r="R24" i="13"/>
  <c r="S27" i="13"/>
  <c r="S28" i="13"/>
  <c r="R26" i="13"/>
  <c r="R30" i="13"/>
  <c r="S22" i="13"/>
  <c r="R21" i="13"/>
  <c r="S30" i="13"/>
  <c r="R31" i="13"/>
  <c r="R20" i="13"/>
  <c r="R25" i="13"/>
  <c r="R28" i="13"/>
  <c r="S29" i="13"/>
  <c r="R22" i="13"/>
  <c r="S31" i="13"/>
  <c r="S20" i="13"/>
  <c r="S26" i="13"/>
  <c r="S25" i="13"/>
  <c r="R27" i="13"/>
  <c r="S24" i="13"/>
  <c r="S23" i="13"/>
  <c r="R23" i="13"/>
  <c r="R33" i="13"/>
  <c r="S33" i="13"/>
  <c r="R39" i="13"/>
  <c r="R34" i="13"/>
  <c r="S39" i="13"/>
  <c r="S34" i="13"/>
  <c r="R43" i="13"/>
  <c r="S43" i="13"/>
  <c r="R42" i="13"/>
  <c r="S42" i="13"/>
  <c r="R41" i="13"/>
  <c r="S41" i="13"/>
  <c r="R40" i="13"/>
  <c r="S40" i="13"/>
  <c r="R3" i="13"/>
  <c r="S38" i="13"/>
  <c r="S37" i="13"/>
  <c r="R38" i="13"/>
  <c r="R37" i="13"/>
  <c r="S36" i="13"/>
  <c r="R35" i="13"/>
  <c r="R36" i="13"/>
  <c r="S35" i="13"/>
  <c r="S17" i="13"/>
  <c r="S16" i="13"/>
  <c r="S14" i="13"/>
  <c r="S15" i="13"/>
  <c r="R15" i="13"/>
  <c r="R16" i="13"/>
  <c r="R14" i="13"/>
  <c r="R17" i="13"/>
  <c r="K2" i="22"/>
  <c r="N2" i="22"/>
  <c r="Q2" i="22"/>
  <c r="EJ2" i="22" l="1"/>
  <c r="DL2" i="22"/>
  <c r="CN2" i="22"/>
  <c r="AR2" i="22"/>
  <c r="T2" i="22"/>
  <c r="EG2" i="22"/>
  <c r="DI2" i="22"/>
  <c r="BY2" i="22"/>
  <c r="BS2" i="22"/>
  <c r="AC2" i="22"/>
  <c r="EP2" i="22"/>
  <c r="ED2" i="22"/>
  <c r="DR2" i="22"/>
  <c r="DF2" i="22"/>
  <c r="CT2" i="22"/>
  <c r="CH2" i="22"/>
  <c r="CB2" i="22"/>
  <c r="BJ2" i="22"/>
  <c r="BP2" i="22"/>
  <c r="AX2" i="22"/>
  <c r="AL2" i="22"/>
  <c r="Z2" i="22"/>
  <c r="EV2" i="22"/>
  <c r="DX2" i="22"/>
  <c r="CZ2" i="22"/>
  <c r="BV2" i="22"/>
  <c r="BD2" i="22"/>
  <c r="AF2" i="22"/>
  <c r="ES2" i="22"/>
  <c r="DU2" i="22"/>
  <c r="CW2" i="22"/>
  <c r="CK2" i="22"/>
  <c r="AO2" i="22"/>
  <c r="EY2" i="22"/>
  <c r="EM2" i="22"/>
  <c r="EA2" i="22"/>
  <c r="DO2" i="22"/>
  <c r="DC2" i="22"/>
  <c r="CQ2" i="22"/>
  <c r="CE2" i="22"/>
  <c r="BA2" i="22"/>
  <c r="BG2" i="22"/>
  <c r="AU2" i="22"/>
  <c r="BM2" i="22"/>
  <c r="AI2" i="22"/>
  <c r="W2" i="22"/>
  <c r="H30" i="13" l="1"/>
  <c r="F37" i="1" l="1"/>
  <c r="F57" i="1" s="1"/>
  <c r="Q6" i="13" l="1"/>
  <c r="R6" i="13" l="1"/>
  <c r="S6" i="13"/>
  <c r="L4" i="13"/>
  <c r="H2" i="22" l="1"/>
  <c r="K1" i="1"/>
  <c r="H1" i="1"/>
  <c r="C36" i="1" l="1"/>
  <c r="B36" i="1"/>
  <c r="A36" i="1"/>
  <c r="B1" i="1" l="1"/>
  <c r="C1" i="1"/>
  <c r="H5" i="11" l="1"/>
  <c r="H6" i="11"/>
  <c r="H7" i="11"/>
  <c r="H8" i="11"/>
  <c r="H9" i="11"/>
  <c r="H10" i="11"/>
  <c r="H11" i="11"/>
  <c r="H12" i="11"/>
  <c r="H18" i="11"/>
  <c r="H19" i="11"/>
  <c r="H20" i="11"/>
  <c r="H4" i="11"/>
  <c r="G5" i="11"/>
  <c r="G6" i="11"/>
  <c r="G7" i="11"/>
  <c r="G8" i="11"/>
  <c r="G9" i="11"/>
  <c r="G10" i="11"/>
  <c r="G11" i="11"/>
  <c r="G12" i="11"/>
  <c r="G18" i="11"/>
  <c r="G19" i="11"/>
  <c r="G20" i="11"/>
  <c r="G4" i="11"/>
  <c r="H13" i="11" l="1"/>
  <c r="G13" i="11"/>
  <c r="G21" i="11"/>
  <c r="G23" i="11" l="1"/>
  <c r="G25" i="11" s="1"/>
  <c r="Q5" i="13"/>
  <c r="S5" i="13" s="1"/>
  <c r="R5" i="13" l="1"/>
  <c r="R43" i="1"/>
  <c r="R63" i="1" s="1"/>
  <c r="R49" i="1" l="1"/>
  <c r="R69" i="1" s="1"/>
  <c r="R39" i="1" l="1"/>
  <c r="R59" i="1" s="1"/>
  <c r="R52" i="1"/>
  <c r="R72" i="1" s="1"/>
  <c r="R42" i="1"/>
  <c r="R62" i="1" s="1"/>
  <c r="R37" i="1" l="1"/>
  <c r="R57" i="1" s="1"/>
  <c r="R47" i="1"/>
  <c r="R67" i="1" s="1"/>
  <c r="R51" i="1"/>
  <c r="R71" i="1" s="1"/>
  <c r="R38" i="1"/>
  <c r="R58" i="1" s="1"/>
  <c r="R48" i="1"/>
  <c r="R68" i="1" s="1"/>
  <c r="R25" i="1" l="1"/>
  <c r="R31" i="1" s="1"/>
  <c r="R44" i="1"/>
  <c r="R64" i="1" s="1"/>
  <c r="R46" i="1" l="1"/>
  <c r="R66" i="1" s="1"/>
  <c r="R45" i="1" l="1"/>
  <c r="R65" i="1" s="1"/>
  <c r="R27" i="1"/>
  <c r="R33" i="1" s="1"/>
  <c r="R50" i="1"/>
  <c r="R70" i="1" s="1"/>
  <c r="R28" i="1"/>
  <c r="R34" i="1" s="1"/>
  <c r="R41" i="1"/>
  <c r="R61" i="1" s="1"/>
  <c r="R40" i="1" l="1"/>
  <c r="R60" i="1" s="1"/>
  <c r="R26" i="1"/>
  <c r="R32" i="1" s="1"/>
  <c r="H21" i="11" l="1"/>
  <c r="BF17" i="23" l="1"/>
  <c r="BF51" i="23" s="1"/>
  <c r="BF71" i="23" s="1"/>
  <c r="BF3" i="23" l="1"/>
  <c r="BF37" i="23" l="1"/>
  <c r="BF57" i="23" s="1"/>
  <c r="BF15" i="23"/>
  <c r="BF49" i="23" l="1"/>
  <c r="BF69" i="23" s="1"/>
  <c r="BF10" i="23"/>
  <c r="BF44" i="23" s="1"/>
  <c r="BF64" i="23" s="1"/>
  <c r="BF20" i="23" l="1"/>
  <c r="BF54" i="23" s="1"/>
  <c r="BF74" i="23" s="1"/>
  <c r="BF9" i="23"/>
  <c r="BF43" i="23" s="1"/>
  <c r="BF63" i="23" s="1"/>
  <c r="BF12" i="23"/>
  <c r="BF46" i="23" s="1"/>
  <c r="BF66" i="23" s="1"/>
  <c r="BF18" i="23"/>
  <c r="BF52" i="23" s="1"/>
  <c r="BF72" i="23" s="1"/>
  <c r="BF4" i="23" l="1"/>
  <c r="BF38" i="23" l="1"/>
  <c r="BF58" i="23" s="1"/>
  <c r="BF19" i="23" l="1"/>
  <c r="BF53" i="23" s="1"/>
  <c r="BF73" i="23" s="1"/>
  <c r="BF8" i="23"/>
  <c r="BF42" i="23" s="1"/>
  <c r="BF62" i="23" s="1"/>
  <c r="BF7" i="23" l="1"/>
  <c r="BF41" i="23" s="1"/>
  <c r="BF61" i="23" s="1"/>
  <c r="BF11" i="23"/>
  <c r="BF45" i="23" s="1"/>
  <c r="BF65" i="23" s="1"/>
  <c r="BF6" i="23" l="1"/>
  <c r="BF13" i="23"/>
  <c r="BF16" i="23"/>
  <c r="BF50" i="23" l="1"/>
  <c r="BF70" i="23" s="1"/>
  <c r="BF28" i="23"/>
  <c r="BF34" i="23" s="1"/>
  <c r="BF47" i="23"/>
  <c r="BF67" i="23" s="1"/>
  <c r="BF40" i="23"/>
  <c r="BF60" i="23" s="1"/>
  <c r="BF26" i="23"/>
  <c r="BF32" i="23" s="1"/>
  <c r="BF5" i="23" l="1"/>
  <c r="BF39" i="23" l="1"/>
  <c r="BF59" i="23" s="1"/>
  <c r="BF25" i="23"/>
  <c r="BF31" i="23" s="1"/>
  <c r="BF14" i="23" l="1"/>
  <c r="BF48" i="23" l="1"/>
  <c r="BF68" i="23" s="1"/>
  <c r="BF27" i="23"/>
  <c r="BF33" i="23" s="1"/>
  <c r="BF22" i="23"/>
  <c r="Q32" i="13"/>
  <c r="S32" i="13" l="1"/>
  <c r="R32" i="13"/>
</calcChain>
</file>

<file path=xl/sharedStrings.xml><?xml version="1.0" encoding="utf-8"?>
<sst xmlns="http://schemas.openxmlformats.org/spreadsheetml/2006/main" count="7026" uniqueCount="329">
  <si>
    <t>Category</t>
  </si>
  <si>
    <t>Number</t>
  </si>
  <si>
    <t>Description</t>
  </si>
  <si>
    <t>Proposed</t>
  </si>
  <si>
    <t>Net Change</t>
  </si>
  <si>
    <t>l</t>
  </si>
  <si>
    <t>Impact 1</t>
  </si>
  <si>
    <t>Decreased health and safety risk to fishing vessel operators from cable snagging</t>
  </si>
  <si>
    <t>Impact 2</t>
  </si>
  <si>
    <t>Change in health and safety risk to cable laying vessel operators</t>
  </si>
  <si>
    <t>Impact 3</t>
  </si>
  <si>
    <t>Decreased damage costs to fishing vessel operators from cable snagging</t>
  </si>
  <si>
    <t>Impact 4</t>
  </si>
  <si>
    <t>Decreased risk of energy outages for island communities due to lower fault rates</t>
  </si>
  <si>
    <t>Impact 5</t>
  </si>
  <si>
    <t xml:space="preserve">Increased distribution costs leading to lower renewable generation on islands and lower GVA </t>
  </si>
  <si>
    <t>Impact 6</t>
  </si>
  <si>
    <t>Increased cost of fuel poverty eradication programme due to higher fuel bills</t>
  </si>
  <si>
    <t>Impact 7</t>
  </si>
  <si>
    <t>Increased cost to fishing operators due to loss of access during cable installation</t>
  </si>
  <si>
    <t>Impact 8</t>
  </si>
  <si>
    <t>Decreased risk of energy outages for renewable generators due to lower fault rates</t>
  </si>
  <si>
    <t>Impact 9</t>
  </si>
  <si>
    <t>Increased distribution costs leading to lower renewable generation on islands and higher GHG emissions</t>
  </si>
  <si>
    <t>Impact 10</t>
  </si>
  <si>
    <t>Change in GHG emissions from use of backup diesel generators</t>
  </si>
  <si>
    <t>Impact 11</t>
  </si>
  <si>
    <t>Increased installation costs associated with protection</t>
  </si>
  <si>
    <t>Impact 12</t>
  </si>
  <si>
    <t>Change in repair costs</t>
  </si>
  <si>
    <t>Impact 13</t>
  </si>
  <si>
    <t>Increased cost of decommissioning associated with protection</t>
  </si>
  <si>
    <t>Impact 14</t>
  </si>
  <si>
    <t xml:space="preserve">Decreased risk of outage charges due to lower fault rates </t>
  </si>
  <si>
    <t>Impact 15</t>
  </si>
  <si>
    <t>Increased cost of maintenance surveys associated with protection</t>
  </si>
  <si>
    <t>Impact 16</t>
  </si>
  <si>
    <t>Change in use costs of using backup diesel generators</t>
  </si>
  <si>
    <t>Net Present Value (NPV)</t>
  </si>
  <si>
    <t>Data Entry</t>
  </si>
  <si>
    <t>Circuit Code / NRN</t>
  </si>
  <si>
    <t>Enter</t>
  </si>
  <si>
    <t>Age of Oldest Section of Cable (Years)</t>
  </si>
  <si>
    <t>Will Existing Cable Require Decommissioning?</t>
  </si>
  <si>
    <t>Select</t>
  </si>
  <si>
    <t>Will New Cable Require Decommissioning at End of Life or After Fault?</t>
  </si>
  <si>
    <t>Renewables to be Connected (MW)</t>
  </si>
  <si>
    <t>Cable Life Expectancy if Not Protected (Years)</t>
  </si>
  <si>
    <t>Operating Voltage (kV)</t>
  </si>
  <si>
    <t>Is a Back-up Supply Available?</t>
  </si>
  <si>
    <t>Route Length (km)</t>
  </si>
  <si>
    <t>Planned or Unplanned</t>
  </si>
  <si>
    <t>Project Type</t>
  </si>
  <si>
    <t>Protection Type</t>
  </si>
  <si>
    <t>Installation Period</t>
  </si>
  <si>
    <t>Combined Wave and Current Energy</t>
  </si>
  <si>
    <t>Environment (Wave and Wind)</t>
  </si>
  <si>
    <t>Assessment Year</t>
  </si>
  <si>
    <t>Assessment Period (Years)</t>
  </si>
  <si>
    <t>Price Year</t>
  </si>
  <si>
    <t>Length</t>
  </si>
  <si>
    <t>Average Value (£/year)</t>
  </si>
  <si>
    <t>Central Scenario (£/year)</t>
  </si>
  <si>
    <t>Total annual value of fishery across cable route</t>
  </si>
  <si>
    <t>Upper Value (£/year)</t>
  </si>
  <si>
    <t>High Value Scenario (£/year)</t>
  </si>
  <si>
    <t xml:space="preserve">Scotmap information can be found at: </t>
  </si>
  <si>
    <t>https://marinescotland.atkinsgeospatial.com/nmpi/</t>
  </si>
  <si>
    <t>Number of Section in CBA Model</t>
  </si>
  <si>
    <t>Health and Safety</t>
  </si>
  <si>
    <t xml:space="preserve">Environmental </t>
  </si>
  <si>
    <t xml:space="preserve">Socio-Economic </t>
  </si>
  <si>
    <t>Wider Econoimc and Engineering</t>
  </si>
  <si>
    <t>£</t>
  </si>
  <si>
    <t>%</t>
  </si>
  <si>
    <t>Category Differnce</t>
  </si>
  <si>
    <t>Category Difference</t>
  </si>
  <si>
    <t>Impact Level Differnce</t>
  </si>
  <si>
    <t>Phase 1</t>
  </si>
  <si>
    <t>Phase 2</t>
  </si>
  <si>
    <t>Criteria 1 - Burial</t>
  </si>
  <si>
    <t>Criteria 2 - Protection</t>
  </si>
  <si>
    <t>Criteria 4 - Surface Lay</t>
  </si>
  <si>
    <t>Criteria 5 - Sensitivity</t>
  </si>
  <si>
    <t>Burial %</t>
  </si>
  <si>
    <t>Protection %</t>
  </si>
  <si>
    <t>HDD %</t>
  </si>
  <si>
    <t>Surface Lay %</t>
  </si>
  <si>
    <t>Option</t>
  </si>
  <si>
    <t>Comment</t>
  </si>
  <si>
    <t>(Shore End only)</t>
  </si>
  <si>
    <t>Surface lay</t>
  </si>
  <si>
    <t>No protection</t>
  </si>
  <si>
    <t>`</t>
  </si>
  <si>
    <t>Shapinsay_stronsay_surfacelay</t>
  </si>
  <si>
    <t>Seabed
(M)</t>
  </si>
  <si>
    <t>R2 Reduced 
(M)</t>
  </si>
  <si>
    <t>Length 
(M)</t>
  </si>
  <si>
    <t>Survey Data</t>
  </si>
  <si>
    <t>Route Section</t>
  </si>
  <si>
    <t>Ploughing</t>
  </si>
  <si>
    <t xml:space="preserve">Jetting </t>
  </si>
  <si>
    <t>CBA Input - Burial %</t>
  </si>
  <si>
    <t>Feasible Maximum (formula)</t>
  </si>
  <si>
    <t>Is section length less than 500m</t>
  </si>
  <si>
    <t xml:space="preserve">Assumptions </t>
  </si>
  <si>
    <t xml:space="preserve">Ploughing </t>
  </si>
  <si>
    <t xml:space="preserve">Method of installation </t>
  </si>
  <si>
    <t>Jetting</t>
  </si>
  <si>
    <t>Explanation</t>
  </si>
  <si>
    <t>Mass flow excavation</t>
  </si>
  <si>
    <t>Horizontal directional drill</t>
  </si>
  <si>
    <t>Unfeasible depth (m)is less than</t>
  </si>
  <si>
    <t>Unfeasible length (m) is less than</t>
  </si>
  <si>
    <t xml:space="preserve">Method of installation hierarchy </t>
  </si>
  <si>
    <t>Initial burial feasibility assessment assumptions</t>
  </si>
  <si>
    <t xml:space="preserve">Justification of burial feasibility assessment </t>
  </si>
  <si>
    <t xml:space="preserve">Feasible depth (m) is more than </t>
  </si>
  <si>
    <t>Initial engineering practicability assumptions</t>
  </si>
  <si>
    <t xml:space="preserve">Justification of length feasibility assessment </t>
  </si>
  <si>
    <t>Feasible length (m) is more than</t>
  </si>
  <si>
    <t>Split pipe</t>
  </si>
  <si>
    <t>Concrete mattressing</t>
  </si>
  <si>
    <t>Phase 3</t>
  </si>
  <si>
    <t xml:space="preserve">Horizontal directional drilling facilitates the complete removal of the of the future impact of the electricity submarine cable to other marine users within the marine environment </t>
  </si>
  <si>
    <t xml:space="preserve">Mass flow excavation is the preferred burial as it allows the  required burial protection to be gained at the lowest risk to our electricity submarine cable in the marine environment. </t>
  </si>
  <si>
    <t xml:space="preserve">Jetting is a versatile burial method which allows burial to be carried out within stiffer sandy sediment marine environments and provides opportunities to work within multiple sea bed types.  </t>
  </si>
  <si>
    <t>Rock placement / Rock bags</t>
  </si>
  <si>
    <t xml:space="preserve">Rock placement or Rock bags are the preferred protection method due to their flexible application to the marine environment. </t>
  </si>
  <si>
    <t>Split pipe cable protection is suitable only for shallower cables due to the need for it to be installed by a diver post lay</t>
  </si>
  <si>
    <t xml:space="preserve">Surface lay is the process of laying the electricity submarine cable directly on the sea bed floor. </t>
  </si>
  <si>
    <t>Net change (£)</t>
  </si>
  <si>
    <t xml:space="preserve">Net Change (%) </t>
  </si>
  <si>
    <t>Pass</t>
  </si>
  <si>
    <t>Length (km)</t>
  </si>
  <si>
    <t>Fishing Values</t>
  </si>
  <si>
    <t>Inshore Fishing - ScotMap - Mackerel Lines - Monetary Value (£)</t>
  </si>
  <si>
    <t>Fishing Statistics - Shellfish sales (£) - 2011-2015</t>
  </si>
  <si>
    <t>Fishing Statistics - Demersal sales (£) - 2011-2015</t>
  </si>
  <si>
    <t>Fishing Statistics - Pelagic sales (£) - 2011-2015</t>
  </si>
  <si>
    <t>Inshore Fishing - ScotMap - Scallop Divers - Monetary Value (£)</t>
  </si>
  <si>
    <t>Inshore Fishing - ScotMap - Nephrops Pots - Monetary Value (£)</t>
  </si>
  <si>
    <t>Inshore Fishing - ScotMap - Not Nephrops Pots - Monetary Value (£)</t>
  </si>
  <si>
    <t>Inshore Fishing - ScotMap - Nephrops Trawls - Monetary Value (£)</t>
  </si>
  <si>
    <t>Inshore Fishing - ScotMap - Crab and Lobster Pots - Monetary Value (£)</t>
  </si>
  <si>
    <t>Inshore Fishing - ScotMap - Relative Value - (£)</t>
  </si>
  <si>
    <t>Inshore Fishing - ScotMap - Monetary Value (£)</t>
  </si>
  <si>
    <t>ScotMap Tables</t>
  </si>
  <si>
    <t>Low Value (£/year)</t>
  </si>
  <si>
    <t>High Value (£/year)</t>
  </si>
  <si>
    <t>NB: Maps are based on a 50km2 Square</t>
  </si>
  <si>
    <t>Average Value (£/Year)</t>
  </si>
  <si>
    <t>Input required from ScotMap Tables</t>
  </si>
  <si>
    <t>Inshore Fishing - ScotMap - Scallop Towed Dredges - Monetary Value (£)</t>
  </si>
  <si>
    <t>Total Fishing Value</t>
  </si>
  <si>
    <t>Value per Section of CBA</t>
  </si>
  <si>
    <t>✔ / ✖</t>
  </si>
  <si>
    <t xml:space="preserve">Ploughing is a versatile burial method which allows a trench to be cut into stiff clay and hard sediment sea bed types and will provide the deepest burial cover but is limited in its application to longer tows due to set up constraints. </t>
  </si>
  <si>
    <t xml:space="preserve">Concrete mattressing are a good protection method but are limiting in their application due to the time for deployment and weight for installation. </t>
  </si>
  <si>
    <t>Feasible Maximum</t>
  </si>
  <si>
    <t>Difference (Depth of Sediment) (M)</t>
  </si>
  <si>
    <t>Depth (M)</t>
  </si>
  <si>
    <t>Quantity Layer 1</t>
  </si>
  <si>
    <t>Wider Economic and Engineering</t>
  </si>
  <si>
    <t>Impact Level Difference</t>
  </si>
  <si>
    <t>Column headings in the Initial Burial Assessment Tab</t>
  </si>
  <si>
    <t>Column heading descriptions</t>
  </si>
  <si>
    <t>Table heading</t>
  </si>
  <si>
    <t>Table heading description</t>
  </si>
  <si>
    <t>Column heading</t>
  </si>
  <si>
    <t xml:space="preserve">  Column heading descriptions</t>
  </si>
  <si>
    <t>Table that contains the information that is extracted from our surveys</t>
  </si>
  <si>
    <t>Contains the information that is extracted from our surveys</t>
  </si>
  <si>
    <t>Length (M)</t>
  </si>
  <si>
    <t xml:space="preserve">This is the length of the survey that was carried out - Typically recorded at 50m intervals. </t>
  </si>
  <si>
    <t>This formula work out if the required burial depth can be obtained using the survey data information</t>
  </si>
  <si>
    <t>R2 Reduced (M)</t>
  </si>
  <si>
    <t>This is the depth to the rock on the seabed</t>
  </si>
  <si>
    <t>This table removes the formula from the previous assessment to allow the engineering practicable assessment to be carried out.</t>
  </si>
  <si>
    <t>Seabed (M)</t>
  </si>
  <si>
    <t>This is the depth to the top of any sediment</t>
  </si>
  <si>
    <t>Engineering Practicable Assessment</t>
  </si>
  <si>
    <t xml:space="preserve">This table summaries the engineering review that is carried out after the "Feasibility" assessment is carried out.  This identifies what is engineering possible. </t>
  </si>
  <si>
    <t xml:space="preserve">This is the difference between the sediment and rock - i.e. what is the depth of material that burial is can utilise. </t>
  </si>
  <si>
    <t xml:space="preserve">This table converts the previous engineering assessment into a summary %. </t>
  </si>
  <si>
    <t>This table works out if the required burial depth can be obtained using the survey data information</t>
  </si>
  <si>
    <t>Environmental Assessment</t>
  </si>
  <si>
    <t>"Included in error and should be removed"</t>
  </si>
  <si>
    <t>Used to ensure that burial depths and lengths are achievable</t>
  </si>
  <si>
    <t xml:space="preserve">Used for the CBA to identify which section is being considered. </t>
  </si>
  <si>
    <t>Length in meters for the CBA calculation</t>
  </si>
  <si>
    <t>Depth in meters for the CBA calculation</t>
  </si>
  <si>
    <t>Outcomes of assessment for the protection method</t>
  </si>
  <si>
    <t>Input</t>
  </si>
  <si>
    <t>Copy from CBA Interface tab "Data Entry"</t>
  </si>
  <si>
    <t>Input Required</t>
  </si>
  <si>
    <t>KP (km) from start of survey</t>
  </si>
  <si>
    <t>Depth of Cover (m)</t>
  </si>
  <si>
    <t>Insert a Count total at the bottom of Column A to know how many cells should be totalled in "Total Boxes"</t>
  </si>
  <si>
    <t xml:space="preserve">Boxes  in this colour are formula driven and will need to be checked each time the spreadsheet is created for a new cable. </t>
  </si>
  <si>
    <t>General Geographical Area</t>
  </si>
  <si>
    <t>CBA Input - Existing Cable</t>
  </si>
  <si>
    <t>Total Societal Value</t>
  </si>
  <si>
    <t xml:space="preserve">NB: Maps are based on detailed analysis of the highlighted squares. </t>
  </si>
  <si>
    <t>Feasible length (m) is less than</t>
  </si>
  <si>
    <t>Unfeasible length (m) is more than</t>
  </si>
  <si>
    <t>Decreased health and safety risk to marine vessel operators from cable snagging</t>
  </si>
  <si>
    <t>Increased health costs due to increase in fuel poverty rates</t>
  </si>
  <si>
    <t>Decreased damage costs to marine vessel operators from cable snagging</t>
  </si>
  <si>
    <t xml:space="preserve">Increased distribution costs leading to lower renewable generation on islands and lower Gross Value Added (GVA) </t>
  </si>
  <si>
    <t>Increased cost to fishing operators due to loss of access to fishing grounds during cable installation</t>
  </si>
  <si>
    <t>Increased distribution costs leading to lower renewable generation on islands and higher Greenhouse Gas (GHG) emissions</t>
  </si>
  <si>
    <t>Change in costs to seabed and marine environment</t>
  </si>
  <si>
    <t>Impact 17</t>
  </si>
  <si>
    <t>Impact 18</t>
  </si>
  <si>
    <t>Proportion of Costs Passed to Distribution Bills in Year 1 (%)</t>
  </si>
  <si>
    <t>Proportion of Costs Passed to Distribution Bills in Years 2-4 (%)</t>
  </si>
  <si>
    <t>Proportion of Costs Passed to Distribution Bills in Years 5-6 (%)</t>
  </si>
  <si>
    <t>Option 1A</t>
  </si>
  <si>
    <t>Option 1B</t>
  </si>
  <si>
    <t>Option 1D</t>
  </si>
  <si>
    <t>Option 2A</t>
  </si>
  <si>
    <t>Option 2B</t>
  </si>
  <si>
    <t>Option 2C</t>
  </si>
  <si>
    <t>Option 2D</t>
  </si>
  <si>
    <t>Option 2G</t>
  </si>
  <si>
    <t>Option 1E</t>
  </si>
  <si>
    <t>Option 1F</t>
  </si>
  <si>
    <t>Option 2H</t>
  </si>
  <si>
    <t>Option 2I</t>
  </si>
  <si>
    <t>Option 2J</t>
  </si>
  <si>
    <t>Option 2K</t>
  </si>
  <si>
    <t>Option 2N</t>
  </si>
  <si>
    <t>Option 2O</t>
  </si>
  <si>
    <t>Option 2P</t>
  </si>
  <si>
    <t>Option 2S</t>
  </si>
  <si>
    <t>Option 2T</t>
  </si>
  <si>
    <t>Option 2U</t>
  </si>
  <si>
    <t>Option 2V</t>
  </si>
  <si>
    <t>Option 2W</t>
  </si>
  <si>
    <t>Option 2X</t>
  </si>
  <si>
    <t>Option 2Y</t>
  </si>
  <si>
    <t>Option 2Z</t>
  </si>
  <si>
    <t>Option 2AA</t>
  </si>
  <si>
    <t>Option 2AB</t>
  </si>
  <si>
    <t>_Surfacelay</t>
  </si>
  <si>
    <t>Option 3C</t>
  </si>
  <si>
    <t>Option 3D</t>
  </si>
  <si>
    <t>-</t>
  </si>
  <si>
    <t>Option 3E</t>
  </si>
  <si>
    <t>Option 3F</t>
  </si>
  <si>
    <t>Option 3G</t>
  </si>
  <si>
    <t>Option 3H</t>
  </si>
  <si>
    <t>Option 3I</t>
  </si>
  <si>
    <t>Hidden Rows</t>
  </si>
  <si>
    <t>Option 3J</t>
  </si>
  <si>
    <t>Option 2E</t>
  </si>
  <si>
    <t>Option 2F</t>
  </si>
  <si>
    <t>HDD</t>
  </si>
  <si>
    <t>Rock Bag</t>
  </si>
  <si>
    <t>Jett</t>
  </si>
  <si>
    <t>Mass flo</t>
  </si>
  <si>
    <t>Surface</t>
  </si>
  <si>
    <t>1B</t>
  </si>
  <si>
    <t>1C</t>
  </si>
  <si>
    <t>2A</t>
  </si>
  <si>
    <t>2B</t>
  </si>
  <si>
    <t>2C</t>
  </si>
  <si>
    <t>2D</t>
  </si>
  <si>
    <t>2E</t>
  </si>
  <si>
    <t>2F</t>
  </si>
  <si>
    <t>2G</t>
  </si>
  <si>
    <t>2H</t>
  </si>
  <si>
    <t>Option 2L</t>
  </si>
  <si>
    <t>Option 2M</t>
  </si>
  <si>
    <t>Option 3A</t>
  </si>
  <si>
    <t>Option 3B</t>
  </si>
  <si>
    <t>Expectant Life 25 Years</t>
  </si>
  <si>
    <t>Expectant Life 35 Years</t>
  </si>
  <si>
    <t>Expectant Life 45 Years</t>
  </si>
  <si>
    <t>Option 2R</t>
  </si>
  <si>
    <t>Option 2Q</t>
  </si>
  <si>
    <t>Option 1C</t>
  </si>
  <si>
    <t>No Burial</t>
  </si>
  <si>
    <t>No. of Users  to be Connected (Total)</t>
  </si>
  <si>
    <t>No. of Domestic Users</t>
  </si>
  <si>
    <t>No. of SME Users</t>
  </si>
  <si>
    <t>No. of Commercial &amp; Industrial Users</t>
  </si>
  <si>
    <t>Depth of Cover (m) (Assumed)</t>
  </si>
  <si>
    <t>Mattressing</t>
  </si>
  <si>
    <t>1D</t>
  </si>
  <si>
    <t>1E</t>
  </si>
  <si>
    <t>1F</t>
  </si>
  <si>
    <t>1G</t>
  </si>
  <si>
    <t>Option 1G</t>
  </si>
  <si>
    <t>Option 1H</t>
  </si>
  <si>
    <t>Option 1I</t>
  </si>
  <si>
    <t>Split Pipe</t>
  </si>
  <si>
    <t>1A</t>
  </si>
  <si>
    <t>Percent Route</t>
  </si>
  <si>
    <t>Mass Flow Excavation (&gt;1.5m)</t>
  </si>
  <si>
    <t>Jetting (&gt;1.5m)</t>
  </si>
  <si>
    <t>Ploughing (&gt;2.0m)</t>
  </si>
  <si>
    <t>Used to indicate that there are more than 1.5m of burial material</t>
  </si>
  <si>
    <t>Used to indicate that there are more than 2.0m of burial material</t>
  </si>
  <si>
    <t>Used to indicate that there are more than 2m of burial material</t>
  </si>
  <si>
    <t>Option 1J</t>
  </si>
  <si>
    <t>Criteria 3 - Protection</t>
  </si>
  <si>
    <t>Proposed install length(km)</t>
  </si>
  <si>
    <t>&lt;10</t>
  </si>
  <si>
    <t>10 to 40</t>
  </si>
  <si>
    <t>0673304</t>
  </si>
  <si>
    <t>No</t>
  </si>
  <si>
    <t>Yes</t>
  </si>
  <si>
    <t>Unplanned</t>
  </si>
  <si>
    <t>Existing Route - End to End Replacement</t>
  </si>
  <si>
    <t>No Protection</t>
  </si>
  <si>
    <t>Summer</t>
  </si>
  <si>
    <t>Low</t>
  </si>
  <si>
    <t>Wave &gt;15kW per sq m, Wind &gt; 800 W per sq m</t>
  </si>
  <si>
    <t>2012/13 prices</t>
  </si>
  <si>
    <t>Baseline</t>
  </si>
  <si>
    <t>Split pipe both shore ends</t>
  </si>
  <si>
    <t>Rock Bagging</t>
  </si>
  <si>
    <t>Option 1 G but with existing cable decomissioned</t>
  </si>
  <si>
    <t>Option 1G Life of unprotected section extended to 45</t>
  </si>
  <si>
    <t>Option 1B Life of unprotected section extended to 45</t>
  </si>
  <si>
    <t>Option 2C Life of unprotected section extended to 45</t>
  </si>
  <si>
    <t>Baseline with Life of unprotected section extended to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</si>
</sst>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_-&quot;£&quot;* #,##0_-;\-&quot;£&quot;* #,##0_-;_-&quot;£&quot;* &quot;-&quot;??_-;_-@_-"/>
    <numFmt numFmtId="165" formatCode="0.000"/>
    <numFmt numFmtId="166" formatCode="0.0"/>
    <numFmt numFmtId="167" formatCode="_(* #,##0.00_);_(* \(#,##0.00\);_(* &quot;-&quot;??_);_(@_)"/>
  </numFmts>
  <fonts count="48" x14ac:knownFonts="1">
    <font>
      <sz val="11"/>
      <color theme="1"/>
      <name val="Calibri"/>
      <family val="2"/>
      <scheme val="minor"/>
    </font>
    <font>
      <sz val="11"/>
      <color theme="1"/>
      <name val="Arial"/>
      <family val="2"/>
    </font>
    <font>
      <sz val="11"/>
      <color theme="1"/>
      <name val="Arial"/>
      <family val="2"/>
    </font>
    <font>
      <b/>
      <sz val="11"/>
      <color theme="0"/>
      <name val="Arial"/>
      <family val="2"/>
    </font>
    <font>
      <sz val="11"/>
      <color theme="0"/>
      <name val="Arial"/>
      <family val="2"/>
    </font>
    <font>
      <b/>
      <sz val="10"/>
      <color rgb="FF9E0880"/>
      <name val="Wingdings"/>
      <charset val="2"/>
    </font>
    <font>
      <sz val="10"/>
      <name val="Arial"/>
      <family val="2"/>
    </font>
    <font>
      <b/>
      <sz val="10"/>
      <color rgb="FF7FBB42"/>
      <name val="Wingdings"/>
      <charset val="2"/>
    </font>
    <font>
      <b/>
      <sz val="10"/>
      <color rgb="FF00B5E5"/>
      <name val="Wingdings"/>
      <charset val="2"/>
    </font>
    <font>
      <b/>
      <sz val="10"/>
      <color rgb="FFFC9F1A"/>
      <name val="Wingdings"/>
      <charset val="2"/>
    </font>
    <font>
      <b/>
      <sz val="10"/>
      <name val="Arial"/>
      <family val="2"/>
    </font>
    <font>
      <i/>
      <sz val="11"/>
      <color theme="0"/>
      <name val="Arial"/>
      <family val="2"/>
    </font>
    <font>
      <i/>
      <sz val="10"/>
      <name val="Arial"/>
      <family val="2"/>
    </font>
    <font>
      <b/>
      <sz val="10"/>
      <color rgb="FFFFFFFF"/>
      <name val="Arial"/>
      <family val="2"/>
    </font>
    <font>
      <sz val="10"/>
      <color rgb="FF000000"/>
      <name val="Arial"/>
      <family val="2"/>
    </font>
    <font>
      <b/>
      <sz val="10"/>
      <color theme="1"/>
      <name val="Arial"/>
      <family val="2"/>
    </font>
    <font>
      <b/>
      <sz val="10"/>
      <color rgb="FF000000"/>
      <name val="Arial"/>
      <family val="2"/>
    </font>
    <font>
      <sz val="11"/>
      <color theme="1"/>
      <name val="Calibri"/>
      <family val="2"/>
      <scheme val="minor"/>
    </font>
    <font>
      <u/>
      <sz val="11"/>
      <color theme="10"/>
      <name val="Calibri"/>
      <family val="2"/>
      <scheme val="minor"/>
    </font>
    <font>
      <sz val="8"/>
      <color theme="1"/>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0"/>
      <name val="Calibri"/>
      <family val="2"/>
      <scheme val="minor"/>
    </font>
    <font>
      <b/>
      <sz val="11"/>
      <name val="Calibri"/>
      <family val="2"/>
      <scheme val="minor"/>
    </font>
    <font>
      <b/>
      <i/>
      <sz val="11"/>
      <name val="Calibri"/>
      <family val="2"/>
      <scheme val="minor"/>
    </font>
    <font>
      <sz val="11"/>
      <color theme="1"/>
      <name val="Wingdings"/>
      <charset val="2"/>
    </font>
    <font>
      <b/>
      <sz val="10"/>
      <color theme="1"/>
      <name val="Calibri"/>
      <family val="2"/>
      <scheme val="minor"/>
    </font>
    <font>
      <sz val="10"/>
      <color theme="1"/>
      <name val="Calibri"/>
      <family val="2"/>
      <scheme val="minor"/>
    </font>
    <font>
      <sz val="11"/>
      <color theme="0"/>
      <name val="Calibri"/>
      <family val="2"/>
      <scheme val="minor"/>
    </font>
    <font>
      <b/>
      <sz val="11"/>
      <color theme="0"/>
      <name val="Calibri"/>
      <family val="2"/>
      <scheme val="minor"/>
    </font>
    <font>
      <sz val="10"/>
      <color theme="1"/>
      <name val="Arial"/>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u/>
      <sz val="10"/>
      <color indexed="12"/>
      <name val="MS Sans Serif"/>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0"/>
      <color theme="10"/>
      <name val="Arial"/>
      <family val="2"/>
    </font>
  </fonts>
  <fills count="48">
    <fill>
      <patternFill patternType="none"/>
    </fill>
    <fill>
      <patternFill patternType="gray125"/>
    </fill>
    <fill>
      <patternFill patternType="solid">
        <fgColor rgb="FFFFFFCC"/>
      </patternFill>
    </fill>
    <fill>
      <patternFill patternType="solid">
        <fgColor rgb="FF00B5E5"/>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rgb="FF0070C0"/>
        <bgColor indexed="64"/>
      </patternFill>
    </fill>
    <fill>
      <patternFill patternType="solid">
        <fgColor rgb="FF92D050"/>
        <bgColor indexed="64"/>
      </patternFill>
    </fill>
    <fill>
      <patternFill patternType="solid">
        <fgColor theme="9"/>
        <bgColor indexed="64"/>
      </patternFill>
    </fill>
  </fills>
  <borders count="58">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rgb="FFB2B2B2"/>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right/>
      <top style="thin">
        <color rgb="FFB2B2B2"/>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9">
    <xf numFmtId="0" fontId="0" fillId="0" borderId="0"/>
    <xf numFmtId="0" fontId="6" fillId="2" borderId="1" applyNumberFormat="0" applyFont="0" applyAlignment="0" applyProtection="0"/>
    <xf numFmtId="9" fontId="17" fillId="0" borderId="0" applyFont="0" applyFill="0" applyBorder="0" applyAlignment="0" applyProtection="0"/>
    <xf numFmtId="0" fontId="18" fillId="0" borderId="0" applyNumberFormat="0" applyFill="0" applyBorder="0" applyAlignment="0" applyProtection="0"/>
    <xf numFmtId="43" fontId="17" fillId="0" borderId="0" applyFont="0" applyFill="0" applyBorder="0" applyAlignment="0" applyProtection="0"/>
    <xf numFmtId="0" fontId="6" fillId="0" borderId="0"/>
    <xf numFmtId="0" fontId="31" fillId="19"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5" borderId="0" applyNumberFormat="0" applyBorder="0" applyAlignment="0" applyProtection="0"/>
    <xf numFmtId="0" fontId="31" fillId="39" borderId="0" applyNumberFormat="0" applyBorder="0" applyAlignment="0" applyProtection="0"/>
    <xf numFmtId="0" fontId="31" fillId="20" borderId="0" applyNumberFormat="0" applyBorder="0" applyAlignment="0" applyProtection="0"/>
    <xf numFmtId="0" fontId="31" fillId="24"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6" borderId="0" applyNumberFormat="0" applyBorder="0" applyAlignment="0" applyProtection="0"/>
    <xf numFmtId="0" fontId="31" fillId="40" borderId="0" applyNumberFormat="0" applyBorder="0" applyAlignment="0" applyProtection="0"/>
    <xf numFmtId="0" fontId="36" fillId="21" borderId="0" applyNumberFormat="0" applyBorder="0" applyAlignment="0" applyProtection="0"/>
    <xf numFmtId="0" fontId="36" fillId="25" borderId="0" applyNumberFormat="0" applyBorder="0" applyAlignment="0" applyProtection="0"/>
    <xf numFmtId="0" fontId="36" fillId="29"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18" borderId="0" applyNumberFormat="0" applyBorder="0" applyAlignment="0" applyProtection="0"/>
    <xf numFmtId="0" fontId="36" fillId="22" borderId="0" applyNumberFormat="0" applyBorder="0" applyAlignment="0" applyProtection="0"/>
    <xf numFmtId="0" fontId="36" fillId="26" borderId="0" applyNumberFormat="0" applyBorder="0" applyAlignment="0" applyProtection="0"/>
    <xf numFmtId="0" fontId="36" fillId="30"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7" fillId="13" borderId="0" applyNumberFormat="0" applyBorder="0" applyAlignment="0" applyProtection="0"/>
    <xf numFmtId="0" fontId="38" fillId="16" borderId="53" applyNumberFormat="0" applyAlignment="0" applyProtection="0"/>
    <xf numFmtId="0" fontId="39" fillId="17" borderId="56"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40" fillId="0" borderId="0" applyNumberFormat="0" applyFill="0" applyBorder="0" applyAlignment="0" applyProtection="0"/>
    <xf numFmtId="0" fontId="41" fillId="12" borderId="0" applyNumberFormat="0" applyBorder="0" applyAlignment="0" applyProtection="0"/>
    <xf numFmtId="0" fontId="33" fillId="0" borderId="50" applyNumberFormat="0" applyFill="0" applyAlignment="0" applyProtection="0"/>
    <xf numFmtId="0" fontId="34" fillId="0" borderId="51" applyNumberFormat="0" applyFill="0" applyAlignment="0" applyProtection="0"/>
    <xf numFmtId="0" fontId="35" fillId="0" borderId="52" applyNumberFormat="0" applyFill="0" applyAlignment="0" applyProtection="0"/>
    <xf numFmtId="0" fontId="35" fillId="0" borderId="0" applyNumberFormat="0" applyFill="0" applyBorder="0" applyAlignment="0" applyProtection="0"/>
    <xf numFmtId="0" fontId="42" fillId="0" borderId="0" applyNumberFormat="0" applyFill="0" applyBorder="0" applyAlignment="0" applyProtection="0"/>
    <xf numFmtId="0" fontId="43" fillId="15" borderId="53" applyNumberFormat="0" applyAlignment="0" applyProtection="0"/>
    <xf numFmtId="0" fontId="44" fillId="0" borderId="55" applyNumberFormat="0" applyFill="0" applyAlignment="0" applyProtection="0"/>
    <xf numFmtId="0" fontId="45" fillId="14" borderId="0" applyNumberFormat="0" applyBorder="0" applyAlignment="0" applyProtection="0"/>
    <xf numFmtId="0" fontId="17" fillId="0" borderId="0"/>
    <xf numFmtId="0" fontId="17" fillId="0" borderId="0"/>
    <xf numFmtId="0" fontId="6" fillId="0" borderId="0"/>
    <xf numFmtId="0" fontId="6" fillId="0" borderId="0"/>
    <xf numFmtId="0" fontId="6" fillId="0" borderId="0"/>
    <xf numFmtId="0" fontId="2" fillId="0" borderId="0"/>
    <xf numFmtId="0" fontId="17" fillId="0" borderId="0"/>
    <xf numFmtId="0" fontId="6" fillId="0" borderId="0"/>
    <xf numFmtId="0" fontId="31" fillId="0" borderId="0"/>
    <xf numFmtId="0" fontId="46" fillId="16" borderId="54"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57" applyNumberFormat="0" applyFill="0" applyAlignment="0" applyProtection="0"/>
    <xf numFmtId="0" fontId="32" fillId="0" borderId="0" applyNumberFormat="0" applyFill="0" applyBorder="0" applyAlignment="0" applyProtection="0"/>
    <xf numFmtId="0" fontId="1" fillId="0" borderId="0"/>
    <xf numFmtId="0" fontId="47" fillId="0" borderId="0" applyNumberFormat="0" applyFill="0" applyBorder="0" applyAlignment="0" applyProtection="0"/>
    <xf numFmtId="9" fontId="6" fillId="0" borderId="0" applyFont="0" applyFill="0" applyBorder="0" applyAlignment="0" applyProtection="0"/>
  </cellStyleXfs>
  <cellXfs count="384">
    <xf numFmtId="0" fontId="0" fillId="0" borderId="0" xfId="0"/>
    <xf numFmtId="0" fontId="3" fillId="3" borderId="2" xfId="0" applyFont="1" applyFill="1" applyBorder="1"/>
    <xf numFmtId="0" fontId="3" fillId="3" borderId="3" xfId="0" applyFont="1" applyFill="1" applyBorder="1"/>
    <xf numFmtId="0" fontId="3" fillId="3" borderId="4" xfId="0" applyFont="1" applyFill="1" applyBorder="1" applyAlignment="1">
      <alignment horizontal="left"/>
    </xf>
    <xf numFmtId="0" fontId="5" fillId="4" borderId="5" xfId="0" applyFont="1" applyFill="1" applyBorder="1" applyAlignment="1">
      <alignment horizontal="center"/>
    </xf>
    <xf numFmtId="0" fontId="6" fillId="4" borderId="6" xfId="0" applyFont="1" applyFill="1" applyBorder="1"/>
    <xf numFmtId="164" fontId="0" fillId="4" borderId="7" xfId="0" applyNumberFormat="1" applyFill="1" applyBorder="1" applyAlignment="1">
      <alignment horizontal="center"/>
    </xf>
    <xf numFmtId="0" fontId="6" fillId="4" borderId="0" xfId="0" applyFont="1" applyFill="1" applyBorder="1"/>
    <xf numFmtId="0" fontId="7" fillId="4" borderId="5" xfId="0" applyFont="1" applyFill="1" applyBorder="1" applyAlignment="1">
      <alignment horizontal="center"/>
    </xf>
    <xf numFmtId="0" fontId="8" fillId="4" borderId="5" xfId="0" applyFont="1" applyFill="1" applyBorder="1" applyAlignment="1">
      <alignment horizontal="center"/>
    </xf>
    <xf numFmtId="0" fontId="9" fillId="4" borderId="5" xfId="0" applyFont="1" applyFill="1" applyBorder="1" applyAlignment="1">
      <alignment horizontal="center"/>
    </xf>
    <xf numFmtId="0" fontId="6" fillId="4" borderId="0" xfId="0" applyFont="1" applyFill="1"/>
    <xf numFmtId="0" fontId="9" fillId="4" borderId="8" xfId="0" applyFont="1" applyFill="1" applyBorder="1" applyAlignment="1">
      <alignment horizontal="center"/>
    </xf>
    <xf numFmtId="0" fontId="6" fillId="4" borderId="9" xfId="0" applyFont="1" applyFill="1" applyBorder="1"/>
    <xf numFmtId="164" fontId="0" fillId="4" borderId="10" xfId="0" applyNumberFormat="1" applyFill="1" applyBorder="1" applyAlignment="1">
      <alignment horizontal="center"/>
    </xf>
    <xf numFmtId="0" fontId="6" fillId="4" borderId="5" xfId="0" applyFont="1" applyFill="1" applyBorder="1"/>
    <xf numFmtId="0" fontId="0" fillId="4" borderId="11" xfId="0" applyFill="1" applyBorder="1"/>
    <xf numFmtId="0" fontId="0" fillId="4" borderId="12" xfId="0" applyFill="1" applyBorder="1"/>
    <xf numFmtId="164" fontId="10" fillId="5" borderId="13" xfId="0" applyNumberFormat="1" applyFont="1" applyFill="1" applyBorder="1" applyAlignment="1">
      <alignment horizontal="center"/>
    </xf>
    <xf numFmtId="164" fontId="0" fillId="0" borderId="0" xfId="0" applyNumberFormat="1"/>
    <xf numFmtId="0" fontId="3" fillId="3" borderId="2" xfId="0" applyFont="1" applyFill="1" applyBorder="1" applyAlignment="1">
      <alignment horizontal="left"/>
    </xf>
    <xf numFmtId="164" fontId="0" fillId="4" borderId="5" xfId="0" applyNumberFormat="1" applyFill="1" applyBorder="1" applyAlignment="1">
      <alignment horizontal="center"/>
    </xf>
    <xf numFmtId="0" fontId="3" fillId="0" borderId="3" xfId="0" applyFont="1" applyFill="1" applyBorder="1" applyAlignment="1">
      <alignment horizontal="left"/>
    </xf>
    <xf numFmtId="164" fontId="0" fillId="0" borderId="0" xfId="0" applyNumberFormat="1" applyFill="1" applyBorder="1" applyAlignment="1">
      <alignment horizontal="center"/>
    </xf>
    <xf numFmtId="164" fontId="10" fillId="0" borderId="0" xfId="0" applyNumberFormat="1" applyFont="1" applyFill="1" applyBorder="1" applyAlignment="1">
      <alignment horizontal="center"/>
    </xf>
    <xf numFmtId="0" fontId="0" fillId="0" borderId="0" xfId="0" applyFill="1"/>
    <xf numFmtId="0" fontId="3" fillId="0" borderId="0" xfId="0" applyFont="1" applyFill="1" applyBorder="1" applyAlignment="1">
      <alignment horizontal="left"/>
    </xf>
    <xf numFmtId="164" fontId="6" fillId="0" borderId="0" xfId="0" applyNumberFormat="1" applyFont="1" applyFill="1" applyBorder="1" applyAlignment="1">
      <alignment horizontal="center"/>
    </xf>
    <xf numFmtId="0" fontId="0" fillId="0" borderId="0" xfId="0" applyFill="1" applyBorder="1"/>
    <xf numFmtId="164" fontId="10" fillId="5" borderId="19" xfId="0" applyNumberFormat="1" applyFont="1" applyFill="1" applyBorder="1" applyAlignment="1">
      <alignment horizontal="center"/>
    </xf>
    <xf numFmtId="0" fontId="0" fillId="0" borderId="0" xfId="0" applyAlignment="1">
      <alignment horizontal="center"/>
    </xf>
    <xf numFmtId="0" fontId="13" fillId="3" borderId="21" xfId="0" applyFont="1" applyFill="1" applyBorder="1" applyAlignment="1">
      <alignment horizontal="center" vertical="center" wrapText="1"/>
    </xf>
    <xf numFmtId="0" fontId="13" fillId="3" borderId="22" xfId="0" applyFont="1" applyFill="1" applyBorder="1" applyAlignment="1">
      <alignment horizontal="center" vertical="center" wrapText="1"/>
    </xf>
    <xf numFmtId="8" fontId="14" fillId="0" borderId="24" xfId="0" applyNumberFormat="1" applyFont="1" applyBorder="1" applyAlignment="1">
      <alignment horizontal="center" vertical="center" wrapText="1"/>
    </xf>
    <xf numFmtId="6" fontId="14" fillId="0" borderId="24" xfId="0" applyNumberFormat="1" applyFont="1" applyBorder="1" applyAlignment="1">
      <alignment horizontal="center" vertical="center" wrapText="1"/>
    </xf>
    <xf numFmtId="6" fontId="16" fillId="0" borderId="24" xfId="0" applyNumberFormat="1" applyFont="1" applyBorder="1" applyAlignment="1">
      <alignment horizontal="center" vertical="center" wrapText="1"/>
    </xf>
    <xf numFmtId="0" fontId="18" fillId="0" borderId="0" xfId="3"/>
    <xf numFmtId="0" fontId="3" fillId="3" borderId="2" xfId="0" applyFont="1" applyFill="1" applyBorder="1"/>
    <xf numFmtId="0" fontId="4" fillId="3" borderId="3" xfId="0" applyFont="1" applyFill="1" applyBorder="1" applyAlignment="1">
      <alignment horizontal="left"/>
    </xf>
    <xf numFmtId="0" fontId="11" fillId="3" borderId="4" xfId="0" applyFont="1" applyFill="1" applyBorder="1"/>
    <xf numFmtId="0" fontId="10" fillId="4" borderId="5" xfId="0" applyFont="1" applyFill="1" applyBorder="1"/>
    <xf numFmtId="0" fontId="0" fillId="4" borderId="0" xfId="0" applyFill="1" applyBorder="1" applyAlignment="1">
      <alignment horizontal="left"/>
    </xf>
    <xf numFmtId="0" fontId="12" fillId="4" borderId="7" xfId="0" applyFont="1" applyFill="1" applyBorder="1"/>
    <xf numFmtId="49" fontId="6" fillId="2" borderId="1" xfId="1" applyNumberFormat="1" applyFont="1" applyAlignment="1">
      <alignment horizontal="left"/>
    </xf>
    <xf numFmtId="1" fontId="6" fillId="2" borderId="1" xfId="1" applyNumberFormat="1" applyFont="1" applyAlignment="1">
      <alignment horizontal="left"/>
    </xf>
    <xf numFmtId="49" fontId="0" fillId="4" borderId="0" xfId="0" applyNumberFormat="1" applyFill="1" applyBorder="1" applyAlignment="1">
      <alignment horizontal="left"/>
    </xf>
    <xf numFmtId="0" fontId="0" fillId="2" borderId="1" xfId="1" applyFont="1" applyAlignment="1">
      <alignment horizontal="left"/>
    </xf>
    <xf numFmtId="0" fontId="6" fillId="2" borderId="1" xfId="1" applyFont="1"/>
    <xf numFmtId="0" fontId="10" fillId="4" borderId="0" xfId="0" applyFont="1" applyFill="1" applyBorder="1"/>
    <xf numFmtId="0" fontId="6" fillId="2" borderId="1" xfId="1" applyFont="1" applyAlignment="1">
      <alignment horizontal="left"/>
    </xf>
    <xf numFmtId="0" fontId="10" fillId="4" borderId="14" xfId="0" applyFont="1" applyFill="1" applyBorder="1"/>
    <xf numFmtId="0" fontId="10" fillId="4" borderId="11" xfId="0" applyFont="1" applyFill="1" applyBorder="1"/>
    <xf numFmtId="0" fontId="0" fillId="4" borderId="20" xfId="0" applyFill="1" applyBorder="1" applyAlignment="1">
      <alignment horizontal="left"/>
    </xf>
    <xf numFmtId="0" fontId="12" fillId="4" borderId="13" xfId="0" applyFont="1" applyFill="1" applyBorder="1"/>
    <xf numFmtId="0" fontId="0" fillId="0" borderId="0" xfId="0"/>
    <xf numFmtId="0" fontId="0" fillId="0" borderId="0" xfId="0" applyFill="1" applyBorder="1"/>
    <xf numFmtId="164" fontId="0" fillId="4" borderId="17" xfId="0" applyNumberFormat="1" applyFill="1" applyBorder="1" applyAlignment="1">
      <alignment horizontal="center"/>
    </xf>
    <xf numFmtId="0" fontId="0" fillId="6" borderId="0" xfId="0" applyFill="1"/>
    <xf numFmtId="164" fontId="0" fillId="4" borderId="15" xfId="0" applyNumberFormat="1" applyFill="1" applyBorder="1" applyAlignment="1">
      <alignment horizontal="center"/>
    </xf>
    <xf numFmtId="0" fontId="3" fillId="3" borderId="16" xfId="0" applyFont="1" applyFill="1" applyBorder="1"/>
    <xf numFmtId="0" fontId="6" fillId="4" borderId="17" xfId="0" applyFont="1" applyFill="1" applyBorder="1"/>
    <xf numFmtId="0" fontId="10" fillId="4" borderId="19" xfId="0" applyFont="1" applyFill="1" applyBorder="1" applyAlignment="1">
      <alignment horizontal="left"/>
    </xf>
    <xf numFmtId="0" fontId="6" fillId="4" borderId="18" xfId="0" applyFont="1" applyFill="1" applyBorder="1"/>
    <xf numFmtId="0" fontId="6" fillId="0" borderId="0" xfId="0" applyFont="1" applyFill="1" applyBorder="1"/>
    <xf numFmtId="0" fontId="6" fillId="4" borderId="15" xfId="0" applyFont="1" applyFill="1" applyBorder="1"/>
    <xf numFmtId="0" fontId="0" fillId="0" borderId="0" xfId="0" applyBorder="1"/>
    <xf numFmtId="0" fontId="3" fillId="0" borderId="0" xfId="0" applyFont="1" applyFill="1" applyBorder="1"/>
    <xf numFmtId="0" fontId="10" fillId="0" borderId="0" xfId="0" applyFont="1" applyFill="1" applyBorder="1" applyAlignment="1">
      <alignment horizontal="left"/>
    </xf>
    <xf numFmtId="0" fontId="0" fillId="0" borderId="0" xfId="0" applyFill="1" applyAlignment="1">
      <alignment horizontal="center"/>
    </xf>
    <xf numFmtId="14" fontId="0" fillId="0" borderId="0" xfId="0" applyNumberFormat="1"/>
    <xf numFmtId="0" fontId="19" fillId="0" borderId="0" xfId="0" applyFont="1" applyAlignment="1">
      <alignment horizontal="center"/>
    </xf>
    <xf numFmtId="0" fontId="19" fillId="0" borderId="0" xfId="0" applyFont="1" applyBorder="1" applyAlignment="1">
      <alignment horizontal="center"/>
    </xf>
    <xf numFmtId="9" fontId="19" fillId="0" borderId="0" xfId="0" applyNumberFormat="1" applyFont="1" applyFill="1" applyBorder="1" applyAlignment="1">
      <alignment horizontal="center"/>
    </xf>
    <xf numFmtId="9" fontId="19" fillId="0" borderId="12" xfId="0" applyNumberFormat="1" applyFont="1" applyBorder="1" applyAlignment="1"/>
    <xf numFmtId="9" fontId="19" fillId="0" borderId="0" xfId="0" applyNumberFormat="1" applyFont="1" applyAlignment="1"/>
    <xf numFmtId="9" fontId="19" fillId="0" borderId="12" xfId="0" applyNumberFormat="1" applyFont="1" applyBorder="1" applyAlignment="1">
      <alignment horizontal="center"/>
    </xf>
    <xf numFmtId="0" fontId="19" fillId="0" borderId="0" xfId="0" applyFont="1" applyAlignment="1"/>
    <xf numFmtId="9" fontId="19" fillId="0" borderId="0" xfId="2" applyFont="1" applyAlignment="1"/>
    <xf numFmtId="0" fontId="19" fillId="0" borderId="0" xfId="0" applyFont="1"/>
    <xf numFmtId="9" fontId="19" fillId="0" borderId="0" xfId="2" applyFont="1" applyFill="1" applyAlignment="1"/>
    <xf numFmtId="9" fontId="0" fillId="0" borderId="0" xfId="2" applyFont="1"/>
    <xf numFmtId="164" fontId="0" fillId="4" borderId="0" xfId="0" applyNumberFormat="1" applyFill="1" applyBorder="1" applyAlignment="1">
      <alignment horizontal="center"/>
    </xf>
    <xf numFmtId="164" fontId="0" fillId="4" borderId="29" xfId="0" applyNumberFormat="1" applyFill="1" applyBorder="1" applyAlignment="1">
      <alignment horizontal="center"/>
    </xf>
    <xf numFmtId="164" fontId="0" fillId="4" borderId="13" xfId="0" applyNumberFormat="1" applyFill="1" applyBorder="1" applyAlignment="1">
      <alignment horizontal="center"/>
    </xf>
    <xf numFmtId="164" fontId="0" fillId="4" borderId="19" xfId="0" applyNumberFormat="1" applyFill="1" applyBorder="1" applyAlignment="1">
      <alignment horizontal="center"/>
    </xf>
    <xf numFmtId="164" fontId="0" fillId="4" borderId="28" xfId="0" applyNumberFormat="1" applyFill="1" applyBorder="1" applyAlignment="1">
      <alignment horizontal="left"/>
    </xf>
    <xf numFmtId="164" fontId="0" fillId="4" borderId="5" xfId="0" applyNumberFormat="1" applyFill="1" applyBorder="1" applyAlignment="1">
      <alignment horizontal="left"/>
    </xf>
    <xf numFmtId="164" fontId="0" fillId="4" borderId="11" xfId="0" applyNumberFormat="1" applyFill="1" applyBorder="1" applyAlignment="1">
      <alignment horizontal="left"/>
    </xf>
    <xf numFmtId="9" fontId="0" fillId="4" borderId="15" xfId="2" applyFont="1" applyFill="1" applyBorder="1" applyAlignment="1">
      <alignment horizontal="center"/>
    </xf>
    <xf numFmtId="9" fontId="0" fillId="4" borderId="17" xfId="2" applyFont="1" applyFill="1" applyBorder="1" applyAlignment="1">
      <alignment horizontal="center"/>
    </xf>
    <xf numFmtId="9" fontId="0" fillId="4" borderId="19" xfId="2" applyFont="1" applyFill="1" applyBorder="1" applyAlignment="1">
      <alignment horizontal="center"/>
    </xf>
    <xf numFmtId="164" fontId="0" fillId="4" borderId="15" xfId="0" applyNumberFormat="1" applyFill="1" applyBorder="1" applyAlignment="1">
      <alignment horizontal="left"/>
    </xf>
    <xf numFmtId="164" fontId="0" fillId="4" borderId="17" xfId="0" applyNumberFormat="1" applyFill="1" applyBorder="1" applyAlignment="1">
      <alignment horizontal="left"/>
    </xf>
    <xf numFmtId="164" fontId="0" fillId="4" borderId="19" xfId="0" applyNumberFormat="1" applyFill="1" applyBorder="1" applyAlignment="1">
      <alignment horizontal="left"/>
    </xf>
    <xf numFmtId="9" fontId="0" fillId="4" borderId="29" xfId="2" applyFont="1" applyFill="1" applyBorder="1" applyAlignment="1">
      <alignment horizontal="center"/>
    </xf>
    <xf numFmtId="9" fontId="0" fillId="4" borderId="7" xfId="2" applyFont="1" applyFill="1" applyBorder="1" applyAlignment="1">
      <alignment horizontal="center"/>
    </xf>
    <xf numFmtId="9" fontId="0" fillId="4" borderId="13" xfId="2" applyFont="1" applyFill="1" applyBorder="1" applyAlignment="1">
      <alignment horizontal="center"/>
    </xf>
    <xf numFmtId="164" fontId="0" fillId="0" borderId="0" xfId="0" applyNumberFormat="1" applyFill="1"/>
    <xf numFmtId="0" fontId="6" fillId="4" borderId="19" xfId="0" applyFont="1" applyFill="1" applyBorder="1"/>
    <xf numFmtId="0" fontId="0" fillId="0" borderId="0" xfId="0" applyFont="1" applyFill="1" applyBorder="1"/>
    <xf numFmtId="0" fontId="21" fillId="0" borderId="0" xfId="0" applyFont="1" applyFill="1" applyBorder="1"/>
    <xf numFmtId="0" fontId="21" fillId="0" borderId="0" xfId="0" applyFont="1" applyBorder="1"/>
    <xf numFmtId="0" fontId="20" fillId="0" borderId="0" xfId="0" applyFont="1" applyBorder="1"/>
    <xf numFmtId="0" fontId="22" fillId="0" borderId="0" xfId="0" applyFont="1"/>
    <xf numFmtId="9" fontId="19" fillId="0" borderId="12" xfId="0" applyNumberFormat="1" applyFont="1" applyFill="1" applyBorder="1" applyAlignment="1"/>
    <xf numFmtId="0" fontId="19" fillId="0" borderId="0" xfId="0" applyFont="1" applyFill="1"/>
    <xf numFmtId="164" fontId="0" fillId="0" borderId="17" xfId="0" applyNumberFormat="1" applyFill="1" applyBorder="1" applyAlignment="1">
      <alignment horizontal="center"/>
    </xf>
    <xf numFmtId="2" fontId="0" fillId="0" borderId="0" xfId="0" applyNumberFormat="1"/>
    <xf numFmtId="0" fontId="22" fillId="0" borderId="0" xfId="0" applyFont="1" applyAlignment="1">
      <alignment wrapText="1"/>
    </xf>
    <xf numFmtId="0" fontId="0" fillId="0" borderId="0" xfId="0" applyFill="1" applyBorder="1" applyAlignment="1"/>
    <xf numFmtId="0" fontId="0" fillId="0" borderId="0" xfId="0" applyNumberFormat="1" applyFill="1" applyBorder="1" applyAlignment="1">
      <alignment horizontal="left" vertical="top" wrapText="1"/>
    </xf>
    <xf numFmtId="0" fontId="0" fillId="0" borderId="0" xfId="0" applyFill="1" applyBorder="1" applyAlignment="1">
      <alignment horizontal="center" wrapText="1"/>
    </xf>
    <xf numFmtId="0" fontId="23" fillId="0" borderId="0" xfId="0" applyFont="1" applyFill="1" applyBorder="1" applyAlignment="1">
      <alignment horizontal="left"/>
    </xf>
    <xf numFmtId="0" fontId="0" fillId="0" borderId="0" xfId="0" applyFont="1" applyBorder="1"/>
    <xf numFmtId="0" fontId="0" fillId="0" borderId="35" xfId="0" applyBorder="1"/>
    <xf numFmtId="0" fontId="0" fillId="0" borderId="31" xfId="0" applyBorder="1"/>
    <xf numFmtId="0" fontId="0" fillId="0" borderId="27" xfId="0" applyBorder="1"/>
    <xf numFmtId="0" fontId="0" fillId="0" borderId="33" xfId="0" applyBorder="1"/>
    <xf numFmtId="0" fontId="0" fillId="0" borderId="34" xfId="0" applyBorder="1"/>
    <xf numFmtId="0" fontId="22" fillId="0" borderId="30" xfId="0" applyFont="1" applyBorder="1"/>
    <xf numFmtId="0" fontId="22" fillId="0" borderId="0" xfId="0" applyFont="1" applyFill="1" applyBorder="1"/>
    <xf numFmtId="0" fontId="22" fillId="0" borderId="35" xfId="0" applyFont="1" applyBorder="1"/>
    <xf numFmtId="0" fontId="0" fillId="0" borderId="0" xfId="0" applyBorder="1" applyAlignment="1"/>
    <xf numFmtId="0" fontId="0" fillId="0" borderId="0" xfId="0" applyAlignment="1">
      <alignment horizontal="center"/>
    </xf>
    <xf numFmtId="0" fontId="3" fillId="3" borderId="29" xfId="0" applyFont="1" applyFill="1" applyBorder="1" applyAlignment="1">
      <alignment horizontal="left"/>
    </xf>
    <xf numFmtId="0" fontId="3" fillId="3" borderId="28" xfId="0" applyFont="1" applyFill="1" applyBorder="1" applyAlignment="1">
      <alignment horizontal="left"/>
    </xf>
    <xf numFmtId="164" fontId="0" fillId="4" borderId="28" xfId="0" applyNumberFormat="1" applyFill="1" applyBorder="1" applyAlignment="1">
      <alignment horizontal="center"/>
    </xf>
    <xf numFmtId="164" fontId="0" fillId="4" borderId="11" xfId="0" applyNumberFormat="1" applyFill="1" applyBorder="1" applyAlignment="1">
      <alignment horizontal="center"/>
    </xf>
    <xf numFmtId="164" fontId="10" fillId="5" borderId="11" xfId="0" applyNumberFormat="1" applyFont="1" applyFill="1" applyBorder="1" applyAlignment="1">
      <alignment horizontal="center"/>
    </xf>
    <xf numFmtId="0" fontId="3" fillId="3" borderId="16" xfId="0" applyFont="1" applyFill="1" applyBorder="1" applyAlignment="1">
      <alignment horizontal="left"/>
    </xf>
    <xf numFmtId="0" fontId="0" fillId="0" borderId="0" xfId="0" applyFont="1" applyBorder="1" applyAlignment="1">
      <alignment horizontal="center"/>
    </xf>
    <xf numFmtId="0" fontId="22" fillId="0" borderId="0" xfId="0" applyFont="1" applyBorder="1" applyAlignment="1">
      <alignment horizontal="center"/>
    </xf>
    <xf numFmtId="164" fontId="0" fillId="9" borderId="0" xfId="0" applyNumberFormat="1" applyFill="1" applyBorder="1"/>
    <xf numFmtId="0" fontId="3" fillId="3" borderId="15" xfId="0" applyFont="1" applyFill="1" applyBorder="1" applyAlignment="1">
      <alignment horizontal="left"/>
    </xf>
    <xf numFmtId="0" fontId="0" fillId="0" borderId="0" xfId="0" applyAlignment="1">
      <alignment vertical="center"/>
    </xf>
    <xf numFmtId="0" fontId="0" fillId="0" borderId="27" xfId="0" applyFill="1" applyBorder="1"/>
    <xf numFmtId="0" fontId="0" fillId="0" borderId="32" xfId="0" applyBorder="1"/>
    <xf numFmtId="0" fontId="0" fillId="0" borderId="24" xfId="0" applyBorder="1"/>
    <xf numFmtId="0" fontId="0" fillId="0" borderId="36" xfId="0" applyFill="1" applyBorder="1"/>
    <xf numFmtId="0" fontId="0" fillId="0" borderId="23" xfId="0" applyFill="1" applyBorder="1"/>
    <xf numFmtId="0" fontId="0" fillId="0" borderId="21" xfId="0" applyFill="1" applyBorder="1"/>
    <xf numFmtId="43" fontId="14" fillId="9" borderId="24" xfId="4" applyFont="1" applyFill="1" applyBorder="1" applyAlignment="1">
      <alignment horizontal="center" vertical="center" wrapText="1"/>
    </xf>
    <xf numFmtId="0" fontId="14" fillId="9" borderId="24" xfId="0" applyFont="1" applyFill="1" applyBorder="1" applyAlignment="1">
      <alignment horizontal="center" vertical="center" wrapText="1"/>
    </xf>
    <xf numFmtId="0" fontId="18" fillId="9" borderId="0" xfId="3" applyFill="1"/>
    <xf numFmtId="6" fontId="0" fillId="0" borderId="31" xfId="0" applyNumberFormat="1" applyBorder="1"/>
    <xf numFmtId="6" fontId="0" fillId="0" borderId="24" xfId="0" applyNumberFormat="1" applyBorder="1"/>
    <xf numFmtId="0" fontId="13" fillId="0" borderId="0" xfId="0" applyFont="1" applyFill="1" applyBorder="1" applyAlignment="1">
      <alignment vertical="center"/>
    </xf>
    <xf numFmtId="0" fontId="0" fillId="0" borderId="0" xfId="2" applyNumberFormat="1" applyFont="1" applyFill="1" applyBorder="1"/>
    <xf numFmtId="164" fontId="0" fillId="0" borderId="5" xfId="0" applyNumberFormat="1" applyFill="1" applyBorder="1" applyAlignment="1">
      <alignment horizontal="center"/>
    </xf>
    <xf numFmtId="0" fontId="0" fillId="0" borderId="35" xfId="0" applyFont="1" applyFill="1" applyBorder="1"/>
    <xf numFmtId="0" fontId="0" fillId="0" borderId="35" xfId="0" applyFont="1" applyBorder="1"/>
    <xf numFmtId="0" fontId="0" fillId="0" borderId="31" xfId="0" applyFill="1" applyBorder="1"/>
    <xf numFmtId="0" fontId="0" fillId="0" borderId="34" xfId="0" applyFont="1" applyFill="1" applyBorder="1"/>
    <xf numFmtId="0" fontId="23" fillId="0" borderId="34" xfId="0" applyFont="1" applyFill="1" applyBorder="1" applyAlignment="1">
      <alignment horizontal="left"/>
    </xf>
    <xf numFmtId="0" fontId="0" fillId="0" borderId="34" xfId="0" applyFont="1" applyBorder="1"/>
    <xf numFmtId="164" fontId="0" fillId="9" borderId="34" xfId="0" applyNumberFormat="1" applyFill="1" applyBorder="1"/>
    <xf numFmtId="0" fontId="0" fillId="0" borderId="24" xfId="0" applyFill="1" applyBorder="1"/>
    <xf numFmtId="0" fontId="0" fillId="0" borderId="32" xfId="0" applyFill="1" applyBorder="1"/>
    <xf numFmtId="164" fontId="0" fillId="9" borderId="35" xfId="0" applyNumberFormat="1" applyFill="1" applyBorder="1"/>
    <xf numFmtId="0" fontId="0" fillId="0" borderId="35" xfId="0" applyFill="1" applyBorder="1"/>
    <xf numFmtId="0" fontId="0" fillId="0" borderId="34" xfId="0" applyFill="1" applyBorder="1"/>
    <xf numFmtId="0" fontId="22" fillId="0" borderId="35" xfId="0" applyFont="1" applyBorder="1" applyAlignment="1">
      <alignment horizontal="center"/>
    </xf>
    <xf numFmtId="0" fontId="22" fillId="0" borderId="36" xfId="0" applyFont="1" applyBorder="1"/>
    <xf numFmtId="0" fontId="0" fillId="0" borderId="36" xfId="0" applyFont="1" applyFill="1" applyBorder="1"/>
    <xf numFmtId="0" fontId="0" fillId="0" borderId="37" xfId="0" applyFont="1" applyFill="1" applyBorder="1"/>
    <xf numFmtId="0" fontId="0" fillId="0" borderId="23" xfId="0" applyFont="1" applyFill="1" applyBorder="1"/>
    <xf numFmtId="0" fontId="21" fillId="0" borderId="37" xfId="0" applyFont="1" applyFill="1" applyBorder="1"/>
    <xf numFmtId="0" fontId="22" fillId="0" borderId="30" xfId="0" applyFont="1" applyBorder="1" applyAlignment="1">
      <alignment horizontal="center"/>
    </xf>
    <xf numFmtId="0" fontId="22" fillId="0" borderId="31" xfId="0" applyFont="1" applyBorder="1" applyAlignment="1">
      <alignment horizontal="center"/>
    </xf>
    <xf numFmtId="164" fontId="21" fillId="9" borderId="30" xfId="0" applyNumberFormat="1" applyFont="1" applyFill="1" applyBorder="1"/>
    <xf numFmtId="9" fontId="0" fillId="9" borderId="31" xfId="2" applyFont="1" applyFill="1" applyBorder="1"/>
    <xf numFmtId="164" fontId="21" fillId="9" borderId="27" xfId="0" applyNumberFormat="1" applyFont="1" applyFill="1" applyBorder="1"/>
    <xf numFmtId="9" fontId="0" fillId="9" borderId="32" xfId="2" applyFont="1" applyFill="1" applyBorder="1" applyAlignment="1">
      <alignment horizontal="center"/>
    </xf>
    <xf numFmtId="164" fontId="21" fillId="9" borderId="33" xfId="0" applyNumberFormat="1" applyFont="1" applyFill="1" applyBorder="1"/>
    <xf numFmtId="9" fontId="0" fillId="9" borderId="24" xfId="2" applyNumberFormat="1" applyFont="1" applyFill="1" applyBorder="1" applyAlignment="1">
      <alignment horizontal="center"/>
    </xf>
    <xf numFmtId="9" fontId="0" fillId="9" borderId="32" xfId="2" applyNumberFormat="1" applyFont="1" applyFill="1" applyBorder="1" applyAlignment="1">
      <alignment horizontal="center"/>
    </xf>
    <xf numFmtId="9" fontId="0" fillId="4" borderId="0" xfId="2" applyFont="1" applyFill="1" applyBorder="1" applyAlignment="1">
      <alignment horizontal="center"/>
    </xf>
    <xf numFmtId="0" fontId="27" fillId="9" borderId="21" xfId="0" applyFont="1" applyFill="1" applyBorder="1" applyAlignment="1">
      <alignment horizontal="left" wrapText="1"/>
    </xf>
    <xf numFmtId="0" fontId="27" fillId="9" borderId="22" xfId="0" applyFont="1" applyFill="1" applyBorder="1" applyAlignment="1">
      <alignment horizontal="left" vertical="top"/>
    </xf>
    <xf numFmtId="0" fontId="27" fillId="0" borderId="0" xfId="0" applyFont="1"/>
    <xf numFmtId="0" fontId="27" fillId="9" borderId="30" xfId="0" applyFont="1" applyFill="1" applyBorder="1" applyAlignment="1">
      <alignment vertical="top"/>
    </xf>
    <xf numFmtId="0" fontId="27" fillId="9" borderId="36" xfId="0" applyFont="1" applyFill="1" applyBorder="1" applyAlignment="1">
      <alignment vertical="top"/>
    </xf>
    <xf numFmtId="0" fontId="28" fillId="0" borderId="0" xfId="0" applyFont="1"/>
    <xf numFmtId="0" fontId="27" fillId="0" borderId="37" xfId="0" applyFont="1" applyBorder="1" applyAlignment="1"/>
    <xf numFmtId="0" fontId="28" fillId="0" borderId="36" xfId="0" applyFont="1" applyBorder="1" applyAlignment="1">
      <alignment horizontal="left" wrapText="1"/>
    </xf>
    <xf numFmtId="0" fontId="28" fillId="0" borderId="0" xfId="0" applyFont="1" applyAlignment="1">
      <alignment horizontal="left" wrapText="1"/>
    </xf>
    <xf numFmtId="0" fontId="27" fillId="0" borderId="40" xfId="0" applyFont="1" applyBorder="1" applyAlignment="1">
      <alignment vertical="top" wrapText="1"/>
    </xf>
    <xf numFmtId="0" fontId="28" fillId="0" borderId="41" xfId="0" applyFont="1" applyBorder="1" applyAlignment="1">
      <alignment horizontal="left" vertical="top" wrapText="1"/>
    </xf>
    <xf numFmtId="0" fontId="28" fillId="0" borderId="37" xfId="0" applyFont="1" applyBorder="1" applyAlignment="1">
      <alignment horizontal="left" wrapText="1"/>
    </xf>
    <xf numFmtId="0" fontId="27" fillId="0" borderId="16" xfId="0" applyFont="1" applyBorder="1" applyAlignment="1">
      <alignment vertical="top" wrapText="1"/>
    </xf>
    <xf numFmtId="0" fontId="28" fillId="0" borderId="43" xfId="0" applyFont="1" applyBorder="1" applyAlignment="1">
      <alignment horizontal="left" vertical="top" wrapText="1"/>
    </xf>
    <xf numFmtId="0" fontId="27" fillId="0" borderId="37" xfId="0" applyFont="1" applyBorder="1" applyAlignment="1">
      <alignment wrapText="1"/>
    </xf>
    <xf numFmtId="0" fontId="27" fillId="0" borderId="46" xfId="0" applyFont="1" applyBorder="1" applyAlignment="1">
      <alignment vertical="top" wrapText="1"/>
    </xf>
    <xf numFmtId="0" fontId="28" fillId="0" borderId="47" xfId="0" applyFont="1" applyBorder="1" applyAlignment="1">
      <alignment horizontal="left" vertical="top" wrapText="1"/>
    </xf>
    <xf numFmtId="0" fontId="27" fillId="0" borderId="37" xfId="0" applyFont="1" applyFill="1" applyBorder="1" applyAlignment="1"/>
    <xf numFmtId="0" fontId="27" fillId="0" borderId="40" xfId="0" applyFont="1" applyFill="1" applyBorder="1" applyAlignment="1">
      <alignment horizontal="left" vertical="top" wrapText="1"/>
    </xf>
    <xf numFmtId="0" fontId="28" fillId="0" borderId="41" xfId="0" applyFont="1" applyBorder="1" applyAlignment="1">
      <alignment horizontal="left" vertical="top"/>
    </xf>
    <xf numFmtId="0" fontId="27" fillId="0" borderId="23" xfId="0" applyFont="1" applyBorder="1" applyAlignment="1">
      <alignment wrapText="1"/>
    </xf>
    <xf numFmtId="0" fontId="27" fillId="0" borderId="23" xfId="0" applyFont="1" applyBorder="1" applyAlignment="1">
      <alignment horizontal="left" wrapText="1"/>
    </xf>
    <xf numFmtId="0" fontId="27" fillId="0" borderId="0" xfId="0" applyFont="1" applyAlignment="1">
      <alignment horizontal="left" wrapText="1"/>
    </xf>
    <xf numFmtId="0" fontId="27" fillId="0" borderId="16" xfId="0" applyFont="1" applyFill="1" applyBorder="1" applyAlignment="1">
      <alignment horizontal="left" vertical="top" wrapText="1"/>
    </xf>
    <xf numFmtId="0" fontId="28" fillId="0" borderId="43" xfId="0" applyFont="1" applyBorder="1" applyAlignment="1">
      <alignment horizontal="left" vertical="top"/>
    </xf>
    <xf numFmtId="0" fontId="27" fillId="0" borderId="0" xfId="0" applyFont="1" applyAlignment="1">
      <alignment horizontal="center"/>
    </xf>
    <xf numFmtId="0" fontId="27" fillId="0" borderId="46" xfId="0" applyFont="1" applyFill="1" applyBorder="1" applyAlignment="1">
      <alignment horizontal="left" vertical="top" wrapText="1"/>
    </xf>
    <xf numFmtId="0" fontId="28" fillId="0" borderId="47" xfId="0" applyFont="1" applyBorder="1" applyAlignment="1">
      <alignment horizontal="left" vertical="top"/>
    </xf>
    <xf numFmtId="0" fontId="27" fillId="0" borderId="0" xfId="0" applyFont="1" applyAlignment="1">
      <alignment horizontal="center" wrapText="1"/>
    </xf>
    <xf numFmtId="0" fontId="27" fillId="0" borderId="0" xfId="0" applyFont="1" applyFill="1" applyBorder="1" applyAlignment="1">
      <alignment horizontal="center"/>
    </xf>
    <xf numFmtId="0" fontId="27" fillId="0" borderId="16" xfId="0" applyFont="1" applyFill="1" applyBorder="1" applyAlignment="1">
      <alignment horizontal="left" vertical="top"/>
    </xf>
    <xf numFmtId="0" fontId="27" fillId="0" borderId="33" xfId="0" applyFont="1" applyFill="1" applyBorder="1" applyAlignment="1">
      <alignment horizontal="center" vertical="center"/>
    </xf>
    <xf numFmtId="0" fontId="28" fillId="0" borderId="23" xfId="0" applyFont="1" applyFill="1" applyBorder="1" applyAlignment="1">
      <alignment horizontal="left" vertical="center" wrapText="1"/>
    </xf>
    <xf numFmtId="0" fontId="27" fillId="0" borderId="0" xfId="0" applyFont="1" applyAlignment="1">
      <alignment wrapText="1"/>
    </xf>
    <xf numFmtId="0" fontId="0" fillId="0" borderId="30" xfId="0" applyFill="1" applyBorder="1"/>
    <xf numFmtId="0" fontId="0" fillId="0" borderId="33" xfId="0" applyFill="1" applyBorder="1"/>
    <xf numFmtId="0" fontId="22" fillId="6" borderId="0" xfId="0" applyFont="1" applyFill="1" applyAlignment="1">
      <alignment wrapText="1"/>
    </xf>
    <xf numFmtId="0" fontId="22" fillId="6" borderId="31" xfId="0" applyFont="1" applyFill="1" applyBorder="1" applyAlignment="1">
      <alignment horizontal="center" wrapText="1"/>
    </xf>
    <xf numFmtId="0" fontId="22" fillId="6" borderId="30" xfId="0" applyFont="1" applyFill="1" applyBorder="1" applyAlignment="1">
      <alignment horizontal="center" wrapText="1"/>
    </xf>
    <xf numFmtId="0" fontId="32" fillId="0" borderId="16" xfId="0" applyFont="1" applyBorder="1" applyAlignment="1">
      <alignment horizontal="center" vertical="center"/>
    </xf>
    <xf numFmtId="0" fontId="0" fillId="0" borderId="0" xfId="0" applyAlignment="1">
      <alignment horizontal="center"/>
    </xf>
    <xf numFmtId="0" fontId="31" fillId="0" borderId="16" xfId="0" applyFont="1" applyFill="1" applyBorder="1" applyAlignment="1">
      <alignment horizontal="center" vertical="top" wrapText="1"/>
    </xf>
    <xf numFmtId="0" fontId="31" fillId="0" borderId="16" xfId="0" applyFont="1" applyBorder="1" applyAlignment="1">
      <alignment horizontal="center" vertical="top" wrapText="1"/>
    </xf>
    <xf numFmtId="0" fontId="31" fillId="0" borderId="0" xfId="0" applyFont="1" applyFill="1" applyBorder="1" applyAlignment="1">
      <alignment wrapText="1"/>
    </xf>
    <xf numFmtId="0" fontId="0" fillId="7" borderId="0" xfId="0" applyFill="1" applyBorder="1"/>
    <xf numFmtId="0" fontId="29" fillId="10" borderId="25" xfId="0" applyFont="1" applyFill="1" applyBorder="1"/>
    <xf numFmtId="0" fontId="29" fillId="10" borderId="22" xfId="0" applyFont="1" applyFill="1" applyBorder="1"/>
    <xf numFmtId="0" fontId="3" fillId="3" borderId="48" xfId="0" applyFont="1" applyFill="1" applyBorder="1" applyAlignment="1">
      <alignment vertical="center"/>
    </xf>
    <xf numFmtId="0" fontId="3" fillId="3" borderId="49" xfId="0" applyFont="1" applyFill="1" applyBorder="1" applyAlignment="1">
      <alignment vertical="center"/>
    </xf>
    <xf numFmtId="165" fontId="31" fillId="0" borderId="16" xfId="0" applyNumberFormat="1" applyFont="1" applyBorder="1" applyAlignment="1">
      <alignment horizontal="right" vertical="center"/>
    </xf>
    <xf numFmtId="0" fontId="24" fillId="0" borderId="0" xfId="0" applyFont="1" applyFill="1" applyBorder="1"/>
    <xf numFmtId="9" fontId="24" fillId="0" borderId="0" xfId="0" applyNumberFormat="1" applyFont="1" applyFill="1" applyBorder="1" applyAlignment="1">
      <alignment horizontal="center"/>
    </xf>
    <xf numFmtId="9" fontId="29" fillId="0" borderId="0" xfId="2" applyFont="1" applyFill="1" applyBorder="1" applyAlignment="1">
      <alignment horizontal="center"/>
    </xf>
    <xf numFmtId="0" fontId="21" fillId="0" borderId="0" xfId="2" applyNumberFormat="1" applyFont="1" applyFill="1" applyBorder="1" applyAlignment="1">
      <alignment horizontal="center"/>
    </xf>
    <xf numFmtId="0" fontId="25" fillId="0" borderId="0" xfId="0" applyFont="1" applyFill="1" applyBorder="1"/>
    <xf numFmtId="166" fontId="31" fillId="0" borderId="16" xfId="0" applyNumberFormat="1" applyFont="1" applyFill="1" applyBorder="1" applyAlignment="1">
      <alignment horizontal="center" vertical="center"/>
    </xf>
    <xf numFmtId="1" fontId="3" fillId="3" borderId="49" xfId="0" applyNumberFormat="1" applyFont="1" applyFill="1" applyBorder="1" applyAlignment="1">
      <alignment vertical="center"/>
    </xf>
    <xf numFmtId="1" fontId="30" fillId="10" borderId="35" xfId="0" applyNumberFormat="1" applyFont="1" applyFill="1" applyBorder="1" applyAlignment="1">
      <alignment horizontal="center" wrapText="1"/>
    </xf>
    <xf numFmtId="1" fontId="0" fillId="0" borderId="0" xfId="0" applyNumberFormat="1" applyFill="1" applyBorder="1" applyAlignment="1">
      <alignment horizontal="center"/>
    </xf>
    <xf numFmtId="1" fontId="24" fillId="0" borderId="0" xfId="0" applyNumberFormat="1" applyFont="1" applyFill="1" applyBorder="1"/>
    <xf numFmtId="1" fontId="21" fillId="0" borderId="0" xfId="0" applyNumberFormat="1" applyFont="1" applyFill="1" applyBorder="1"/>
    <xf numFmtId="1" fontId="0" fillId="0" borderId="0" xfId="0" applyNumberFormat="1" applyFill="1" applyBorder="1"/>
    <xf numFmtId="1" fontId="0" fillId="0" borderId="0" xfId="0" applyNumberFormat="1"/>
    <xf numFmtId="0" fontId="0" fillId="0" borderId="0" xfId="0" applyBorder="1" applyAlignment="1">
      <alignment horizontal="center"/>
    </xf>
    <xf numFmtId="0" fontId="22" fillId="0" borderId="31" xfId="0" applyFont="1" applyBorder="1"/>
    <xf numFmtId="0" fontId="0" fillId="0" borderId="27" xfId="0" applyFont="1" applyFill="1" applyBorder="1" applyAlignment="1">
      <alignment horizontal="center"/>
    </xf>
    <xf numFmtId="0" fontId="0" fillId="0" borderId="33" xfId="0" applyFont="1" applyFill="1" applyBorder="1" applyAlignment="1">
      <alignment horizontal="center"/>
    </xf>
    <xf numFmtId="164" fontId="0" fillId="0" borderId="30" xfId="0" applyNumberFormat="1" applyFont="1" applyFill="1" applyBorder="1"/>
    <xf numFmtId="0" fontId="0" fillId="0" borderId="27" xfId="0" applyFont="1" applyFill="1" applyBorder="1"/>
    <xf numFmtId="0" fontId="0" fillId="0" borderId="33" xfId="0" applyFont="1" applyFill="1" applyBorder="1"/>
    <xf numFmtId="0" fontId="0" fillId="0" borderId="30" xfId="0" applyFont="1" applyFill="1" applyBorder="1"/>
    <xf numFmtId="0" fontId="22" fillId="0" borderId="25" xfId="0" applyFont="1" applyBorder="1" applyAlignment="1">
      <alignment horizontal="center" wrapText="1"/>
    </xf>
    <xf numFmtId="0" fontId="22" fillId="0" borderId="22" xfId="0" applyFont="1" applyBorder="1" applyAlignment="1">
      <alignment horizontal="center" wrapText="1"/>
    </xf>
    <xf numFmtId="0" fontId="22" fillId="0" borderId="21" xfId="0" applyFont="1" applyBorder="1" applyAlignment="1">
      <alignment horizontal="center" wrapText="1"/>
    </xf>
    <xf numFmtId="43" fontId="23" fillId="0" borderId="0" xfId="4" applyNumberFormat="1" applyFont="1" applyFill="1" applyBorder="1" applyAlignment="1"/>
    <xf numFmtId="43" fontId="23" fillId="0" borderId="0" xfId="4" applyNumberFormat="1" applyFont="1" applyFill="1" applyBorder="1" applyAlignment="1">
      <alignment horizontal="right"/>
    </xf>
    <xf numFmtId="0" fontId="0" fillId="4" borderId="0" xfId="0" applyFill="1" applyAlignment="1">
      <alignment horizontal="left"/>
    </xf>
    <xf numFmtId="1" fontId="6" fillId="2" borderId="1" xfId="1" applyNumberFormat="1" applyAlignment="1">
      <alignment horizontal="left"/>
    </xf>
    <xf numFmtId="10" fontId="6" fillId="2" borderId="1" xfId="1" applyNumberFormat="1" applyFont="1" applyAlignment="1">
      <alignment horizontal="left"/>
    </xf>
    <xf numFmtId="0" fontId="0" fillId="11" borderId="0" xfId="0" applyFill="1" applyBorder="1"/>
    <xf numFmtId="0" fontId="21" fillId="11" borderId="0" xfId="0" applyFont="1" applyFill="1" applyBorder="1"/>
    <xf numFmtId="0" fontId="0" fillId="11" borderId="34" xfId="0" applyFill="1" applyBorder="1"/>
    <xf numFmtId="0" fontId="21" fillId="11" borderId="34" xfId="0" applyFont="1" applyFill="1" applyBorder="1"/>
    <xf numFmtId="0" fontId="0" fillId="0" borderId="0" xfId="0" applyFont="1" applyFill="1" applyBorder="1" applyAlignment="1">
      <alignment horizontal="center" wrapText="1"/>
    </xf>
    <xf numFmtId="1" fontId="0" fillId="0" borderId="0" xfId="0" applyNumberFormat="1" applyFill="1" applyBorder="1" applyAlignment="1">
      <alignment horizontal="center" wrapText="1"/>
    </xf>
    <xf numFmtId="0" fontId="31" fillId="0" borderId="16" xfId="0" applyFont="1" applyFill="1" applyBorder="1" applyAlignment="1">
      <alignment horizontal="center" vertical="center"/>
    </xf>
    <xf numFmtId="0" fontId="22" fillId="0" borderId="16" xfId="0" applyFont="1" applyFill="1" applyBorder="1" applyAlignment="1">
      <alignment horizontal="center" wrapText="1"/>
    </xf>
    <xf numFmtId="0" fontId="0" fillId="0" borderId="16" xfId="0" applyFont="1" applyFill="1" applyBorder="1" applyAlignment="1">
      <alignment horizontal="center" wrapText="1"/>
    </xf>
    <xf numFmtId="0" fontId="0" fillId="0" borderId="16" xfId="0" applyFill="1" applyBorder="1" applyAlignment="1">
      <alignment horizontal="center" wrapText="1"/>
    </xf>
    <xf numFmtId="10" fontId="0" fillId="0" borderId="0" xfId="0" applyNumberFormat="1"/>
    <xf numFmtId="10" fontId="14" fillId="9" borderId="0" xfId="2" applyNumberFormat="1" applyFont="1" applyFill="1" applyBorder="1" applyAlignment="1">
      <alignment horizontal="right" vertical="center" wrapText="1"/>
    </xf>
    <xf numFmtId="164" fontId="6" fillId="4" borderId="0" xfId="53" applyNumberFormat="1" applyFill="1" applyAlignment="1">
      <alignment horizontal="center"/>
    </xf>
    <xf numFmtId="0" fontId="23" fillId="0" borderId="27" xfId="0" applyFont="1" applyFill="1" applyBorder="1" applyAlignment="1">
      <alignment horizontal="left"/>
    </xf>
    <xf numFmtId="0" fontId="21" fillId="0" borderId="27" xfId="0" applyFont="1" applyFill="1" applyBorder="1"/>
    <xf numFmtId="0" fontId="0" fillId="0" borderId="27" xfId="0" applyFont="1" applyBorder="1"/>
    <xf numFmtId="0" fontId="21" fillId="0" borderId="23" xfId="0" applyFont="1" applyFill="1" applyBorder="1"/>
    <xf numFmtId="10" fontId="14" fillId="9" borderId="34" xfId="2" applyNumberFormat="1" applyFont="1" applyFill="1" applyBorder="1" applyAlignment="1">
      <alignment horizontal="right" vertical="center" wrapText="1"/>
    </xf>
    <xf numFmtId="0" fontId="22" fillId="0" borderId="25" xfId="0" applyFont="1" applyBorder="1" applyAlignment="1">
      <alignment horizontal="center"/>
    </xf>
    <xf numFmtId="0" fontId="22" fillId="0" borderId="30" xfId="0" applyFont="1" applyFill="1" applyBorder="1" applyAlignment="1">
      <alignment horizontal="center"/>
    </xf>
    <xf numFmtId="164" fontId="0" fillId="0" borderId="35" xfId="0" applyNumberFormat="1" applyFill="1" applyBorder="1"/>
    <xf numFmtId="164" fontId="0" fillId="0" borderId="36" xfId="0" applyNumberFormat="1" applyFont="1" applyFill="1" applyBorder="1"/>
    <xf numFmtId="0" fontId="0" fillId="0" borderId="37" xfId="0" applyFont="1" applyFill="1" applyBorder="1" applyAlignment="1">
      <alignment horizontal="center"/>
    </xf>
    <xf numFmtId="0" fontId="0" fillId="0" borderId="23" xfId="0" applyFont="1" applyFill="1" applyBorder="1" applyAlignment="1">
      <alignment horizontal="center"/>
    </xf>
    <xf numFmtId="0" fontId="26" fillId="0" borderId="37" xfId="0" applyFont="1" applyFill="1" applyBorder="1" applyAlignment="1">
      <alignment horizontal="center"/>
    </xf>
    <xf numFmtId="0" fontId="26" fillId="0" borderId="23" xfId="0" applyFont="1" applyFill="1" applyBorder="1" applyAlignment="1">
      <alignment horizontal="center"/>
    </xf>
    <xf numFmtId="0" fontId="0" fillId="0" borderId="36" xfId="0" applyFont="1" applyFill="1" applyBorder="1" applyAlignment="1">
      <alignment horizontal="center"/>
    </xf>
    <xf numFmtId="0" fontId="26" fillId="0" borderId="36" xfId="0" applyFont="1" applyFill="1" applyBorder="1" applyAlignment="1">
      <alignment horizontal="center"/>
    </xf>
    <xf numFmtId="0" fontId="22" fillId="0" borderId="37" xfId="0" applyFont="1" applyFill="1" applyBorder="1" applyAlignment="1">
      <alignment horizontal="center"/>
    </xf>
    <xf numFmtId="0" fontId="0" fillId="0" borderId="37" xfId="0" applyFill="1" applyBorder="1"/>
    <xf numFmtId="0" fontId="0" fillId="0" borderId="30" xfId="0" applyFont="1" applyBorder="1" applyAlignment="1">
      <alignment horizontal="left"/>
    </xf>
    <xf numFmtId="0" fontId="30" fillId="10" borderId="35" xfId="0" applyFont="1" applyFill="1" applyBorder="1" applyAlignment="1">
      <alignment horizontal="center"/>
    </xf>
    <xf numFmtId="0" fontId="23" fillId="0" borderId="30" xfId="0" applyFont="1" applyFill="1" applyBorder="1" applyAlignment="1">
      <alignment horizontal="left"/>
    </xf>
    <xf numFmtId="10" fontId="14" fillId="9" borderId="35" xfId="2" applyNumberFormat="1" applyFont="1" applyFill="1" applyBorder="1" applyAlignment="1">
      <alignment horizontal="right" vertical="center" wrapText="1"/>
    </xf>
    <xf numFmtId="0" fontId="0" fillId="0" borderId="35" xfId="0" applyFont="1" applyBorder="1" applyAlignment="1">
      <alignment horizontal="center"/>
    </xf>
    <xf numFmtId="0" fontId="23" fillId="0" borderId="33" xfId="0" applyFont="1" applyFill="1" applyBorder="1" applyAlignment="1">
      <alignment horizontal="left"/>
    </xf>
    <xf numFmtId="0" fontId="20" fillId="0" borderId="0" xfId="2" applyNumberFormat="1" applyFont="1" applyFill="1" applyBorder="1" applyAlignment="1">
      <alignment horizontal="center"/>
    </xf>
    <xf numFmtId="17" fontId="21" fillId="0" borderId="0" xfId="0" applyNumberFormat="1" applyFont="1" applyFill="1" applyBorder="1"/>
    <xf numFmtId="49" fontId="31" fillId="0" borderId="16" xfId="0" applyNumberFormat="1" applyFont="1" applyFill="1" applyBorder="1" applyAlignment="1">
      <alignment horizontal="center" vertical="center"/>
    </xf>
    <xf numFmtId="0" fontId="22" fillId="42" borderId="0" xfId="0" applyFont="1" applyFill="1" applyBorder="1" applyAlignment="1">
      <alignment horizontal="center" wrapText="1"/>
    </xf>
    <xf numFmtId="0" fontId="22" fillId="7" borderId="0" xfId="0" applyFont="1" applyFill="1" applyBorder="1" applyAlignment="1">
      <alignment horizontal="center" wrapText="1"/>
    </xf>
    <xf numFmtId="0" fontId="22" fillId="43" borderId="0" xfId="0" applyFont="1" applyFill="1" applyBorder="1" applyAlignment="1">
      <alignment horizontal="center" wrapText="1"/>
    </xf>
    <xf numFmtId="0" fontId="22" fillId="44" borderId="0" xfId="0" applyFont="1" applyFill="1" applyBorder="1" applyAlignment="1">
      <alignment horizontal="center" wrapText="1"/>
    </xf>
    <xf numFmtId="0" fontId="0" fillId="8" borderId="0" xfId="0" applyFill="1"/>
    <xf numFmtId="164" fontId="0" fillId="0" borderId="17" xfId="0" applyNumberFormat="1" applyFont="1" applyFill="1" applyBorder="1" applyAlignment="1">
      <alignment horizontal="center"/>
    </xf>
    <xf numFmtId="0" fontId="0" fillId="0" borderId="0" xfId="0" applyAlignment="1">
      <alignment horizontal="center" wrapText="1"/>
    </xf>
    <xf numFmtId="49" fontId="6" fillId="2" borderId="1" xfId="1" applyNumberFormat="1" applyAlignment="1">
      <alignment horizontal="left"/>
    </xf>
    <xf numFmtId="0" fontId="12" fillId="4" borderId="5" xfId="0" applyFont="1" applyFill="1" applyBorder="1" applyAlignment="1">
      <alignment horizontal="left" indent="1"/>
    </xf>
    <xf numFmtId="0" fontId="0" fillId="45" borderId="0" xfId="0" applyFill="1"/>
    <xf numFmtId="0" fontId="22" fillId="46" borderId="0" xfId="0" applyFont="1" applyFill="1" applyBorder="1" applyAlignment="1">
      <alignment horizontal="center" wrapText="1"/>
    </xf>
    <xf numFmtId="0" fontId="3" fillId="3" borderId="0" xfId="0" applyFont="1" applyFill="1" applyBorder="1" applyAlignment="1">
      <alignment vertical="center"/>
    </xf>
    <xf numFmtId="0" fontId="22" fillId="6" borderId="0" xfId="0" applyFont="1" applyFill="1" applyBorder="1" applyAlignment="1">
      <alignment horizontal="center" wrapText="1"/>
    </xf>
    <xf numFmtId="0" fontId="22" fillId="0" borderId="0" xfId="0" applyFont="1" applyFill="1" applyBorder="1" applyAlignment="1">
      <alignment horizontal="center" wrapText="1"/>
    </xf>
    <xf numFmtId="0" fontId="31" fillId="0" borderId="0" xfId="0" applyFont="1" applyFill="1" applyBorder="1" applyAlignment="1">
      <alignment horizontal="center" vertical="center"/>
    </xf>
    <xf numFmtId="0" fontId="0" fillId="47" borderId="0" xfId="0" applyFill="1" applyAlignment="1">
      <alignment wrapText="1"/>
    </xf>
    <xf numFmtId="43" fontId="23" fillId="0" borderId="35" xfId="4" applyNumberFormat="1" applyFont="1" applyFill="1" applyBorder="1" applyAlignment="1">
      <alignment horizontal="right"/>
    </xf>
    <xf numFmtId="43" fontId="23" fillId="0" borderId="34" xfId="4" applyNumberFormat="1" applyFont="1" applyFill="1" applyBorder="1" applyAlignment="1">
      <alignment horizontal="right"/>
    </xf>
    <xf numFmtId="43" fontId="23" fillId="0" borderId="35" xfId="4" applyNumberFormat="1" applyFont="1" applyFill="1" applyBorder="1" applyAlignment="1"/>
    <xf numFmtId="43" fontId="23" fillId="0" borderId="34" xfId="4" applyNumberFormat="1" applyFont="1" applyFill="1" applyBorder="1" applyAlignment="1"/>
    <xf numFmtId="43" fontId="0" fillId="0" borderId="0" xfId="0" applyNumberFormat="1" applyBorder="1"/>
    <xf numFmtId="0" fontId="28" fillId="0" borderId="34" xfId="0" applyFont="1" applyFill="1" applyBorder="1"/>
    <xf numFmtId="10" fontId="0" fillId="9" borderId="24" xfId="2" applyNumberFormat="1" applyFont="1" applyFill="1" applyBorder="1" applyAlignment="1">
      <alignment horizontal="center"/>
    </xf>
    <xf numFmtId="10" fontId="0" fillId="9" borderId="31" xfId="2" applyNumberFormat="1" applyFont="1" applyFill="1" applyBorder="1" applyAlignment="1">
      <alignment horizontal="center"/>
    </xf>
    <xf numFmtId="10" fontId="0" fillId="9" borderId="32" xfId="2" applyNumberFormat="1" applyFont="1" applyFill="1" applyBorder="1" applyAlignment="1">
      <alignment horizontal="center"/>
    </xf>
    <xf numFmtId="0" fontId="0" fillId="0" borderId="16" xfId="0" applyNumberFormat="1" applyFill="1" applyBorder="1"/>
    <xf numFmtId="9" fontId="0" fillId="0" borderId="16" xfId="0" applyNumberFormat="1" applyFill="1" applyBorder="1"/>
    <xf numFmtId="10" fontId="0" fillId="46" borderId="0" xfId="0" applyNumberFormat="1" applyFill="1"/>
    <xf numFmtId="0" fontId="0" fillId="47" borderId="16" xfId="0" applyNumberFormat="1" applyFill="1" applyBorder="1"/>
    <xf numFmtId="0" fontId="0" fillId="47" borderId="16" xfId="0" applyFill="1" applyBorder="1"/>
    <xf numFmtId="0" fontId="0" fillId="44" borderId="16" xfId="0" applyNumberFormat="1" applyFill="1" applyBorder="1"/>
    <xf numFmtId="0" fontId="0" fillId="44" borderId="16" xfId="0" applyFill="1" applyBorder="1"/>
    <xf numFmtId="10" fontId="22" fillId="0" borderId="35" xfId="0" applyNumberFormat="1" applyFont="1" applyBorder="1" applyAlignment="1">
      <alignment horizontal="right"/>
    </xf>
    <xf numFmtId="2" fontId="22" fillId="0" borderId="35" xfId="0" applyNumberFormat="1" applyFont="1" applyBorder="1" applyAlignment="1">
      <alignment horizontal="center"/>
    </xf>
    <xf numFmtId="2" fontId="23" fillId="0" borderId="35" xfId="4" applyNumberFormat="1" applyFont="1" applyFill="1" applyBorder="1" applyAlignment="1">
      <alignment horizontal="right"/>
    </xf>
    <xf numFmtId="2" fontId="23" fillId="0" borderId="0" xfId="4" applyNumberFormat="1" applyFont="1" applyFill="1" applyBorder="1" applyAlignment="1">
      <alignment horizontal="right"/>
    </xf>
    <xf numFmtId="2" fontId="23" fillId="0" borderId="34" xfId="4" applyNumberFormat="1" applyFont="1" applyFill="1" applyBorder="1" applyAlignment="1">
      <alignment horizontal="right"/>
    </xf>
    <xf numFmtId="2" fontId="0" fillId="0" borderId="35" xfId="0" applyNumberFormat="1" applyFont="1" applyFill="1" applyBorder="1"/>
    <xf numFmtId="0" fontId="0" fillId="46" borderId="16" xfId="0" applyNumberFormat="1" applyFill="1" applyBorder="1"/>
    <xf numFmtId="9" fontId="0" fillId="47" borderId="16" xfId="0" applyNumberFormat="1" applyFill="1" applyBorder="1"/>
    <xf numFmtId="0" fontId="28" fillId="0" borderId="35" xfId="0" applyFont="1" applyBorder="1" applyAlignment="1">
      <alignment horizontal="center"/>
    </xf>
    <xf numFmtId="0" fontId="23" fillId="0" borderId="27" xfId="0" applyFont="1" applyFill="1" applyBorder="1"/>
    <xf numFmtId="0" fontId="0" fillId="7" borderId="16" xfId="0" applyNumberFormat="1" applyFill="1" applyBorder="1"/>
    <xf numFmtId="0" fontId="0" fillId="0" borderId="33" xfId="0" applyFont="1" applyBorder="1"/>
    <xf numFmtId="0" fontId="0" fillId="45" borderId="16" xfId="0" applyNumberFormat="1" applyFill="1" applyBorder="1"/>
    <xf numFmtId="0" fontId="28" fillId="0" borderId="33" xfId="0" applyFont="1" applyFill="1" applyBorder="1"/>
    <xf numFmtId="0" fontId="28" fillId="0" borderId="0" xfId="0" applyFont="1" applyFill="1" applyBorder="1"/>
    <xf numFmtId="10" fontId="14" fillId="9" borderId="26" xfId="2" applyNumberFormat="1" applyFont="1" applyFill="1" applyBorder="1" applyAlignment="1">
      <alignment horizontal="right" vertical="center" wrapText="1"/>
    </xf>
    <xf numFmtId="0" fontId="27" fillId="0" borderId="38"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4" xfId="0" applyFont="1" applyBorder="1" applyAlignment="1">
      <alignment horizontal="center" vertical="center" wrapText="1"/>
    </xf>
    <xf numFmtId="0" fontId="28" fillId="0" borderId="39" xfId="0" applyFont="1" applyBorder="1" applyAlignment="1">
      <alignment horizontal="left" vertical="center" wrapText="1"/>
    </xf>
    <xf numFmtId="0" fontId="28" fillId="0" borderId="17" xfId="0" applyFont="1" applyBorder="1" applyAlignment="1">
      <alignment horizontal="left" vertical="center" wrapText="1"/>
    </xf>
    <xf numFmtId="0" fontId="28" fillId="0" borderId="45" xfId="0" applyFont="1" applyBorder="1" applyAlignment="1">
      <alignment horizontal="left" vertical="center" wrapText="1"/>
    </xf>
    <xf numFmtId="0" fontId="27" fillId="0" borderId="38"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4" xfId="0" applyFont="1" applyFill="1" applyBorder="1" applyAlignment="1">
      <alignment horizontal="center" vertical="center"/>
    </xf>
    <xf numFmtId="0" fontId="28" fillId="0" borderId="39"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45" xfId="0" applyFont="1" applyFill="1" applyBorder="1" applyAlignment="1">
      <alignment horizontal="left" vertical="center" wrapText="1"/>
    </xf>
    <xf numFmtId="0" fontId="27" fillId="0" borderId="38" xfId="0" applyFont="1" applyBorder="1" applyAlignment="1">
      <alignment horizontal="center" vertical="center"/>
    </xf>
    <xf numFmtId="0" fontId="27" fillId="0" borderId="42" xfId="0" applyFont="1" applyBorder="1" applyAlignment="1">
      <alignment horizontal="center" vertical="center"/>
    </xf>
    <xf numFmtId="0" fontId="27" fillId="0" borderId="44" xfId="0"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left" vertical="top" wrapText="1"/>
    </xf>
    <xf numFmtId="0" fontId="0" fillId="0" borderId="32" xfId="0" applyBorder="1" applyAlignment="1">
      <alignment horizontal="left" vertical="top" wrapText="1"/>
    </xf>
    <xf numFmtId="0" fontId="0" fillId="0" borderId="34" xfId="0" applyBorder="1" applyAlignment="1">
      <alignment horizontal="left" vertical="top" wrapText="1"/>
    </xf>
    <xf numFmtId="0" fontId="0" fillId="0" borderId="24" xfId="0" applyBorder="1" applyAlignment="1">
      <alignment horizontal="left" vertical="top" wrapText="1"/>
    </xf>
    <xf numFmtId="0" fontId="0" fillId="0" borderId="32"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30" fillId="10" borderId="0" xfId="0" applyFont="1" applyFill="1" applyBorder="1" applyAlignment="1">
      <alignment horizontal="left" vertical="top"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0" fillId="9" borderId="0" xfId="0" applyFill="1" applyAlignment="1">
      <alignment horizontal="left" vertical="top" wrapText="1"/>
    </xf>
    <xf numFmtId="0" fontId="13" fillId="3" borderId="27" xfId="0" applyFont="1" applyFill="1" applyBorder="1" applyAlignment="1">
      <alignment horizontal="left" vertical="center"/>
    </xf>
    <xf numFmtId="0" fontId="13" fillId="3" borderId="0" xfId="0" applyFont="1" applyFill="1" applyBorder="1" applyAlignment="1">
      <alignment horizontal="left" vertical="center"/>
    </xf>
    <xf numFmtId="0" fontId="13" fillId="3" borderId="30" xfId="0" applyFont="1" applyFill="1" applyBorder="1" applyAlignment="1">
      <alignment horizontal="left" vertical="center"/>
    </xf>
    <xf numFmtId="0" fontId="13" fillId="3" borderId="35" xfId="0" applyFont="1" applyFill="1" applyBorder="1" applyAlignment="1">
      <alignment horizontal="left" vertical="center"/>
    </xf>
    <xf numFmtId="0" fontId="13" fillId="3" borderId="33" xfId="0" applyFont="1" applyFill="1" applyBorder="1" applyAlignment="1">
      <alignment horizontal="left" vertical="center"/>
    </xf>
    <xf numFmtId="0" fontId="13" fillId="3" borderId="34" xfId="0" applyFont="1" applyFill="1" applyBorder="1" applyAlignment="1">
      <alignment horizontal="left" vertical="center"/>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2" xfId="0" applyFont="1" applyBorder="1" applyAlignment="1">
      <alignment horizontal="left" vertical="center" wrapText="1"/>
    </xf>
    <xf numFmtId="0" fontId="0" fillId="0" borderId="36" xfId="0" applyFont="1" applyBorder="1" applyAlignment="1">
      <alignment horizontal="center" vertical="center" textRotation="90"/>
    </xf>
    <xf numFmtId="0" fontId="0" fillId="0" borderId="37" xfId="0" applyFont="1" applyBorder="1" applyAlignment="1">
      <alignment horizontal="center" vertical="center" textRotation="90"/>
    </xf>
    <xf numFmtId="0" fontId="0" fillId="0" borderId="23" xfId="0" applyFont="1" applyBorder="1" applyAlignment="1">
      <alignment horizontal="center" vertical="center" textRotation="90"/>
    </xf>
    <xf numFmtId="0" fontId="0" fillId="0" borderId="0" xfId="0" applyFont="1" applyFill="1" applyBorder="1" applyAlignment="1">
      <alignment horizontal="center"/>
    </xf>
    <xf numFmtId="0" fontId="0" fillId="0" borderId="0" xfId="0" applyAlignment="1">
      <alignment horizontal="center"/>
    </xf>
  </cellXfs>
  <cellStyles count="69">
    <cellStyle name="=C:\WINNT\SYSTEM32\COMMAND.COM 6" xfId="5" xr:uid="{00000000-0005-0000-0000-000000000000}"/>
    <cellStyle name="20% - Accent1 2" xfId="6" xr:uid="{00000000-0005-0000-0000-000001000000}"/>
    <cellStyle name="20% - Accent2 2" xfId="7" xr:uid="{00000000-0005-0000-0000-000002000000}"/>
    <cellStyle name="20% - Accent3 2" xfId="8" xr:uid="{00000000-0005-0000-0000-000003000000}"/>
    <cellStyle name="20% - Accent4 2" xfId="9" xr:uid="{00000000-0005-0000-0000-000004000000}"/>
    <cellStyle name="20% - Accent5 2" xfId="10" xr:uid="{00000000-0005-0000-0000-000005000000}"/>
    <cellStyle name="20% - Accent6 2" xfId="11" xr:uid="{00000000-0005-0000-0000-000006000000}"/>
    <cellStyle name="40% - Accent1 2" xfId="12" xr:uid="{00000000-0005-0000-0000-000007000000}"/>
    <cellStyle name="40% - Accent2 2" xfId="13" xr:uid="{00000000-0005-0000-0000-000008000000}"/>
    <cellStyle name="40% - Accent3 2" xfId="14" xr:uid="{00000000-0005-0000-0000-000009000000}"/>
    <cellStyle name="40% - Accent4 2" xfId="15" xr:uid="{00000000-0005-0000-0000-00000A000000}"/>
    <cellStyle name="40% - Accent5 2" xfId="16" xr:uid="{00000000-0005-0000-0000-00000B000000}"/>
    <cellStyle name="40% - Accent6 2" xfId="17" xr:uid="{00000000-0005-0000-0000-00000C000000}"/>
    <cellStyle name="60% - Accent1 2" xfId="18" xr:uid="{00000000-0005-0000-0000-00000D000000}"/>
    <cellStyle name="60% - Accent2 2" xfId="19" xr:uid="{00000000-0005-0000-0000-00000E000000}"/>
    <cellStyle name="60% - Accent3 2" xfId="20" xr:uid="{00000000-0005-0000-0000-00000F000000}"/>
    <cellStyle name="60% - Accent4 2" xfId="21" xr:uid="{00000000-0005-0000-0000-000010000000}"/>
    <cellStyle name="60% - Accent5 2" xfId="22" xr:uid="{00000000-0005-0000-0000-000011000000}"/>
    <cellStyle name="60% - Accent6 2" xfId="23" xr:uid="{00000000-0005-0000-0000-000012000000}"/>
    <cellStyle name="Accent1 2" xfId="24" xr:uid="{00000000-0005-0000-0000-000013000000}"/>
    <cellStyle name="Accent2 2" xfId="25" xr:uid="{00000000-0005-0000-0000-000014000000}"/>
    <cellStyle name="Accent3 2" xfId="26" xr:uid="{00000000-0005-0000-0000-000015000000}"/>
    <cellStyle name="Accent4 2" xfId="27" xr:uid="{00000000-0005-0000-0000-000016000000}"/>
    <cellStyle name="Accent5 2" xfId="28" xr:uid="{00000000-0005-0000-0000-000017000000}"/>
    <cellStyle name="Accent6 2" xfId="29" xr:uid="{00000000-0005-0000-0000-000018000000}"/>
    <cellStyle name="Bad 2" xfId="30" xr:uid="{00000000-0005-0000-0000-000019000000}"/>
    <cellStyle name="Calculation 2" xfId="31" xr:uid="{00000000-0005-0000-0000-00001A000000}"/>
    <cellStyle name="Check Cell 2" xfId="32" xr:uid="{00000000-0005-0000-0000-00001B000000}"/>
    <cellStyle name="Comma" xfId="4" builtinId="3"/>
    <cellStyle name="Comma 2" xfId="33" xr:uid="{00000000-0005-0000-0000-00001D000000}"/>
    <cellStyle name="Comma 2 2" xfId="34" xr:uid="{00000000-0005-0000-0000-00001E000000}"/>
    <cellStyle name="Comma 2 3" xfId="35" xr:uid="{00000000-0005-0000-0000-00001F000000}"/>
    <cellStyle name="Comma 3" xfId="36" xr:uid="{00000000-0005-0000-0000-000020000000}"/>
    <cellStyle name="Comma 3 2" xfId="37" xr:uid="{00000000-0005-0000-0000-000021000000}"/>
    <cellStyle name="Comma 4" xfId="38" xr:uid="{00000000-0005-0000-0000-000022000000}"/>
    <cellStyle name="Currency 2" xfId="39" xr:uid="{00000000-0005-0000-0000-000023000000}"/>
    <cellStyle name="Currency 2 2" xfId="40" xr:uid="{00000000-0005-0000-0000-000024000000}"/>
    <cellStyle name="Explanatory Text 2" xfId="41" xr:uid="{00000000-0005-0000-0000-000025000000}"/>
    <cellStyle name="Good 2" xfId="42" xr:uid="{00000000-0005-0000-0000-000026000000}"/>
    <cellStyle name="Heading 1 2" xfId="43" xr:uid="{00000000-0005-0000-0000-000027000000}"/>
    <cellStyle name="Heading 2 2" xfId="44" xr:uid="{00000000-0005-0000-0000-000028000000}"/>
    <cellStyle name="Heading 3 2" xfId="45" xr:uid="{00000000-0005-0000-0000-000029000000}"/>
    <cellStyle name="Heading 4 2" xfId="46" xr:uid="{00000000-0005-0000-0000-00002A000000}"/>
    <cellStyle name="Hyperlink" xfId="3" builtinId="8"/>
    <cellStyle name="Hyperlink 2" xfId="47" xr:uid="{00000000-0005-0000-0000-00002C000000}"/>
    <cellStyle name="Hyperlink 3" xfId="67" xr:uid="{00000000-0005-0000-0000-00002D000000}"/>
    <cellStyle name="Input 2" xfId="48" xr:uid="{00000000-0005-0000-0000-00002E000000}"/>
    <cellStyle name="Linked Cell 2" xfId="49" xr:uid="{00000000-0005-0000-0000-00002F000000}"/>
    <cellStyle name="Neutral 2" xfId="50" xr:uid="{00000000-0005-0000-0000-000030000000}"/>
    <cellStyle name="Normal" xfId="0" builtinId="0"/>
    <cellStyle name="Normal 2" xfId="51" xr:uid="{00000000-0005-0000-0000-000032000000}"/>
    <cellStyle name="Normal 2 2" xfId="52" xr:uid="{00000000-0005-0000-0000-000033000000}"/>
    <cellStyle name="Normal 2 2 2" xfId="53" xr:uid="{00000000-0005-0000-0000-000034000000}"/>
    <cellStyle name="Normal 20" xfId="54" xr:uid="{00000000-0005-0000-0000-000035000000}"/>
    <cellStyle name="Normal 3" xfId="55" xr:uid="{00000000-0005-0000-0000-000036000000}"/>
    <cellStyle name="Normal 4" xfId="56" xr:uid="{00000000-0005-0000-0000-000037000000}"/>
    <cellStyle name="Normal 4 2" xfId="66" xr:uid="{00000000-0005-0000-0000-000038000000}"/>
    <cellStyle name="Normal 5" xfId="57" xr:uid="{00000000-0005-0000-0000-000039000000}"/>
    <cellStyle name="Normal 7" xfId="58" xr:uid="{00000000-0005-0000-0000-00003A000000}"/>
    <cellStyle name="Normal 8" xfId="59" xr:uid="{00000000-0005-0000-0000-00003B000000}"/>
    <cellStyle name="Note 2" xfId="1" xr:uid="{00000000-0005-0000-0000-00003C000000}"/>
    <cellStyle name="Output 2" xfId="60" xr:uid="{00000000-0005-0000-0000-00003D000000}"/>
    <cellStyle name="Percent" xfId="2" builtinId="5"/>
    <cellStyle name="Percent 2" xfId="61" xr:uid="{00000000-0005-0000-0000-00003F000000}"/>
    <cellStyle name="Percent 2 2" xfId="62" xr:uid="{00000000-0005-0000-0000-000040000000}"/>
    <cellStyle name="Percent 3" xfId="63" xr:uid="{00000000-0005-0000-0000-000041000000}"/>
    <cellStyle name="Percent 4" xfId="68" xr:uid="{00000000-0005-0000-0000-000042000000}"/>
    <cellStyle name="Total 2" xfId="64" xr:uid="{00000000-0005-0000-0000-000043000000}"/>
    <cellStyle name="Warning Text 2" xfId="65" xr:uid="{00000000-0005-0000-0000-000044000000}"/>
  </cellStyles>
  <dxfs count="237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00000"/>
      </font>
    </dxf>
    <dxf>
      <font>
        <color rgb="FFC00000"/>
      </font>
    </dxf>
    <dxf>
      <fill>
        <patternFill>
          <bgColor rgb="FFFFFF9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1.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Phase 2 Hybrid solution- Total societal value (£) </a:t>
            </a:r>
            <a:endParaRPr lang="en-GB">
              <a:effectLst/>
            </a:endParaRPr>
          </a:p>
        </c:rich>
      </c:tx>
      <c:overlay val="0"/>
    </c:title>
    <c:autoTitleDeleted val="0"/>
    <c:plotArea>
      <c:layout/>
      <c:lineChart>
        <c:grouping val="standard"/>
        <c:varyColors val="0"/>
        <c:ser>
          <c:idx val="3"/>
          <c:order val="0"/>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0-EC6C-478F-BA22-67D4E2D59368}"/>
            </c:ext>
          </c:extLst>
        </c:ser>
        <c:ser>
          <c:idx val="0"/>
          <c:order val="1"/>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1-EC6C-478F-BA22-67D4E2D59368}"/>
            </c:ext>
          </c:extLst>
        </c:ser>
        <c:ser>
          <c:idx val="1"/>
          <c:order val="2"/>
          <c:marker>
            <c:symbol val="none"/>
          </c:marker>
          <c:val>
            <c:numRef>
              <c:f>'Phase 2'!$J$3:$J$20</c:f>
              <c:numCache>
                <c:formatCode>_-"£"* #,##0_-;\-"£"* #,##0_-;_-"£"* "-"??_-;_-@_-</c:formatCode>
                <c:ptCount val="18"/>
                <c:pt idx="0">
                  <c:v>276.82503827736809</c:v>
                </c:pt>
                <c:pt idx="1">
                  <c:v>-159.64486323180029</c:v>
                </c:pt>
                <c:pt idx="2">
                  <c:v>-899.47219683185995</c:v>
                </c:pt>
                <c:pt idx="3">
                  <c:v>2317.1867861798164</c:v>
                </c:pt>
                <c:pt idx="4">
                  <c:v>0</c:v>
                </c:pt>
                <c:pt idx="5">
                  <c:v>0</c:v>
                </c:pt>
                <c:pt idx="6">
                  <c:v>-24635.00816513336</c:v>
                </c:pt>
                <c:pt idx="7">
                  <c:v>-40561.186945732683</c:v>
                </c:pt>
                <c:pt idx="8">
                  <c:v>0</c:v>
                </c:pt>
                <c:pt idx="9">
                  <c:v>0</c:v>
                </c:pt>
                <c:pt idx="10">
                  <c:v>-6401.5197670177149</c:v>
                </c:pt>
                <c:pt idx="11">
                  <c:v>-49.875616704929115</c:v>
                </c:pt>
                <c:pt idx="12">
                  <c:v>-733084.18833423546</c:v>
                </c:pt>
                <c:pt idx="13">
                  <c:v>-245688.26032729424</c:v>
                </c:pt>
                <c:pt idx="14">
                  <c:v>-26256.708071361179</c:v>
                </c:pt>
                <c:pt idx="15">
                  <c:v>0</c:v>
                </c:pt>
                <c:pt idx="16">
                  <c:v>0</c:v>
                </c:pt>
                <c:pt idx="17">
                  <c:v>-6563.3206770402867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2-EC6C-478F-BA22-67D4E2D59368}"/>
            </c:ext>
          </c:extLst>
        </c:ser>
        <c:ser>
          <c:idx val="2"/>
          <c:order val="3"/>
          <c:marker>
            <c:symbol val="none"/>
          </c:marker>
          <c:val>
            <c:numRef>
              <c:f>'Phase 2'!$M$3:$M$20</c:f>
              <c:numCache>
                <c:formatCode>_-"£"* #,##0_-;\-"£"* #,##0_-;_-"£"* "-"??_-;_-@_-</c:formatCode>
                <c:ptCount val="18"/>
                <c:pt idx="0">
                  <c:v>496.83996934117613</c:v>
                </c:pt>
                <c:pt idx="1">
                  <c:v>-161.10725758922581</c:v>
                </c:pt>
                <c:pt idx="2">
                  <c:v>-902.52974090507314</c:v>
                </c:pt>
                <c:pt idx="3">
                  <c:v>3765.4285275421935</c:v>
                </c:pt>
                <c:pt idx="4">
                  <c:v>0</c:v>
                </c:pt>
                <c:pt idx="5">
                  <c:v>0</c:v>
                </c:pt>
                <c:pt idx="6">
                  <c:v>-24718.749059726833</c:v>
                </c:pt>
                <c:pt idx="7">
                  <c:v>-40603.589533288032</c:v>
                </c:pt>
                <c:pt idx="8">
                  <c:v>0</c:v>
                </c:pt>
                <c:pt idx="9">
                  <c:v>0</c:v>
                </c:pt>
                <c:pt idx="10">
                  <c:v>-6408.2119035858086</c:v>
                </c:pt>
                <c:pt idx="11">
                  <c:v>-67.688336956689511</c:v>
                </c:pt>
                <c:pt idx="12">
                  <c:v>-735576.13497098722</c:v>
                </c:pt>
                <c:pt idx="13">
                  <c:v>-248081.56593609089</c:v>
                </c:pt>
                <c:pt idx="14">
                  <c:v>-27612.877137372037</c:v>
                </c:pt>
                <c:pt idx="15">
                  <c:v>0</c:v>
                </c:pt>
                <c:pt idx="16">
                  <c:v>0</c:v>
                </c:pt>
                <c:pt idx="17">
                  <c:v>-6570.1819599714509</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3-EC6C-478F-BA22-67D4E2D59368}"/>
            </c:ext>
          </c:extLst>
        </c:ser>
        <c:ser>
          <c:idx val="4"/>
          <c:order val="4"/>
          <c:marker>
            <c:symbol val="none"/>
          </c:marker>
          <c:val>
            <c:numRef>
              <c:f>'Phase 2'!$P$3:$P$20</c:f>
              <c:numCache>
                <c:formatCode>_-"£"* #,##0_-;\-"£"* #,##0_-;_-"£"* "-"??_-;_-@_-</c:formatCode>
                <c:ptCount val="18"/>
                <c:pt idx="0">
                  <c:v>1244.8907349581227</c:v>
                </c:pt>
                <c:pt idx="1">
                  <c:v>-166.07939840447318</c:v>
                </c:pt>
                <c:pt idx="2">
                  <c:v>-912.92539078484242</c:v>
                </c:pt>
                <c:pt idx="3">
                  <c:v>8689.4504481742988</c:v>
                </c:pt>
                <c:pt idx="4">
                  <c:v>0</c:v>
                </c:pt>
                <c:pt idx="5">
                  <c:v>0</c:v>
                </c:pt>
                <c:pt idx="6">
                  <c:v>-25003.468101344639</c:v>
                </c:pt>
                <c:pt idx="7">
                  <c:v>-40747.758330973797</c:v>
                </c:pt>
                <c:pt idx="8">
                  <c:v>0</c:v>
                </c:pt>
                <c:pt idx="9">
                  <c:v>0</c:v>
                </c:pt>
                <c:pt idx="10">
                  <c:v>-6430.9651679173257</c:v>
                </c:pt>
                <c:pt idx="11">
                  <c:v>-128.25158581267482</c:v>
                </c:pt>
                <c:pt idx="12">
                  <c:v>-744048.75353593985</c:v>
                </c:pt>
                <c:pt idx="13">
                  <c:v>-256218.80500599928</c:v>
                </c:pt>
                <c:pt idx="14">
                  <c:v>-32223.851961808279</c:v>
                </c:pt>
                <c:pt idx="15">
                  <c:v>0</c:v>
                </c:pt>
                <c:pt idx="16">
                  <c:v>0</c:v>
                </c:pt>
                <c:pt idx="17">
                  <c:v>-6593.5103219374032</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4-EC6C-478F-BA22-67D4E2D59368}"/>
            </c:ext>
          </c:extLst>
        </c:ser>
        <c:ser>
          <c:idx val="5"/>
          <c:order val="5"/>
          <c:marker>
            <c:symbol val="none"/>
          </c:marker>
          <c:val>
            <c:numRef>
              <c:f>'Phase 2'!$S$3:$S$20</c:f>
              <c:numCache>
                <c:formatCode>_-"£"* #,##0_-;\-"£"* #,##0_-;_-"£"* "-"??_-;_-@_-</c:formatCode>
                <c:ptCount val="18"/>
                <c:pt idx="0">
                  <c:v>389.73570291484839</c:v>
                </c:pt>
                <c:pt idx="1">
                  <c:v>-337.13680470716258</c:v>
                </c:pt>
                <c:pt idx="2">
                  <c:v>-1791.8623800317814</c:v>
                </c:pt>
                <c:pt idx="3">
                  <c:v>3614.8113864405095</c:v>
                </c:pt>
                <c:pt idx="4">
                  <c:v>0</c:v>
                </c:pt>
                <c:pt idx="5">
                  <c:v>0</c:v>
                </c:pt>
                <c:pt idx="6">
                  <c:v>-49076.041267868932</c:v>
                </c:pt>
                <c:pt idx="7">
                  <c:v>-85951.7236065045</c:v>
                </c:pt>
                <c:pt idx="8">
                  <c:v>0</c:v>
                </c:pt>
                <c:pt idx="9">
                  <c:v>0</c:v>
                </c:pt>
                <c:pt idx="10">
                  <c:v>-13565.225751712545</c:v>
                </c:pt>
                <c:pt idx="11">
                  <c:v>-89.776110068872399</c:v>
                </c:pt>
                <c:pt idx="12">
                  <c:v>-1460396.1012861463</c:v>
                </c:pt>
                <c:pt idx="13">
                  <c:v>-465439.06933389278</c:v>
                </c:pt>
                <c:pt idx="14">
                  <c:v>-32790.10800684453</c:v>
                </c:pt>
                <c:pt idx="15">
                  <c:v>0</c:v>
                </c:pt>
                <c:pt idx="16">
                  <c:v>0</c:v>
                </c:pt>
                <c:pt idx="17">
                  <c:v>-13908.092125819079</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5-EC6C-478F-BA22-67D4E2D59368}"/>
            </c:ext>
          </c:extLst>
        </c:ser>
        <c:ser>
          <c:idx val="6"/>
          <c:order val="6"/>
          <c:marker>
            <c:symbol val="none"/>
          </c:marker>
          <c:val>
            <c:numRef>
              <c:f>'Phase 2'!$V$3:$V$20</c:f>
              <c:numCache>
                <c:formatCode>_-"£"* #,##0_-;\-"£"* #,##0_-;_-"£"* "-"??_-;_-@_-</c:formatCode>
                <c:ptCount val="18"/>
                <c:pt idx="0">
                  <c:v>352.02388970209222</c:v>
                </c:pt>
                <c:pt idx="1">
                  <c:v>-623.09217136017401</c:v>
                </c:pt>
                <c:pt idx="2">
                  <c:v>-1652.669296694306</c:v>
                </c:pt>
                <c:pt idx="3">
                  <c:v>2317.1867861798164</c:v>
                </c:pt>
                <c:pt idx="4">
                  <c:v>0</c:v>
                </c:pt>
                <c:pt idx="5">
                  <c:v>0</c:v>
                </c:pt>
                <c:pt idx="6">
                  <c:v>-45263.782695490983</c:v>
                </c:pt>
                <c:pt idx="7">
                  <c:v>-78947.964348711073</c:v>
                </c:pt>
                <c:pt idx="8">
                  <c:v>0</c:v>
                </c:pt>
                <c:pt idx="9">
                  <c:v>0</c:v>
                </c:pt>
                <c:pt idx="10">
                  <c:v>-12459.866004913847</c:v>
                </c:pt>
                <c:pt idx="11">
                  <c:v>-57.000704805633276</c:v>
                </c:pt>
                <c:pt idx="12">
                  <c:v>-1346951.5892113615</c:v>
                </c:pt>
                <c:pt idx="13">
                  <c:v>-785466.49673199398</c:v>
                </c:pt>
                <c:pt idx="14">
                  <c:v>-319852.35334351938</c:v>
                </c:pt>
                <c:pt idx="15">
                  <c:v>0</c:v>
                </c:pt>
                <c:pt idx="16">
                  <c:v>0</c:v>
                </c:pt>
                <c:pt idx="17">
                  <c:v>-12774.793980102073</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6-EC6C-478F-BA22-67D4E2D59368}"/>
            </c:ext>
          </c:extLst>
        </c:ser>
        <c:ser>
          <c:idx val="7"/>
          <c:order val="7"/>
          <c:marker>
            <c:symbol val="none"/>
          </c:marker>
          <c:val>
            <c:numRef>
              <c:f>'Phase 2'!$Y$3:$Y$20</c:f>
              <c:numCache>
                <c:formatCode>_-"£"* #,##0_-;\-"£"* #,##0_-;_-"£"* "-"??_-;_-@_-</c:formatCode>
                <c:ptCount val="18"/>
                <c:pt idx="0">
                  <c:v>3629.3663028285741</c:v>
                </c:pt>
                <c:pt idx="1">
                  <c:v>777.78090318579416</c:v>
                </c:pt>
                <c:pt idx="2">
                  <c:v>2690.6526778847806</c:v>
                </c:pt>
                <c:pt idx="3">
                  <c:v>23890.195765513858</c:v>
                </c:pt>
                <c:pt idx="4">
                  <c:v>33.204585248328847</c:v>
                </c:pt>
                <c:pt idx="5">
                  <c:v>332425.85972630302</c:v>
                </c:pt>
                <c:pt idx="6">
                  <c:v>73692.449407367152</c:v>
                </c:pt>
                <c:pt idx="7">
                  <c:v>4671668.5610889215</c:v>
                </c:pt>
                <c:pt idx="8">
                  <c:v>165.92312324316237</c:v>
                </c:pt>
                <c:pt idx="9">
                  <c:v>234483.19436564366</c:v>
                </c:pt>
                <c:pt idx="10">
                  <c:v>8767.6268804729098</c:v>
                </c:pt>
                <c:pt idx="11">
                  <c:v>47.037779615475827</c:v>
                </c:pt>
                <c:pt idx="12">
                  <c:v>2192926.7933680452</c:v>
                </c:pt>
                <c:pt idx="13">
                  <c:v>1395188.3694205594</c:v>
                </c:pt>
                <c:pt idx="14">
                  <c:v>615382.04523404094</c:v>
                </c:pt>
                <c:pt idx="15">
                  <c:v>71.067778758165829</c:v>
                </c:pt>
                <c:pt idx="16">
                  <c:v>494286.80372166936</c:v>
                </c:pt>
                <c:pt idx="17">
                  <c:v>8989.2320710571621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7-EC6C-478F-BA22-67D4E2D59368}"/>
            </c:ext>
          </c:extLst>
        </c:ser>
        <c:ser>
          <c:idx val="8"/>
          <c:order val="8"/>
          <c:marker>
            <c:symbol val="none"/>
          </c:marker>
          <c:val>
            <c:numRef>
              <c:f>'Phase 2'!$AB$3:$AB$20</c:f>
              <c:numCache>
                <c:formatCode>_-"£"* #,##0_-;\-"£"* #,##0_-;_-"£"* "-"??_-;_-@_-</c:formatCode>
                <c:ptCount val="18"/>
                <c:pt idx="0">
                  <c:v>3629.3663028285741</c:v>
                </c:pt>
                <c:pt idx="1">
                  <c:v>777.78090318579416</c:v>
                </c:pt>
                <c:pt idx="2">
                  <c:v>2690.6526778847806</c:v>
                </c:pt>
                <c:pt idx="3">
                  <c:v>23890.195765513858</c:v>
                </c:pt>
                <c:pt idx="4">
                  <c:v>33.204585248328847</c:v>
                </c:pt>
                <c:pt idx="5">
                  <c:v>332425.85972630302</c:v>
                </c:pt>
                <c:pt idx="6">
                  <c:v>73692.449407367152</c:v>
                </c:pt>
                <c:pt idx="7">
                  <c:v>4671668.5610889215</c:v>
                </c:pt>
                <c:pt idx="8">
                  <c:v>165.92312324316237</c:v>
                </c:pt>
                <c:pt idx="9">
                  <c:v>234483.19436564366</c:v>
                </c:pt>
                <c:pt idx="10">
                  <c:v>8767.6268804729098</c:v>
                </c:pt>
                <c:pt idx="11">
                  <c:v>47.037779615475827</c:v>
                </c:pt>
                <c:pt idx="12">
                  <c:v>2192926.7933680452</c:v>
                </c:pt>
                <c:pt idx="13">
                  <c:v>1395188.3694205594</c:v>
                </c:pt>
                <c:pt idx="14">
                  <c:v>615382.04523404094</c:v>
                </c:pt>
                <c:pt idx="15">
                  <c:v>71.067778758165829</c:v>
                </c:pt>
                <c:pt idx="16">
                  <c:v>494286.80372166936</c:v>
                </c:pt>
                <c:pt idx="17">
                  <c:v>8989.2320710571621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8-EC6C-478F-BA22-67D4E2D59368}"/>
            </c:ext>
          </c:extLst>
        </c:ser>
        <c:dLbls>
          <c:showLegendKey val="0"/>
          <c:showVal val="0"/>
          <c:showCatName val="0"/>
          <c:showSerName val="0"/>
          <c:showPercent val="0"/>
          <c:showBubbleSize val="0"/>
        </c:dLbls>
        <c:smooth val="0"/>
        <c:axId val="239951232"/>
        <c:axId val="239961216"/>
      </c:lineChart>
      <c:catAx>
        <c:axId val="239951232"/>
        <c:scaling>
          <c:orientation val="minMax"/>
        </c:scaling>
        <c:delete val="0"/>
        <c:axPos val="b"/>
        <c:majorTickMark val="out"/>
        <c:minorTickMark val="none"/>
        <c:tickLblPos val="nextTo"/>
        <c:crossAx val="239961216"/>
        <c:crosses val="autoZero"/>
        <c:auto val="1"/>
        <c:lblAlgn val="ctr"/>
        <c:lblOffset val="100"/>
        <c:noMultiLvlLbl val="0"/>
      </c:catAx>
      <c:valAx>
        <c:axId val="239961216"/>
        <c:scaling>
          <c:orientation val="minMax"/>
          <c:max val="500000"/>
          <c:min val="-500000"/>
        </c:scaling>
        <c:delete val="0"/>
        <c:axPos val="l"/>
        <c:majorGridlines/>
        <c:numFmt formatCode="General" sourceLinked="1"/>
        <c:majorTickMark val="out"/>
        <c:minorTickMark val="none"/>
        <c:tickLblPos val="nextTo"/>
        <c:crossAx val="239951232"/>
        <c:crosses val="autoZero"/>
        <c:crossBetween val="between"/>
        <c:dispUnits>
          <c:builtInUnit val="millions"/>
          <c:dispUnitsLbl/>
        </c:dispUnits>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Phase</a:t>
            </a:r>
            <a:r>
              <a:rPr lang="en-GB" baseline="0"/>
              <a:t> 2 Hydrid solution option - Category level societal value (£) </a:t>
            </a:r>
            <a:endParaRPr lang="en-GB"/>
          </a:p>
        </c:rich>
      </c:tx>
      <c:overlay val="0"/>
    </c:title>
    <c:autoTitleDeleted val="0"/>
    <c:plotArea>
      <c:layout/>
      <c:lineChart>
        <c:grouping val="standard"/>
        <c:varyColors val="0"/>
        <c:ser>
          <c:idx val="3"/>
          <c:order val="0"/>
          <c:marker>
            <c:symbol val="none"/>
          </c:marker>
          <c:val>
            <c:numRef>
              <c:f>'Phase 1'!$I$25:$I$28</c:f>
              <c:numCache>
                <c:formatCode>_-"£"* #,##0_-;\-"£"* #,##0_-;_-"£"* "-"??_-;_-@_-</c:formatCode>
                <c:ptCount val="4"/>
                <c:pt idx="0">
                  <c:v>1634.3443637365356</c:v>
                </c:pt>
                <c:pt idx="1">
                  <c:v>80402.337873748562</c:v>
                </c:pt>
                <c:pt idx="2">
                  <c:v>934662.73810699023</c:v>
                </c:pt>
                <c:pt idx="3">
                  <c:v>2315840.1049076924</c:v>
                </c:pt>
              </c:numCache>
            </c:numRef>
          </c:val>
          <c:smooth val="0"/>
          <c:extLst>
            <c:ext xmlns:c15="http://schemas.microsoft.com/office/drawing/2012/chart" uri="{02D57815-91ED-43cb-92C2-25804820EDAC}">
              <c15:filteredSeriesTitle>
                <c15:tx>
                  <c:strRef>
                    <c:extLst>
                      <c:ext uri="{02D57815-91ED-43cb-92C2-25804820EDAC}">
                        <c15:formulaRef>
                          <c15:sqref>'Phase 1'!#REF!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'Phase 1'!$Q$25:$Q$28</c15:sqref>
                        </c15:formulaRef>
                      </c:ext>
                    </c:extLst>
                    <c:strCache>
                      <c:ptCount val="4"/>
                      <c:pt idx="0">
                        <c:v> Health and Safety </c:v>
                      </c:pt>
                      <c:pt idx="1">
                        <c:v> Socio-Economic  </c:v>
                      </c:pt>
                      <c:pt idx="2">
                        <c:v> Environmental  </c:v>
                      </c:pt>
                      <c:pt idx="3">
                        <c:v> Wider Economic and Engineering </c:v>
                      </c:pt>
                    </c:strCache>
                  </c:strRef>
                </c15:cat>
              </c15:filteredCategoryTitle>
            </c:ext>
            <c:ext xmlns:c16="http://schemas.microsoft.com/office/drawing/2014/chart" uri="{C3380CC4-5D6E-409C-BE32-E72D297353CC}">
              <c16:uniqueId val="{00000000-980A-44FE-86BE-6CBBA23B729A}"/>
            </c:ext>
          </c:extLst>
        </c:ser>
        <c:ser>
          <c:idx val="0"/>
          <c:order val="1"/>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1-980A-44FE-86BE-6CBBA23B729A}"/>
            </c:ext>
          </c:extLst>
        </c:ser>
        <c:ser>
          <c:idx val="1"/>
          <c:order val="2"/>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2-980A-44FE-86BE-6CBBA23B729A}"/>
            </c:ext>
          </c:extLst>
        </c:ser>
        <c:ser>
          <c:idx val="2"/>
          <c:order val="3"/>
          <c:marker>
            <c:symbol val="none"/>
          </c:marker>
          <c:val>
            <c:numRef>
              <c:f>'Phase 2'!$J$25:$J$28</c:f>
              <c:numCache>
                <c:formatCode>_-"£"* #,##0_-;\-"£"* #,##0_-;_-"£"* "-"??_-;_-@_-</c:formatCode>
                <c:ptCount val="4"/>
                <c:pt idx="0">
                  <c:v>-782.29202178629214</c:v>
                </c:pt>
                <c:pt idx="1">
                  <c:v>-62879.008324686227</c:v>
                </c:pt>
                <c:pt idx="2">
                  <c:v>-739535.58371795807</c:v>
                </c:pt>
                <c:pt idx="3">
                  <c:v>-1011592.4774099311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3-980A-44FE-86BE-6CBBA23B729A}"/>
            </c:ext>
          </c:extLst>
        </c:ser>
        <c:ser>
          <c:idx val="7"/>
          <c:order val="4"/>
          <c:marker>
            <c:symbol val="none"/>
          </c:marker>
          <c:val>
            <c:numRef>
              <c:f>'Phase 2'!$M$25:$M$28</c:f>
              <c:numCache>
                <c:formatCode>_-"£"* #,##0_-;\-"£"* #,##0_-;_-"£"* "-"??_-;_-@_-</c:formatCode>
                <c:ptCount val="4"/>
                <c:pt idx="0">
                  <c:v>-566.79702915312282</c:v>
                </c:pt>
                <c:pt idx="1">
                  <c:v>-61556.910065472672</c:v>
                </c:pt>
                <c:pt idx="2">
                  <c:v>-742052.0352115297</c:v>
                </c:pt>
                <c:pt idx="3">
                  <c:v>-1017840.7600044216</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4-980A-44FE-86BE-6CBBA23B729A}"/>
            </c:ext>
          </c:extLst>
        </c:ser>
        <c:ser>
          <c:idx val="4"/>
          <c:order val="5"/>
          <c:marker>
            <c:symbol val="none"/>
          </c:marker>
          <c:val>
            <c:numRef>
              <c:f>'Phase 2'!$P$25:$P$28</c:f>
              <c:numCache>
                <c:formatCode>_-"£"* #,##0_-;\-"£"* #,##0_-;_-"£"* "-"??_-;_-@_-</c:formatCode>
                <c:ptCount val="4"/>
                <c:pt idx="0">
                  <c:v>165.88594576880723</c:v>
                </c:pt>
                <c:pt idx="1">
                  <c:v>-57061.775984144137</c:v>
                </c:pt>
                <c:pt idx="2">
                  <c:v>-750607.97028966981</c:v>
                </c:pt>
                <c:pt idx="3">
                  <c:v>-1039084.9208256848</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5-980A-44FE-86BE-6CBBA23B729A}"/>
            </c:ext>
          </c:extLst>
        </c:ser>
        <c:ser>
          <c:idx val="5"/>
          <c:order val="6"/>
          <c:marker>
            <c:symbol val="none"/>
          </c:marker>
          <c:val>
            <c:numRef>
              <c:f>'Phase 2'!$S$25:$S$28</c:f>
              <c:numCache>
                <c:formatCode>_-"£"* #,##0_-;\-"£"* #,##0_-;_-"£"* "-"??_-;_-@_-</c:formatCode>
                <c:ptCount val="4"/>
                <c:pt idx="0">
                  <c:v>-1739.2634818240956</c:v>
                </c:pt>
                <c:pt idx="1">
                  <c:v>-131412.95348793291</c:v>
                </c:pt>
                <c:pt idx="2">
                  <c:v>-1474051.1031479277</c:v>
                </c:pt>
                <c:pt idx="3">
                  <c:v>-1972533.3707527027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6-980A-44FE-86BE-6CBBA23B729A}"/>
            </c:ext>
          </c:extLst>
        </c:ser>
        <c:ser>
          <c:idx val="6"/>
          <c:order val="7"/>
          <c:marker>
            <c:symbol val="none"/>
          </c:marker>
          <c:val>
            <c:numRef>
              <c:f>'Phase 2'!$V$25:$V$28</c:f>
              <c:numCache>
                <c:formatCode>_-"£"* #,##0_-;\-"£"* #,##0_-;_-"£"* "-"??_-;_-@_-</c:formatCode>
                <c:ptCount val="4"/>
                <c:pt idx="0">
                  <c:v>-1923.7375783523878</c:v>
                </c:pt>
                <c:pt idx="1">
                  <c:v>-121894.56025802225</c:v>
                </c:pt>
                <c:pt idx="2">
                  <c:v>-1359468.4559210809</c:v>
                </c:pt>
                <c:pt idx="3">
                  <c:v>-2465045.2332669767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7-980A-44FE-86BE-6CBBA23B729A}"/>
            </c:ext>
          </c:extLst>
        </c:ser>
        <c:ser>
          <c:idx val="8"/>
          <c:order val="8"/>
          <c:marker>
            <c:symbol val="none"/>
          </c:marker>
          <c:val>
            <c:numRef>
              <c:f>'Phase 2'!$Y$25:$Y$28</c:f>
              <c:numCache>
                <c:formatCode>_-"£"* #,##0_-;\-"£"* #,##0_-;_-"£"* "-"??_-;_-@_-</c:formatCode>
                <c:ptCount val="4"/>
                <c:pt idx="0">
                  <c:v>7097.799883899148</c:v>
                </c:pt>
                <c:pt idx="1">
                  <c:v>5101876.1936965967</c:v>
                </c:pt>
                <c:pt idx="2">
                  <c:v>2201741.4580281335</c:v>
                </c:pt>
                <c:pt idx="3">
                  <c:v>4706844.3115941295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8-980A-44FE-86BE-6CBBA23B729A}"/>
            </c:ext>
          </c:extLst>
        </c:ser>
        <c:ser>
          <c:idx val="9"/>
          <c:order val="9"/>
          <c:marker>
            <c:symbol val="none"/>
          </c:marker>
          <c:val>
            <c:numRef>
              <c:f>'Phase 2'!$AB$25:$AB$28</c:f>
              <c:numCache>
                <c:formatCode>_-"£"* #,##0_-;\-"£"* #,##0_-;_-"£"* "-"??_-;_-@_-</c:formatCode>
                <c:ptCount val="4"/>
                <c:pt idx="0">
                  <c:v>7097.799883899148</c:v>
                </c:pt>
                <c:pt idx="1">
                  <c:v>5101876.1936965967</c:v>
                </c:pt>
                <c:pt idx="2">
                  <c:v>2201741.4580281335</c:v>
                </c:pt>
                <c:pt idx="3">
                  <c:v>4706844.3115941295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9-980A-44FE-86BE-6CBBA23B729A}"/>
            </c:ext>
          </c:extLst>
        </c:ser>
        <c:dLbls>
          <c:showLegendKey val="0"/>
          <c:showVal val="0"/>
          <c:showCatName val="0"/>
          <c:showSerName val="0"/>
          <c:showPercent val="0"/>
          <c:showBubbleSize val="0"/>
        </c:dLbls>
        <c:smooth val="0"/>
        <c:axId val="211956480"/>
        <c:axId val="211958400"/>
      </c:lineChart>
      <c:catAx>
        <c:axId val="211956480"/>
        <c:scaling>
          <c:orientation val="minMax"/>
        </c:scaling>
        <c:delete val="0"/>
        <c:axPos val="b"/>
        <c:title>
          <c:overlay val="0"/>
        </c:title>
        <c:numFmt formatCode="General" sourceLinked="0"/>
        <c:majorTickMark val="out"/>
        <c:minorTickMark val="none"/>
        <c:tickLblPos val="nextTo"/>
        <c:crossAx val="211958400"/>
        <c:crosses val="autoZero"/>
        <c:auto val="1"/>
        <c:lblAlgn val="ctr"/>
        <c:lblOffset val="100"/>
        <c:noMultiLvlLbl val="0"/>
      </c:catAx>
      <c:valAx>
        <c:axId val="211958400"/>
        <c:scaling>
          <c:orientation val="minMax"/>
          <c:max val="50000000"/>
          <c:min val="-50000000"/>
        </c:scaling>
        <c:delete val="0"/>
        <c:axPos val="l"/>
        <c:majorGridlines/>
        <c:numFmt formatCode="_-&quot;£&quot;* #,##0_-;\-&quot;£&quot;* #,##0_-;_-&quot;£&quot;* &quot;-&quot;??_-;_-@_-" sourceLinked="1"/>
        <c:majorTickMark val="out"/>
        <c:minorTickMark val="none"/>
        <c:tickLblPos val="nextTo"/>
        <c:crossAx val="211956480"/>
        <c:crosses val="autoZero"/>
        <c:crossBetween val="between"/>
        <c:dispUnits>
          <c:builtInUnit val="millions"/>
          <c:dispUnitsLbl/>
        </c:dispUnits>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Phase</a:t>
            </a:r>
            <a:r>
              <a:rPr lang="en-GB" baseline="0"/>
              <a:t> 2 Hydrid solution option - Category level societal value (£) </a:t>
            </a:r>
            <a:endParaRPr lang="en-GB"/>
          </a:p>
        </c:rich>
      </c:tx>
      <c:overlay val="0"/>
    </c:title>
    <c:autoTitleDeleted val="0"/>
    <c:plotArea>
      <c:layout/>
      <c:lineChart>
        <c:grouping val="standard"/>
        <c:varyColors val="0"/>
        <c:ser>
          <c:idx val="3"/>
          <c:order val="0"/>
          <c:marker>
            <c:symbol val="none"/>
          </c:marker>
          <c:val>
            <c:numRef>
              <c:f>'Phase 1'!$I$25:$I$28</c:f>
              <c:numCache>
                <c:formatCode>_-"£"* #,##0_-;\-"£"* #,##0_-;_-"£"* "-"??_-;_-@_-</c:formatCode>
                <c:ptCount val="4"/>
                <c:pt idx="0">
                  <c:v>1634.3443637365356</c:v>
                </c:pt>
                <c:pt idx="1">
                  <c:v>80402.337873748562</c:v>
                </c:pt>
                <c:pt idx="2">
                  <c:v>934662.73810699023</c:v>
                </c:pt>
                <c:pt idx="3">
                  <c:v>2315840.1049076924</c:v>
                </c:pt>
              </c:numCache>
            </c:numRef>
          </c:val>
          <c:smooth val="0"/>
          <c:extLst>
            <c:ext xmlns:c15="http://schemas.microsoft.com/office/drawing/2012/chart" uri="{02D57815-91ED-43cb-92C2-25804820EDAC}">
              <c15:filteredSeriesTitle>
                <c15:tx>
                  <c:strRef>
                    <c:extLst>
                      <c:ext uri="{02D57815-91ED-43cb-92C2-25804820EDAC}">
                        <c15:formulaRef>
                          <c15:sqref>'Phase 1'!#REF!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'Phase 1'!$Q$25:$Q$28</c15:sqref>
                        </c15:formulaRef>
                      </c:ext>
                    </c:extLst>
                    <c:strCache>
                      <c:ptCount val="4"/>
                      <c:pt idx="0">
                        <c:v> Health and Safety </c:v>
                      </c:pt>
                      <c:pt idx="1">
                        <c:v> Socio-Economic  </c:v>
                      </c:pt>
                      <c:pt idx="2">
                        <c:v> Environmental  </c:v>
                      </c:pt>
                      <c:pt idx="3">
                        <c:v> Wider Economic and Engineering </c:v>
                      </c:pt>
                    </c:strCache>
                  </c:strRef>
                </c15:cat>
              </c15:filteredCategoryTitle>
            </c:ext>
            <c:ext xmlns:c16="http://schemas.microsoft.com/office/drawing/2014/chart" uri="{C3380CC4-5D6E-409C-BE32-E72D297353CC}">
              <c16:uniqueId val="{00000000-64DD-4AA0-9CFA-DFF5F15CBAA0}"/>
            </c:ext>
          </c:extLst>
        </c:ser>
        <c:ser>
          <c:idx val="0"/>
          <c:order val="1"/>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1-64DD-4AA0-9CFA-DFF5F15CBAA0}"/>
            </c:ext>
          </c:extLst>
        </c:ser>
        <c:ser>
          <c:idx val="1"/>
          <c:order val="2"/>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2-64DD-4AA0-9CFA-DFF5F15CBAA0}"/>
            </c:ext>
          </c:extLst>
        </c:ser>
        <c:ser>
          <c:idx val="2"/>
          <c:order val="3"/>
          <c:marker>
            <c:symbol val="none"/>
          </c:marker>
          <c:val>
            <c:numRef>
              <c:f>'Phase 2'!$J$25:$J$28</c:f>
              <c:numCache>
                <c:formatCode>_-"£"* #,##0_-;\-"£"* #,##0_-;_-"£"* "-"??_-;_-@_-</c:formatCode>
                <c:ptCount val="4"/>
                <c:pt idx="0">
                  <c:v>-782.29202178629214</c:v>
                </c:pt>
                <c:pt idx="1">
                  <c:v>-62879.008324686227</c:v>
                </c:pt>
                <c:pt idx="2">
                  <c:v>-739535.58371795807</c:v>
                </c:pt>
                <c:pt idx="3">
                  <c:v>-1011592.4774099311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3-64DD-4AA0-9CFA-DFF5F15CBAA0}"/>
            </c:ext>
          </c:extLst>
        </c:ser>
        <c:ser>
          <c:idx val="7"/>
          <c:order val="4"/>
          <c:marker>
            <c:symbol val="none"/>
          </c:marker>
          <c:val>
            <c:numRef>
              <c:f>'Phase 2'!$M$25:$M$28</c:f>
              <c:numCache>
                <c:formatCode>_-"£"* #,##0_-;\-"£"* #,##0_-;_-"£"* "-"??_-;_-@_-</c:formatCode>
                <c:ptCount val="4"/>
                <c:pt idx="0">
                  <c:v>-566.79702915312282</c:v>
                </c:pt>
                <c:pt idx="1">
                  <c:v>-61556.910065472672</c:v>
                </c:pt>
                <c:pt idx="2">
                  <c:v>-742052.0352115297</c:v>
                </c:pt>
                <c:pt idx="3">
                  <c:v>-1017840.7600044216</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4-64DD-4AA0-9CFA-DFF5F15CBAA0}"/>
            </c:ext>
          </c:extLst>
        </c:ser>
        <c:ser>
          <c:idx val="4"/>
          <c:order val="5"/>
          <c:marker>
            <c:symbol val="none"/>
          </c:marker>
          <c:val>
            <c:numRef>
              <c:f>'Phase 2'!$P$25:$P$28</c:f>
              <c:numCache>
                <c:formatCode>_-"£"* #,##0_-;\-"£"* #,##0_-;_-"£"* "-"??_-;_-@_-</c:formatCode>
                <c:ptCount val="4"/>
                <c:pt idx="0">
                  <c:v>165.88594576880723</c:v>
                </c:pt>
                <c:pt idx="1">
                  <c:v>-57061.775984144137</c:v>
                </c:pt>
                <c:pt idx="2">
                  <c:v>-750607.97028966981</c:v>
                </c:pt>
                <c:pt idx="3">
                  <c:v>-1039084.9208256848</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5-64DD-4AA0-9CFA-DFF5F15CBAA0}"/>
            </c:ext>
          </c:extLst>
        </c:ser>
        <c:ser>
          <c:idx val="5"/>
          <c:order val="6"/>
          <c:marker>
            <c:symbol val="none"/>
          </c:marker>
          <c:val>
            <c:numRef>
              <c:f>'Phase 2'!$S$25:$S$28</c:f>
              <c:numCache>
                <c:formatCode>_-"£"* #,##0_-;\-"£"* #,##0_-;_-"£"* "-"??_-;_-@_-</c:formatCode>
                <c:ptCount val="4"/>
                <c:pt idx="0">
                  <c:v>-1739.2634818240956</c:v>
                </c:pt>
                <c:pt idx="1">
                  <c:v>-131412.95348793291</c:v>
                </c:pt>
                <c:pt idx="2">
                  <c:v>-1474051.1031479277</c:v>
                </c:pt>
                <c:pt idx="3">
                  <c:v>-1972533.3707527027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6-64DD-4AA0-9CFA-DFF5F15CBAA0}"/>
            </c:ext>
          </c:extLst>
        </c:ser>
        <c:ser>
          <c:idx val="6"/>
          <c:order val="7"/>
          <c:marker>
            <c:symbol val="none"/>
          </c:marker>
          <c:val>
            <c:numRef>
              <c:f>'Phase 2'!$V$25:$V$28</c:f>
              <c:numCache>
                <c:formatCode>_-"£"* #,##0_-;\-"£"* #,##0_-;_-"£"* "-"??_-;_-@_-</c:formatCode>
                <c:ptCount val="4"/>
                <c:pt idx="0">
                  <c:v>-1923.7375783523878</c:v>
                </c:pt>
                <c:pt idx="1">
                  <c:v>-121894.56025802225</c:v>
                </c:pt>
                <c:pt idx="2">
                  <c:v>-1359468.4559210809</c:v>
                </c:pt>
                <c:pt idx="3">
                  <c:v>-2465045.2332669767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7-64DD-4AA0-9CFA-DFF5F15CBAA0}"/>
            </c:ext>
          </c:extLst>
        </c:ser>
        <c:ser>
          <c:idx val="8"/>
          <c:order val="8"/>
          <c:marker>
            <c:symbol val="none"/>
          </c:marker>
          <c:val>
            <c:numRef>
              <c:f>'Phase 2'!$Y$25:$Y$28</c:f>
              <c:numCache>
                <c:formatCode>_-"£"* #,##0_-;\-"£"* #,##0_-;_-"£"* "-"??_-;_-@_-</c:formatCode>
                <c:ptCount val="4"/>
                <c:pt idx="0">
                  <c:v>7097.799883899148</c:v>
                </c:pt>
                <c:pt idx="1">
                  <c:v>5101876.1936965967</c:v>
                </c:pt>
                <c:pt idx="2">
                  <c:v>2201741.4580281335</c:v>
                </c:pt>
                <c:pt idx="3">
                  <c:v>4706844.3115941295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8-64DD-4AA0-9CFA-DFF5F15CBAA0}"/>
            </c:ext>
          </c:extLst>
        </c:ser>
        <c:ser>
          <c:idx val="9"/>
          <c:order val="9"/>
          <c:marker>
            <c:symbol val="none"/>
          </c:marker>
          <c:val>
            <c:numRef>
              <c:f>'Phase 2'!$AB$25:$AB$28</c:f>
              <c:numCache>
                <c:formatCode>_-"£"* #,##0_-;\-"£"* #,##0_-;_-"£"* "-"??_-;_-@_-</c:formatCode>
                <c:ptCount val="4"/>
                <c:pt idx="0">
                  <c:v>7097.799883899148</c:v>
                </c:pt>
                <c:pt idx="1">
                  <c:v>5101876.1936965967</c:v>
                </c:pt>
                <c:pt idx="2">
                  <c:v>2201741.4580281335</c:v>
                </c:pt>
                <c:pt idx="3">
                  <c:v>4706844.3115941295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9-64DD-4AA0-9CFA-DFF5F15CBAA0}"/>
            </c:ext>
          </c:extLst>
        </c:ser>
        <c:dLbls>
          <c:showLegendKey val="0"/>
          <c:showVal val="0"/>
          <c:showCatName val="0"/>
          <c:showSerName val="0"/>
          <c:showPercent val="0"/>
          <c:showBubbleSize val="0"/>
        </c:dLbls>
        <c:smooth val="0"/>
        <c:axId val="216500480"/>
        <c:axId val="218100096"/>
      </c:lineChart>
      <c:catAx>
        <c:axId val="216500480"/>
        <c:scaling>
          <c:orientation val="minMax"/>
        </c:scaling>
        <c:delete val="0"/>
        <c:axPos val="b"/>
        <c:title>
          <c:overlay val="0"/>
        </c:title>
        <c:numFmt formatCode="General" sourceLinked="0"/>
        <c:majorTickMark val="out"/>
        <c:minorTickMark val="none"/>
        <c:tickLblPos val="nextTo"/>
        <c:crossAx val="218100096"/>
        <c:crosses val="autoZero"/>
        <c:auto val="1"/>
        <c:lblAlgn val="ctr"/>
        <c:lblOffset val="100"/>
        <c:noMultiLvlLbl val="0"/>
      </c:catAx>
      <c:valAx>
        <c:axId val="218100096"/>
        <c:scaling>
          <c:orientation val="minMax"/>
          <c:max val="1000000"/>
          <c:min val="-1000000"/>
        </c:scaling>
        <c:delete val="0"/>
        <c:axPos val="l"/>
        <c:majorGridlines/>
        <c:numFmt formatCode="_-&quot;£&quot;* #,##0_-;\-&quot;£&quot;* #,##0_-;_-&quot;£&quot;* &quot;-&quot;??_-;_-@_-" sourceLinked="1"/>
        <c:majorTickMark val="out"/>
        <c:minorTickMark val="none"/>
        <c:tickLblPos val="nextTo"/>
        <c:crossAx val="216500480"/>
        <c:crosses val="autoZero"/>
        <c:crossBetween val="between"/>
        <c:dispUnits>
          <c:builtInUnit val="millions"/>
          <c:dispUnitsLbl/>
        </c:dispUnits>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2721429</xdr:colOff>
      <xdr:row>4</xdr:row>
      <xdr:rowOff>119744</xdr:rowOff>
    </xdr:from>
    <xdr:to>
      <xdr:col>1</xdr:col>
      <xdr:colOff>2900175</xdr:colOff>
      <xdr:row>5</xdr:row>
      <xdr:rowOff>127149</xdr:rowOff>
    </xdr:to>
    <xdr:pic macro="[4]!Help10">
      <xdr:nvPicPr>
        <xdr:cNvPr id="22" name="Picture 21">
          <a:extLst>
            <a:ext uri="{FF2B5EF4-FFF2-40B4-BE49-F238E27FC236}">
              <a16:creationId xmlns:a16="http://schemas.microsoft.com/office/drawing/2014/main" id="{63E059F6-3A25-4879-A630-DDA386DA23BD}"/>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12</xdr:row>
      <xdr:rowOff>167639</xdr:rowOff>
    </xdr:from>
    <xdr:to>
      <xdr:col>1</xdr:col>
      <xdr:colOff>3141616</xdr:colOff>
      <xdr:row>13</xdr:row>
      <xdr:rowOff>152400</xdr:rowOff>
    </xdr:to>
    <xdr:pic macro="[4]!Help11">
      <xdr:nvPicPr>
        <xdr:cNvPr id="23" name="Picture 22">
          <a:extLst>
            <a:ext uri="{FF2B5EF4-FFF2-40B4-BE49-F238E27FC236}">
              <a16:creationId xmlns:a16="http://schemas.microsoft.com/office/drawing/2014/main" id="{D4E94253-40C3-478C-862E-29B51B8051F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29</xdr:row>
      <xdr:rowOff>9525</xdr:rowOff>
    </xdr:from>
    <xdr:to>
      <xdr:col>1</xdr:col>
      <xdr:colOff>2586624</xdr:colOff>
      <xdr:row>29</xdr:row>
      <xdr:rowOff>170704</xdr:rowOff>
    </xdr:to>
    <xdr:pic macro="[4]!Help16">
      <xdr:nvPicPr>
        <xdr:cNvPr id="24" name="Picture 23">
          <a:extLst>
            <a:ext uri="{FF2B5EF4-FFF2-40B4-BE49-F238E27FC236}">
              <a16:creationId xmlns:a16="http://schemas.microsoft.com/office/drawing/2014/main" id="{D38F21BC-6F11-461B-A713-15466909651C}"/>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twoCellAnchor>
    <xdr:from>
      <xdr:col>1</xdr:col>
      <xdr:colOff>2721429</xdr:colOff>
      <xdr:row>4</xdr:row>
      <xdr:rowOff>119744</xdr:rowOff>
    </xdr:from>
    <xdr:to>
      <xdr:col>1</xdr:col>
      <xdr:colOff>2900175</xdr:colOff>
      <xdr:row>5</xdr:row>
      <xdr:rowOff>127149</xdr:rowOff>
    </xdr:to>
    <xdr:pic macro="[5]!Help10">
      <xdr:nvPicPr>
        <xdr:cNvPr id="5" name="Picture 4">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12</xdr:row>
      <xdr:rowOff>167639</xdr:rowOff>
    </xdr:from>
    <xdr:to>
      <xdr:col>1</xdr:col>
      <xdr:colOff>3141616</xdr:colOff>
      <xdr:row>13</xdr:row>
      <xdr:rowOff>152400</xdr:rowOff>
    </xdr:to>
    <xdr:pic macro="[5]!Help11">
      <xdr:nvPicPr>
        <xdr:cNvPr id="6" name="Picture 5">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29</xdr:row>
      <xdr:rowOff>9525</xdr:rowOff>
    </xdr:from>
    <xdr:to>
      <xdr:col>1</xdr:col>
      <xdr:colOff>2414001</xdr:colOff>
      <xdr:row>30</xdr:row>
      <xdr:rowOff>8779</xdr:rowOff>
    </xdr:to>
    <xdr:pic macro="[5]!Help16">
      <xdr:nvPicPr>
        <xdr:cNvPr id="7" name="Picture 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twoCellAnchor>
    <xdr:from>
      <xdr:col>1</xdr:col>
      <xdr:colOff>2721429</xdr:colOff>
      <xdr:row>4</xdr:row>
      <xdr:rowOff>119744</xdr:rowOff>
    </xdr:from>
    <xdr:to>
      <xdr:col>1</xdr:col>
      <xdr:colOff>2900175</xdr:colOff>
      <xdr:row>5</xdr:row>
      <xdr:rowOff>127149</xdr:rowOff>
    </xdr:to>
    <xdr:pic macro="[6]!Help10">
      <xdr:nvPicPr>
        <xdr:cNvPr id="8" name="Picture 7">
          <a:extLst>
            <a:ext uri="{FF2B5EF4-FFF2-40B4-BE49-F238E27FC236}">
              <a16:creationId xmlns:a16="http://schemas.microsoft.com/office/drawing/2014/main" id="{1D6A3C79-5200-4001-A755-63046ED388D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17</xdr:row>
      <xdr:rowOff>167639</xdr:rowOff>
    </xdr:from>
    <xdr:to>
      <xdr:col>1</xdr:col>
      <xdr:colOff>3141616</xdr:colOff>
      <xdr:row>18</xdr:row>
      <xdr:rowOff>152400</xdr:rowOff>
    </xdr:to>
    <xdr:pic macro="[6]!Help11">
      <xdr:nvPicPr>
        <xdr:cNvPr id="9" name="Picture 8">
          <a:extLst>
            <a:ext uri="{FF2B5EF4-FFF2-40B4-BE49-F238E27FC236}">
              <a16:creationId xmlns:a16="http://schemas.microsoft.com/office/drawing/2014/main" id="{9D05B110-3A4C-4A7E-9E69-DE1703B0F912}"/>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34</xdr:row>
      <xdr:rowOff>9525</xdr:rowOff>
    </xdr:from>
    <xdr:to>
      <xdr:col>1</xdr:col>
      <xdr:colOff>2586624</xdr:colOff>
      <xdr:row>34</xdr:row>
      <xdr:rowOff>170704</xdr:rowOff>
    </xdr:to>
    <xdr:pic macro="[6]!Help16">
      <xdr:nvPicPr>
        <xdr:cNvPr id="10" name="Picture 9">
          <a:extLst>
            <a:ext uri="{FF2B5EF4-FFF2-40B4-BE49-F238E27FC236}">
              <a16:creationId xmlns:a16="http://schemas.microsoft.com/office/drawing/2014/main" id="{9ABB469D-32B2-4E94-98F8-9DA39BE33803}"/>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twoCellAnchor>
    <xdr:from>
      <xdr:col>1</xdr:col>
      <xdr:colOff>2721429</xdr:colOff>
      <xdr:row>4</xdr:row>
      <xdr:rowOff>119744</xdr:rowOff>
    </xdr:from>
    <xdr:to>
      <xdr:col>1</xdr:col>
      <xdr:colOff>2900175</xdr:colOff>
      <xdr:row>5</xdr:row>
      <xdr:rowOff>127149</xdr:rowOff>
    </xdr:to>
    <xdr:pic macro="[3]!Help10">
      <xdr:nvPicPr>
        <xdr:cNvPr id="11" name="Picture 10">
          <a:extLst>
            <a:ext uri="{FF2B5EF4-FFF2-40B4-BE49-F238E27FC236}">
              <a16:creationId xmlns:a16="http://schemas.microsoft.com/office/drawing/2014/main" id="{931B00AA-37B6-4B7C-BCF9-D659672777C2}"/>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17</xdr:row>
      <xdr:rowOff>167639</xdr:rowOff>
    </xdr:from>
    <xdr:to>
      <xdr:col>1</xdr:col>
      <xdr:colOff>3141616</xdr:colOff>
      <xdr:row>18</xdr:row>
      <xdr:rowOff>152400</xdr:rowOff>
    </xdr:to>
    <xdr:pic macro="[3]!Help11">
      <xdr:nvPicPr>
        <xdr:cNvPr id="12" name="Picture 11">
          <a:extLst>
            <a:ext uri="{FF2B5EF4-FFF2-40B4-BE49-F238E27FC236}">
              <a16:creationId xmlns:a16="http://schemas.microsoft.com/office/drawing/2014/main" id="{B25A03C0-67D9-4E39-93F3-4B3C7A8FE14C}"/>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34</xdr:row>
      <xdr:rowOff>9525</xdr:rowOff>
    </xdr:from>
    <xdr:to>
      <xdr:col>1</xdr:col>
      <xdr:colOff>2586624</xdr:colOff>
      <xdr:row>34</xdr:row>
      <xdr:rowOff>170704</xdr:rowOff>
    </xdr:to>
    <xdr:pic macro="[3]!Help16">
      <xdr:nvPicPr>
        <xdr:cNvPr id="13" name="Picture 12">
          <a:extLst>
            <a:ext uri="{FF2B5EF4-FFF2-40B4-BE49-F238E27FC236}">
              <a16:creationId xmlns:a16="http://schemas.microsoft.com/office/drawing/2014/main" id="{ED60FB4A-2249-44E6-A65F-33C124A11730}"/>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48985</xdr:colOff>
      <xdr:row>3</xdr:row>
      <xdr:rowOff>89806</xdr:rowOff>
    </xdr:from>
    <xdr:to>
      <xdr:col>14</xdr:col>
      <xdr:colOff>187778</xdr:colOff>
      <xdr:row>26</xdr:row>
      <xdr:rowOff>13579</xdr:rowOff>
    </xdr:to>
    <xdr:pic>
      <xdr:nvPicPr>
        <xdr:cNvPr id="2" name="Picture 1" descr="image001">
          <a:extLst>
            <a:ext uri="{FF2B5EF4-FFF2-40B4-BE49-F238E27FC236}">
              <a16:creationId xmlns:a16="http://schemas.microsoft.com/office/drawing/2014/main" id="{F80E097C-B032-4A18-BC1D-6A14C4816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5785" y="661306"/>
          <a:ext cx="3796393" cy="4305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351063</xdr:colOff>
      <xdr:row>3</xdr:row>
      <xdr:rowOff>76200</xdr:rowOff>
    </xdr:from>
    <xdr:to>
      <xdr:col>22</xdr:col>
      <xdr:colOff>234819</xdr:colOff>
      <xdr:row>26</xdr:row>
      <xdr:rowOff>21771</xdr:rowOff>
    </xdr:to>
    <xdr:pic>
      <xdr:nvPicPr>
        <xdr:cNvPr id="3" name="Picture 4" descr="image002">
          <a:extLst>
            <a:ext uri="{FF2B5EF4-FFF2-40B4-BE49-F238E27FC236}">
              <a16:creationId xmlns:a16="http://schemas.microsoft.com/office/drawing/2014/main" id="{B0327CF3-DFAC-4EEF-B8FB-115ADAAAC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5463" y="647700"/>
          <a:ext cx="4760556" cy="432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71</xdr:row>
      <xdr:rowOff>48985</xdr:rowOff>
    </xdr:from>
    <xdr:to>
      <xdr:col>25</xdr:col>
      <xdr:colOff>192444</xdr:colOff>
      <xdr:row>113</xdr:row>
      <xdr:rowOff>162271</xdr:rowOff>
    </xdr:to>
    <xdr:grpSp>
      <xdr:nvGrpSpPr>
        <xdr:cNvPr id="4" name="Group 3">
          <a:extLst>
            <a:ext uri="{FF2B5EF4-FFF2-40B4-BE49-F238E27FC236}">
              <a16:creationId xmlns:a16="http://schemas.microsoft.com/office/drawing/2014/main" id="{A8461924-AC04-4989-9BB5-B96A811D1683}"/>
            </a:ext>
          </a:extLst>
        </xdr:cNvPr>
        <xdr:cNvGrpSpPr/>
      </xdr:nvGrpSpPr>
      <xdr:grpSpPr>
        <a:xfrm>
          <a:off x="476250" y="13574485"/>
          <a:ext cx="15194319" cy="8114286"/>
          <a:chOff x="0" y="13144500"/>
          <a:chExt cx="15856739" cy="8114286"/>
        </a:xfrm>
      </xdr:grpSpPr>
      <xdr:pic>
        <xdr:nvPicPr>
          <xdr:cNvPr id="5" name="Picture 4">
            <a:extLst>
              <a:ext uri="{FF2B5EF4-FFF2-40B4-BE49-F238E27FC236}">
                <a16:creationId xmlns:a16="http://schemas.microsoft.com/office/drawing/2014/main" id="{4777526C-F332-4692-95A8-AEA08853EBBB}"/>
              </a:ext>
            </a:extLst>
          </xdr:cNvPr>
          <xdr:cNvPicPr>
            <a:picLocks noChangeAspect="1"/>
          </xdr:cNvPicPr>
        </xdr:nvPicPr>
        <xdr:blipFill>
          <a:blip xmlns:r="http://schemas.openxmlformats.org/officeDocument/2006/relationships" r:embed="rId3"/>
          <a:stretch>
            <a:fillRect/>
          </a:stretch>
        </xdr:blipFill>
        <xdr:spPr>
          <a:xfrm>
            <a:off x="0" y="13144500"/>
            <a:ext cx="15856739" cy="8114286"/>
          </a:xfrm>
          <a:prstGeom prst="rect">
            <a:avLst/>
          </a:prstGeom>
        </xdr:spPr>
      </xdr:pic>
      <xdr:grpSp>
        <xdr:nvGrpSpPr>
          <xdr:cNvPr id="6" name="Group 5">
            <a:extLst>
              <a:ext uri="{FF2B5EF4-FFF2-40B4-BE49-F238E27FC236}">
                <a16:creationId xmlns:a16="http://schemas.microsoft.com/office/drawing/2014/main" id="{EA4A343F-60F1-4C1F-80CE-7F1C014B1F93}"/>
              </a:ext>
            </a:extLst>
          </xdr:cNvPr>
          <xdr:cNvGrpSpPr/>
        </xdr:nvGrpSpPr>
        <xdr:grpSpPr>
          <a:xfrm>
            <a:off x="4883727" y="15773399"/>
            <a:ext cx="3858492" cy="2175165"/>
            <a:chOff x="4883727" y="15773399"/>
            <a:chExt cx="3858492" cy="2175165"/>
          </a:xfrm>
        </xdr:grpSpPr>
        <xdr:sp macro="" textlink="">
          <xdr:nvSpPr>
            <xdr:cNvPr id="7" name="Rectangle 6">
              <a:extLst>
                <a:ext uri="{FF2B5EF4-FFF2-40B4-BE49-F238E27FC236}">
                  <a16:creationId xmlns:a16="http://schemas.microsoft.com/office/drawing/2014/main" id="{6F62E750-EFFE-4CFC-A83B-274F5902BB3B}"/>
                </a:ext>
              </a:extLst>
            </xdr:cNvPr>
            <xdr:cNvSpPr/>
          </xdr:nvSpPr>
          <xdr:spPr>
            <a:xfrm>
              <a:off x="4883727" y="16850591"/>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Rectangle 7">
              <a:extLst>
                <a:ext uri="{FF2B5EF4-FFF2-40B4-BE49-F238E27FC236}">
                  <a16:creationId xmlns:a16="http://schemas.microsoft.com/office/drawing/2014/main" id="{96204583-5681-4684-B6A7-A4F0622B2C08}"/>
                </a:ext>
              </a:extLst>
            </xdr:cNvPr>
            <xdr:cNvSpPr/>
          </xdr:nvSpPr>
          <xdr:spPr>
            <a:xfrm>
              <a:off x="5434445" y="16847128"/>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4FF3750E-4685-40BE-8A47-FFA0D2E86357}"/>
                </a:ext>
              </a:extLst>
            </xdr:cNvPr>
            <xdr:cNvSpPr/>
          </xdr:nvSpPr>
          <xdr:spPr>
            <a:xfrm>
              <a:off x="6019800" y="16843664"/>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ectangle 9">
              <a:extLst>
                <a:ext uri="{FF2B5EF4-FFF2-40B4-BE49-F238E27FC236}">
                  <a16:creationId xmlns:a16="http://schemas.microsoft.com/office/drawing/2014/main" id="{8AABFA81-4078-4E88-9592-7FE0CABA8E88}"/>
                </a:ext>
              </a:extLst>
            </xdr:cNvPr>
            <xdr:cNvSpPr/>
          </xdr:nvSpPr>
          <xdr:spPr>
            <a:xfrm>
              <a:off x="6553200" y="16857519"/>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Rectangle 10">
              <a:extLst>
                <a:ext uri="{FF2B5EF4-FFF2-40B4-BE49-F238E27FC236}">
                  <a16:creationId xmlns:a16="http://schemas.microsoft.com/office/drawing/2014/main" id="{7DA4F39D-268B-4EC6-BFED-A5AAEFF590A7}"/>
                </a:ext>
              </a:extLst>
            </xdr:cNvPr>
            <xdr:cNvSpPr/>
          </xdr:nvSpPr>
          <xdr:spPr>
            <a:xfrm>
              <a:off x="7103918" y="16854055"/>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a:extLst>
                <a:ext uri="{FF2B5EF4-FFF2-40B4-BE49-F238E27FC236}">
                  <a16:creationId xmlns:a16="http://schemas.microsoft.com/office/drawing/2014/main" id="{CCE012B1-1A32-4303-99A9-F157F917836D}"/>
                </a:ext>
              </a:extLst>
            </xdr:cNvPr>
            <xdr:cNvSpPr/>
          </xdr:nvSpPr>
          <xdr:spPr>
            <a:xfrm>
              <a:off x="7100454" y="15794183"/>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DB3CF473-14D0-4406-AA68-DA66F132ABA7}"/>
                </a:ext>
              </a:extLst>
            </xdr:cNvPr>
            <xdr:cNvSpPr/>
          </xdr:nvSpPr>
          <xdr:spPr>
            <a:xfrm>
              <a:off x="7654637" y="15776863"/>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Rectangle 13">
              <a:extLst>
                <a:ext uri="{FF2B5EF4-FFF2-40B4-BE49-F238E27FC236}">
                  <a16:creationId xmlns:a16="http://schemas.microsoft.com/office/drawing/2014/main" id="{C5890758-EF94-4702-B0C5-EBF6965A2987}"/>
                </a:ext>
              </a:extLst>
            </xdr:cNvPr>
            <xdr:cNvSpPr/>
          </xdr:nvSpPr>
          <xdr:spPr>
            <a:xfrm>
              <a:off x="8188037" y="15773399"/>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26</xdr:col>
      <xdr:colOff>57150</xdr:colOff>
      <xdr:row>71</xdr:row>
      <xdr:rowOff>48985</xdr:rowOff>
    </xdr:from>
    <xdr:to>
      <xdr:col>50</xdr:col>
      <xdr:colOff>507158</xdr:colOff>
      <xdr:row>113</xdr:row>
      <xdr:rowOff>133700</xdr:rowOff>
    </xdr:to>
    <xdr:grpSp>
      <xdr:nvGrpSpPr>
        <xdr:cNvPr id="15" name="Group 14">
          <a:extLst>
            <a:ext uri="{FF2B5EF4-FFF2-40B4-BE49-F238E27FC236}">
              <a16:creationId xmlns:a16="http://schemas.microsoft.com/office/drawing/2014/main" id="{F8516EDB-D40A-4F28-936B-928E392A7A5E}"/>
            </a:ext>
          </a:extLst>
        </xdr:cNvPr>
        <xdr:cNvGrpSpPr/>
      </xdr:nvGrpSpPr>
      <xdr:grpSpPr>
        <a:xfrm>
          <a:off x="16154400" y="13574485"/>
          <a:ext cx="15309008" cy="8085715"/>
          <a:chOff x="16365682" y="13144500"/>
          <a:chExt cx="15980953" cy="8085715"/>
        </a:xfrm>
      </xdr:grpSpPr>
      <xdr:pic>
        <xdr:nvPicPr>
          <xdr:cNvPr id="16" name="Picture 15">
            <a:extLst>
              <a:ext uri="{FF2B5EF4-FFF2-40B4-BE49-F238E27FC236}">
                <a16:creationId xmlns:a16="http://schemas.microsoft.com/office/drawing/2014/main" id="{A12D13EA-C88D-4810-B0E6-5FE35959624B}"/>
              </a:ext>
            </a:extLst>
          </xdr:cNvPr>
          <xdr:cNvPicPr>
            <a:picLocks noChangeAspect="1"/>
          </xdr:cNvPicPr>
        </xdr:nvPicPr>
        <xdr:blipFill>
          <a:blip xmlns:r="http://schemas.openxmlformats.org/officeDocument/2006/relationships" r:embed="rId4"/>
          <a:stretch>
            <a:fillRect/>
          </a:stretch>
        </xdr:blipFill>
        <xdr:spPr>
          <a:xfrm>
            <a:off x="16365682" y="13144500"/>
            <a:ext cx="15980953" cy="8085715"/>
          </a:xfrm>
          <a:prstGeom prst="rect">
            <a:avLst/>
          </a:prstGeom>
        </xdr:spPr>
      </xdr:pic>
      <xdr:grpSp>
        <xdr:nvGrpSpPr>
          <xdr:cNvPr id="17" name="Group 16">
            <a:extLst>
              <a:ext uri="{FF2B5EF4-FFF2-40B4-BE49-F238E27FC236}">
                <a16:creationId xmlns:a16="http://schemas.microsoft.com/office/drawing/2014/main" id="{AFDEDCA6-0DA4-4A09-B1C8-38D15E80477A}"/>
              </a:ext>
            </a:extLst>
          </xdr:cNvPr>
          <xdr:cNvGrpSpPr/>
        </xdr:nvGrpSpPr>
        <xdr:grpSpPr>
          <a:xfrm>
            <a:off x="21284044" y="15759545"/>
            <a:ext cx="3858492" cy="2175165"/>
            <a:chOff x="4883727" y="15773399"/>
            <a:chExt cx="3858492" cy="2175165"/>
          </a:xfrm>
        </xdr:grpSpPr>
        <xdr:sp macro="" textlink="">
          <xdr:nvSpPr>
            <xdr:cNvPr id="18" name="Rectangle 17">
              <a:extLst>
                <a:ext uri="{FF2B5EF4-FFF2-40B4-BE49-F238E27FC236}">
                  <a16:creationId xmlns:a16="http://schemas.microsoft.com/office/drawing/2014/main" id="{4A2366B9-84D9-49B2-83AC-38C48C2686F4}"/>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Rectangle 18">
              <a:extLst>
                <a:ext uri="{FF2B5EF4-FFF2-40B4-BE49-F238E27FC236}">
                  <a16:creationId xmlns:a16="http://schemas.microsoft.com/office/drawing/2014/main" id="{AB6E5432-598A-4E2A-A03A-E6F5CF21213A}"/>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Rectangle 19">
              <a:extLst>
                <a:ext uri="{FF2B5EF4-FFF2-40B4-BE49-F238E27FC236}">
                  <a16:creationId xmlns:a16="http://schemas.microsoft.com/office/drawing/2014/main" id="{0D17A1C2-F94A-477C-A31E-38AABF5E7B53}"/>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Rectangle 20">
              <a:extLst>
                <a:ext uri="{FF2B5EF4-FFF2-40B4-BE49-F238E27FC236}">
                  <a16:creationId xmlns:a16="http://schemas.microsoft.com/office/drawing/2014/main" id="{C752645D-B8A2-4E00-8BB8-8528D810EC68}"/>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Rectangle 21">
              <a:extLst>
                <a:ext uri="{FF2B5EF4-FFF2-40B4-BE49-F238E27FC236}">
                  <a16:creationId xmlns:a16="http://schemas.microsoft.com/office/drawing/2014/main" id="{84C013EC-F9A4-4471-A5B8-1A9641F39AB3}"/>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Rectangle 22">
              <a:extLst>
                <a:ext uri="{FF2B5EF4-FFF2-40B4-BE49-F238E27FC236}">
                  <a16:creationId xmlns:a16="http://schemas.microsoft.com/office/drawing/2014/main" id="{88683E34-8418-4995-8F64-4BF913E35CB0}"/>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 name="Rectangle 23">
              <a:extLst>
                <a:ext uri="{FF2B5EF4-FFF2-40B4-BE49-F238E27FC236}">
                  <a16:creationId xmlns:a16="http://schemas.microsoft.com/office/drawing/2014/main" id="{1AC7BC06-CF1B-4B36-9408-5D8BDD6180F1}"/>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Rectangle 24">
              <a:extLst>
                <a:ext uri="{FF2B5EF4-FFF2-40B4-BE49-F238E27FC236}">
                  <a16:creationId xmlns:a16="http://schemas.microsoft.com/office/drawing/2014/main" id="{D30E7183-0B82-4383-A72F-463213FE156A}"/>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0</xdr:col>
      <xdr:colOff>547687</xdr:colOff>
      <xdr:row>29</xdr:row>
      <xdr:rowOff>168047</xdr:rowOff>
    </xdr:from>
    <xdr:to>
      <xdr:col>26</xdr:col>
      <xdr:colOff>390525</xdr:colOff>
      <xdr:row>72</xdr:row>
      <xdr:rowOff>48985</xdr:rowOff>
    </xdr:to>
    <xdr:grpSp>
      <xdr:nvGrpSpPr>
        <xdr:cNvPr id="26" name="Group 25">
          <a:extLst>
            <a:ext uri="{FF2B5EF4-FFF2-40B4-BE49-F238E27FC236}">
              <a16:creationId xmlns:a16="http://schemas.microsoft.com/office/drawing/2014/main" id="{D56C8E79-DFB8-406F-847D-F1BF86277CC7}"/>
            </a:ext>
          </a:extLst>
        </xdr:cNvPr>
        <xdr:cNvGrpSpPr/>
      </xdr:nvGrpSpPr>
      <xdr:grpSpPr>
        <a:xfrm>
          <a:off x="547687" y="5692547"/>
          <a:ext cx="15940088" cy="8072438"/>
          <a:chOff x="71437" y="5262562"/>
          <a:chExt cx="16627620" cy="8072438"/>
        </a:xfrm>
      </xdr:grpSpPr>
      <xdr:pic>
        <xdr:nvPicPr>
          <xdr:cNvPr id="27" name="Picture 26">
            <a:extLst>
              <a:ext uri="{FF2B5EF4-FFF2-40B4-BE49-F238E27FC236}">
                <a16:creationId xmlns:a16="http://schemas.microsoft.com/office/drawing/2014/main" id="{7BB9F1D8-F314-427F-A13F-1636A3FDACAC}"/>
              </a:ext>
            </a:extLst>
          </xdr:cNvPr>
          <xdr:cNvPicPr>
            <a:picLocks noChangeAspect="1"/>
          </xdr:cNvPicPr>
        </xdr:nvPicPr>
        <xdr:blipFill rotWithShape="1">
          <a:blip xmlns:r="http://schemas.openxmlformats.org/officeDocument/2006/relationships" r:embed="rId5"/>
          <a:srcRect t="13573" r="50269" b="5703"/>
          <a:stretch/>
        </xdr:blipFill>
        <xdr:spPr>
          <a:xfrm>
            <a:off x="71437" y="5262562"/>
            <a:ext cx="16627620" cy="8072438"/>
          </a:xfrm>
          <a:prstGeom prst="rect">
            <a:avLst/>
          </a:prstGeom>
        </xdr:spPr>
      </xdr:pic>
      <xdr:grpSp>
        <xdr:nvGrpSpPr>
          <xdr:cNvPr id="28" name="Group 27">
            <a:extLst>
              <a:ext uri="{FF2B5EF4-FFF2-40B4-BE49-F238E27FC236}">
                <a16:creationId xmlns:a16="http://schemas.microsoft.com/office/drawing/2014/main" id="{AE11BA52-A4EE-4F4D-93DB-CBDE6BD3F491}"/>
              </a:ext>
            </a:extLst>
          </xdr:cNvPr>
          <xdr:cNvGrpSpPr/>
        </xdr:nvGrpSpPr>
        <xdr:grpSpPr>
          <a:xfrm>
            <a:off x="5247409" y="8295409"/>
            <a:ext cx="4069773" cy="2175165"/>
            <a:chOff x="4883727" y="15773399"/>
            <a:chExt cx="3858492" cy="2175165"/>
          </a:xfrm>
        </xdr:grpSpPr>
        <xdr:sp macro="" textlink="">
          <xdr:nvSpPr>
            <xdr:cNvPr id="29" name="Rectangle 28">
              <a:extLst>
                <a:ext uri="{FF2B5EF4-FFF2-40B4-BE49-F238E27FC236}">
                  <a16:creationId xmlns:a16="http://schemas.microsoft.com/office/drawing/2014/main" id="{92DCB990-A862-4454-87AD-D5AC40A47F03}"/>
                </a:ext>
              </a:extLst>
            </xdr:cNvPr>
            <xdr:cNvSpPr/>
          </xdr:nvSpPr>
          <xdr:spPr>
            <a:xfrm>
              <a:off x="4883727" y="16850591"/>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 name="Rectangle 29">
              <a:extLst>
                <a:ext uri="{FF2B5EF4-FFF2-40B4-BE49-F238E27FC236}">
                  <a16:creationId xmlns:a16="http://schemas.microsoft.com/office/drawing/2014/main" id="{439B1279-806D-46EA-9239-95DD581CAC63}"/>
                </a:ext>
              </a:extLst>
            </xdr:cNvPr>
            <xdr:cNvSpPr/>
          </xdr:nvSpPr>
          <xdr:spPr>
            <a:xfrm>
              <a:off x="5434445" y="16847128"/>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Rectangle 30">
              <a:extLst>
                <a:ext uri="{FF2B5EF4-FFF2-40B4-BE49-F238E27FC236}">
                  <a16:creationId xmlns:a16="http://schemas.microsoft.com/office/drawing/2014/main" id="{A5686626-B166-4308-BCAD-13FA457BEAAF}"/>
                </a:ext>
              </a:extLst>
            </xdr:cNvPr>
            <xdr:cNvSpPr/>
          </xdr:nvSpPr>
          <xdr:spPr>
            <a:xfrm>
              <a:off x="6019800" y="16843664"/>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Rectangle 31">
              <a:extLst>
                <a:ext uri="{FF2B5EF4-FFF2-40B4-BE49-F238E27FC236}">
                  <a16:creationId xmlns:a16="http://schemas.microsoft.com/office/drawing/2014/main" id="{BEB9F7C5-C8D4-452C-B23C-0E16C93D0373}"/>
                </a:ext>
              </a:extLst>
            </xdr:cNvPr>
            <xdr:cNvSpPr/>
          </xdr:nvSpPr>
          <xdr:spPr>
            <a:xfrm>
              <a:off x="6553200" y="16857519"/>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3" name="Rectangle 32">
              <a:extLst>
                <a:ext uri="{FF2B5EF4-FFF2-40B4-BE49-F238E27FC236}">
                  <a16:creationId xmlns:a16="http://schemas.microsoft.com/office/drawing/2014/main" id="{589FE0B1-18B6-4503-80F9-48AF692195EC}"/>
                </a:ext>
              </a:extLst>
            </xdr:cNvPr>
            <xdr:cNvSpPr/>
          </xdr:nvSpPr>
          <xdr:spPr>
            <a:xfrm>
              <a:off x="7103918" y="16854055"/>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Rectangle 33">
              <a:extLst>
                <a:ext uri="{FF2B5EF4-FFF2-40B4-BE49-F238E27FC236}">
                  <a16:creationId xmlns:a16="http://schemas.microsoft.com/office/drawing/2014/main" id="{DDD63BC6-31F7-4526-A747-1C012D485B2F}"/>
                </a:ext>
              </a:extLst>
            </xdr:cNvPr>
            <xdr:cNvSpPr/>
          </xdr:nvSpPr>
          <xdr:spPr>
            <a:xfrm>
              <a:off x="7100454" y="15794183"/>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Rectangle 34">
              <a:extLst>
                <a:ext uri="{FF2B5EF4-FFF2-40B4-BE49-F238E27FC236}">
                  <a16:creationId xmlns:a16="http://schemas.microsoft.com/office/drawing/2014/main" id="{E6D29672-D6AF-482E-AAE7-C43FAEF12A3E}"/>
                </a:ext>
              </a:extLst>
            </xdr:cNvPr>
            <xdr:cNvSpPr/>
          </xdr:nvSpPr>
          <xdr:spPr>
            <a:xfrm>
              <a:off x="7654637" y="15776863"/>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Rectangle 35">
              <a:extLst>
                <a:ext uri="{FF2B5EF4-FFF2-40B4-BE49-F238E27FC236}">
                  <a16:creationId xmlns:a16="http://schemas.microsoft.com/office/drawing/2014/main" id="{F982F4D3-FE41-48BF-8C7E-E6652CD09739}"/>
                </a:ext>
              </a:extLst>
            </xdr:cNvPr>
            <xdr:cNvSpPr/>
          </xdr:nvSpPr>
          <xdr:spPr>
            <a:xfrm>
              <a:off x="8188037" y="15773399"/>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0</xdr:col>
      <xdr:colOff>476250</xdr:colOff>
      <xdr:row>115</xdr:row>
      <xdr:rowOff>48985</xdr:rowOff>
    </xdr:from>
    <xdr:to>
      <xdr:col>25</xdr:col>
      <xdr:colOff>297611</xdr:colOff>
      <xdr:row>157</xdr:row>
      <xdr:rowOff>86081</xdr:rowOff>
    </xdr:to>
    <xdr:grpSp>
      <xdr:nvGrpSpPr>
        <xdr:cNvPr id="37" name="Group 36">
          <a:extLst>
            <a:ext uri="{FF2B5EF4-FFF2-40B4-BE49-F238E27FC236}">
              <a16:creationId xmlns:a16="http://schemas.microsoft.com/office/drawing/2014/main" id="{A0510AFD-3A44-4876-A833-4BFC1E6FE5E8}"/>
            </a:ext>
          </a:extLst>
        </xdr:cNvPr>
        <xdr:cNvGrpSpPr/>
      </xdr:nvGrpSpPr>
      <xdr:grpSpPr>
        <a:xfrm>
          <a:off x="476250" y="21956485"/>
          <a:ext cx="15299486" cy="8038096"/>
          <a:chOff x="0" y="21526500"/>
          <a:chExt cx="15961906" cy="8038096"/>
        </a:xfrm>
      </xdr:grpSpPr>
      <xdr:pic>
        <xdr:nvPicPr>
          <xdr:cNvPr id="38" name="Picture 37">
            <a:extLst>
              <a:ext uri="{FF2B5EF4-FFF2-40B4-BE49-F238E27FC236}">
                <a16:creationId xmlns:a16="http://schemas.microsoft.com/office/drawing/2014/main" id="{71501983-DB60-49A3-A7D7-760EC7F2EC11}"/>
              </a:ext>
            </a:extLst>
          </xdr:cNvPr>
          <xdr:cNvPicPr>
            <a:picLocks noChangeAspect="1"/>
          </xdr:cNvPicPr>
        </xdr:nvPicPr>
        <xdr:blipFill>
          <a:blip xmlns:r="http://schemas.openxmlformats.org/officeDocument/2006/relationships" r:embed="rId6"/>
          <a:stretch>
            <a:fillRect/>
          </a:stretch>
        </xdr:blipFill>
        <xdr:spPr>
          <a:xfrm>
            <a:off x="0" y="21526500"/>
            <a:ext cx="15961906" cy="8038096"/>
          </a:xfrm>
          <a:prstGeom prst="rect">
            <a:avLst/>
          </a:prstGeom>
        </xdr:spPr>
      </xdr:pic>
      <xdr:grpSp>
        <xdr:nvGrpSpPr>
          <xdr:cNvPr id="39" name="Group 38">
            <a:extLst>
              <a:ext uri="{FF2B5EF4-FFF2-40B4-BE49-F238E27FC236}">
                <a16:creationId xmlns:a16="http://schemas.microsoft.com/office/drawing/2014/main" id="{BF8A985C-FD1D-4FD3-B59F-0F63ACA8AD7B}"/>
              </a:ext>
            </a:extLst>
          </xdr:cNvPr>
          <xdr:cNvGrpSpPr/>
        </xdr:nvGrpSpPr>
        <xdr:grpSpPr>
          <a:xfrm>
            <a:off x="4901046" y="24141546"/>
            <a:ext cx="3858492" cy="2175165"/>
            <a:chOff x="4883727" y="15773399"/>
            <a:chExt cx="3858492" cy="2175165"/>
          </a:xfrm>
        </xdr:grpSpPr>
        <xdr:sp macro="" textlink="">
          <xdr:nvSpPr>
            <xdr:cNvPr id="40" name="Rectangle 39">
              <a:extLst>
                <a:ext uri="{FF2B5EF4-FFF2-40B4-BE49-F238E27FC236}">
                  <a16:creationId xmlns:a16="http://schemas.microsoft.com/office/drawing/2014/main" id="{5122C10F-3DB9-4D84-8BFA-D4C4B3016BFF}"/>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1" name="Rectangle 40">
              <a:extLst>
                <a:ext uri="{FF2B5EF4-FFF2-40B4-BE49-F238E27FC236}">
                  <a16:creationId xmlns:a16="http://schemas.microsoft.com/office/drawing/2014/main" id="{4296D110-8F58-4435-8918-8EA2F16AF005}"/>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2" name="Rectangle 41">
              <a:extLst>
                <a:ext uri="{FF2B5EF4-FFF2-40B4-BE49-F238E27FC236}">
                  <a16:creationId xmlns:a16="http://schemas.microsoft.com/office/drawing/2014/main" id="{E121B791-2544-4466-B6B7-68FC6BB99728}"/>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3" name="Rectangle 42">
              <a:extLst>
                <a:ext uri="{FF2B5EF4-FFF2-40B4-BE49-F238E27FC236}">
                  <a16:creationId xmlns:a16="http://schemas.microsoft.com/office/drawing/2014/main" id="{64A0C752-C703-4D05-B97F-C66625697717}"/>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Rectangle 43">
              <a:extLst>
                <a:ext uri="{FF2B5EF4-FFF2-40B4-BE49-F238E27FC236}">
                  <a16:creationId xmlns:a16="http://schemas.microsoft.com/office/drawing/2014/main" id="{1535CC46-C60F-4ECC-B4FF-43789CAC8B41}"/>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5" name="Rectangle 44">
              <a:extLst>
                <a:ext uri="{FF2B5EF4-FFF2-40B4-BE49-F238E27FC236}">
                  <a16:creationId xmlns:a16="http://schemas.microsoft.com/office/drawing/2014/main" id="{CF30C194-9206-41C7-B031-1D74B7D7CA67}"/>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6" name="Rectangle 45">
              <a:extLst>
                <a:ext uri="{FF2B5EF4-FFF2-40B4-BE49-F238E27FC236}">
                  <a16:creationId xmlns:a16="http://schemas.microsoft.com/office/drawing/2014/main" id="{C0102D13-A80B-4F4B-B9B0-3CBCC19418ED}"/>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7" name="Rectangle 46">
              <a:extLst>
                <a:ext uri="{FF2B5EF4-FFF2-40B4-BE49-F238E27FC236}">
                  <a16:creationId xmlns:a16="http://schemas.microsoft.com/office/drawing/2014/main" id="{12085DB3-8885-4E8A-A776-7FC365E5E1C5}"/>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26</xdr:col>
      <xdr:colOff>57150</xdr:colOff>
      <xdr:row>115</xdr:row>
      <xdr:rowOff>48985</xdr:rowOff>
    </xdr:from>
    <xdr:to>
      <xdr:col>50</xdr:col>
      <xdr:colOff>507158</xdr:colOff>
      <xdr:row>157</xdr:row>
      <xdr:rowOff>124176</xdr:rowOff>
    </xdr:to>
    <xdr:grpSp>
      <xdr:nvGrpSpPr>
        <xdr:cNvPr id="48" name="Group 47">
          <a:extLst>
            <a:ext uri="{FF2B5EF4-FFF2-40B4-BE49-F238E27FC236}">
              <a16:creationId xmlns:a16="http://schemas.microsoft.com/office/drawing/2014/main" id="{4470758D-051E-4F9E-A75D-F03D45D5CC70}"/>
            </a:ext>
          </a:extLst>
        </xdr:cNvPr>
        <xdr:cNvGrpSpPr/>
      </xdr:nvGrpSpPr>
      <xdr:grpSpPr>
        <a:xfrm>
          <a:off x="16154400" y="21956485"/>
          <a:ext cx="15309008" cy="8076191"/>
          <a:chOff x="16365682" y="21526500"/>
          <a:chExt cx="15980953" cy="8076191"/>
        </a:xfrm>
      </xdr:grpSpPr>
      <xdr:pic>
        <xdr:nvPicPr>
          <xdr:cNvPr id="49" name="Picture 48">
            <a:extLst>
              <a:ext uri="{FF2B5EF4-FFF2-40B4-BE49-F238E27FC236}">
                <a16:creationId xmlns:a16="http://schemas.microsoft.com/office/drawing/2014/main" id="{55DC81D5-D8C2-4366-B547-AE7305473CED}"/>
              </a:ext>
            </a:extLst>
          </xdr:cNvPr>
          <xdr:cNvPicPr>
            <a:picLocks noChangeAspect="1"/>
          </xdr:cNvPicPr>
        </xdr:nvPicPr>
        <xdr:blipFill>
          <a:blip xmlns:r="http://schemas.openxmlformats.org/officeDocument/2006/relationships" r:embed="rId7"/>
          <a:stretch>
            <a:fillRect/>
          </a:stretch>
        </xdr:blipFill>
        <xdr:spPr>
          <a:xfrm>
            <a:off x="16365682" y="21526500"/>
            <a:ext cx="15980953" cy="8076191"/>
          </a:xfrm>
          <a:prstGeom prst="rect">
            <a:avLst/>
          </a:prstGeom>
        </xdr:spPr>
      </xdr:pic>
      <xdr:grpSp>
        <xdr:nvGrpSpPr>
          <xdr:cNvPr id="50" name="Group 49">
            <a:extLst>
              <a:ext uri="{FF2B5EF4-FFF2-40B4-BE49-F238E27FC236}">
                <a16:creationId xmlns:a16="http://schemas.microsoft.com/office/drawing/2014/main" id="{5C6DAE8C-D766-4AF1-A9E5-C02BD445EEE0}"/>
              </a:ext>
            </a:extLst>
          </xdr:cNvPr>
          <xdr:cNvGrpSpPr/>
        </xdr:nvGrpSpPr>
        <xdr:grpSpPr>
          <a:xfrm>
            <a:off x="21301363" y="24158864"/>
            <a:ext cx="3858492" cy="2175165"/>
            <a:chOff x="4883727" y="15773399"/>
            <a:chExt cx="3858492" cy="2175165"/>
          </a:xfrm>
        </xdr:grpSpPr>
        <xdr:sp macro="" textlink="">
          <xdr:nvSpPr>
            <xdr:cNvPr id="51" name="Rectangle 50">
              <a:extLst>
                <a:ext uri="{FF2B5EF4-FFF2-40B4-BE49-F238E27FC236}">
                  <a16:creationId xmlns:a16="http://schemas.microsoft.com/office/drawing/2014/main" id="{16A1237C-8E7D-475E-A9BB-8A411129BA26}"/>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2" name="Rectangle 51">
              <a:extLst>
                <a:ext uri="{FF2B5EF4-FFF2-40B4-BE49-F238E27FC236}">
                  <a16:creationId xmlns:a16="http://schemas.microsoft.com/office/drawing/2014/main" id="{7AA8D302-2F65-40B9-8276-3995EAFB2DC2}"/>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3" name="Rectangle 52">
              <a:extLst>
                <a:ext uri="{FF2B5EF4-FFF2-40B4-BE49-F238E27FC236}">
                  <a16:creationId xmlns:a16="http://schemas.microsoft.com/office/drawing/2014/main" id="{595CBEC5-37CE-4EE2-A712-B4C5CF2B22CC}"/>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4" name="Rectangle 53">
              <a:extLst>
                <a:ext uri="{FF2B5EF4-FFF2-40B4-BE49-F238E27FC236}">
                  <a16:creationId xmlns:a16="http://schemas.microsoft.com/office/drawing/2014/main" id="{84D81018-B3C5-4355-8608-B2836B81CBA2}"/>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5" name="Rectangle 54">
              <a:extLst>
                <a:ext uri="{FF2B5EF4-FFF2-40B4-BE49-F238E27FC236}">
                  <a16:creationId xmlns:a16="http://schemas.microsoft.com/office/drawing/2014/main" id="{D0A38B1C-013E-4DC8-B0AD-70EA875E2A73}"/>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6" name="Rectangle 55">
              <a:extLst>
                <a:ext uri="{FF2B5EF4-FFF2-40B4-BE49-F238E27FC236}">
                  <a16:creationId xmlns:a16="http://schemas.microsoft.com/office/drawing/2014/main" id="{94D3917D-4CDA-461B-BBB0-3084753E6221}"/>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7" name="Rectangle 56">
              <a:extLst>
                <a:ext uri="{FF2B5EF4-FFF2-40B4-BE49-F238E27FC236}">
                  <a16:creationId xmlns:a16="http://schemas.microsoft.com/office/drawing/2014/main" id="{60E7453F-9251-481E-846C-583B6ABB6528}"/>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8" name="Rectangle 57">
              <a:extLst>
                <a:ext uri="{FF2B5EF4-FFF2-40B4-BE49-F238E27FC236}">
                  <a16:creationId xmlns:a16="http://schemas.microsoft.com/office/drawing/2014/main" id="{6699FD7C-212B-4C1F-8DF4-BF6864FC1731}"/>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0</xdr:col>
      <xdr:colOff>476250</xdr:colOff>
      <xdr:row>158</xdr:row>
      <xdr:rowOff>48985</xdr:rowOff>
    </xdr:from>
    <xdr:to>
      <xdr:col>25</xdr:col>
      <xdr:colOff>326182</xdr:colOff>
      <xdr:row>200</xdr:row>
      <xdr:rowOff>152747</xdr:rowOff>
    </xdr:to>
    <xdr:grpSp>
      <xdr:nvGrpSpPr>
        <xdr:cNvPr id="59" name="Group 58">
          <a:extLst>
            <a:ext uri="{FF2B5EF4-FFF2-40B4-BE49-F238E27FC236}">
              <a16:creationId xmlns:a16="http://schemas.microsoft.com/office/drawing/2014/main" id="{5B9765BC-4A1F-41A7-8554-BEAA15BCA4F6}"/>
            </a:ext>
          </a:extLst>
        </xdr:cNvPr>
        <xdr:cNvGrpSpPr/>
      </xdr:nvGrpSpPr>
      <xdr:grpSpPr>
        <a:xfrm>
          <a:off x="476250" y="30147985"/>
          <a:ext cx="15328057" cy="8104762"/>
          <a:chOff x="0" y="29718000"/>
          <a:chExt cx="15990477" cy="8104762"/>
        </a:xfrm>
      </xdr:grpSpPr>
      <xdr:pic>
        <xdr:nvPicPr>
          <xdr:cNvPr id="60" name="Picture 59">
            <a:extLst>
              <a:ext uri="{FF2B5EF4-FFF2-40B4-BE49-F238E27FC236}">
                <a16:creationId xmlns:a16="http://schemas.microsoft.com/office/drawing/2014/main" id="{174D2992-04B9-4489-AE52-C7E77CE1B5E5}"/>
              </a:ext>
            </a:extLst>
          </xdr:cNvPr>
          <xdr:cNvPicPr>
            <a:picLocks noChangeAspect="1"/>
          </xdr:cNvPicPr>
        </xdr:nvPicPr>
        <xdr:blipFill>
          <a:blip xmlns:r="http://schemas.openxmlformats.org/officeDocument/2006/relationships" r:embed="rId8"/>
          <a:stretch>
            <a:fillRect/>
          </a:stretch>
        </xdr:blipFill>
        <xdr:spPr>
          <a:xfrm>
            <a:off x="0" y="29718000"/>
            <a:ext cx="15990477" cy="8104762"/>
          </a:xfrm>
          <a:prstGeom prst="rect">
            <a:avLst/>
          </a:prstGeom>
        </xdr:spPr>
      </xdr:pic>
      <xdr:grpSp>
        <xdr:nvGrpSpPr>
          <xdr:cNvPr id="61" name="Group 60">
            <a:extLst>
              <a:ext uri="{FF2B5EF4-FFF2-40B4-BE49-F238E27FC236}">
                <a16:creationId xmlns:a16="http://schemas.microsoft.com/office/drawing/2014/main" id="{353BF6DF-F1A9-4336-B3F1-4308D278E49D}"/>
              </a:ext>
            </a:extLst>
          </xdr:cNvPr>
          <xdr:cNvGrpSpPr/>
        </xdr:nvGrpSpPr>
        <xdr:grpSpPr>
          <a:xfrm>
            <a:off x="4935681" y="32367682"/>
            <a:ext cx="3858492" cy="2175165"/>
            <a:chOff x="4883727" y="15773399"/>
            <a:chExt cx="3858492" cy="2175165"/>
          </a:xfrm>
        </xdr:grpSpPr>
        <xdr:sp macro="" textlink="">
          <xdr:nvSpPr>
            <xdr:cNvPr id="62" name="Rectangle 61">
              <a:extLst>
                <a:ext uri="{FF2B5EF4-FFF2-40B4-BE49-F238E27FC236}">
                  <a16:creationId xmlns:a16="http://schemas.microsoft.com/office/drawing/2014/main" id="{BD79478F-8C20-41C3-BF18-456E294052FF}"/>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3" name="Rectangle 62">
              <a:extLst>
                <a:ext uri="{FF2B5EF4-FFF2-40B4-BE49-F238E27FC236}">
                  <a16:creationId xmlns:a16="http://schemas.microsoft.com/office/drawing/2014/main" id="{C3F7233C-FC8E-4485-89C3-B92044B81488}"/>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4" name="Rectangle 63">
              <a:extLst>
                <a:ext uri="{FF2B5EF4-FFF2-40B4-BE49-F238E27FC236}">
                  <a16:creationId xmlns:a16="http://schemas.microsoft.com/office/drawing/2014/main" id="{8387988C-364F-4C75-A25E-7534BD046B8C}"/>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5" name="Rectangle 64">
              <a:extLst>
                <a:ext uri="{FF2B5EF4-FFF2-40B4-BE49-F238E27FC236}">
                  <a16:creationId xmlns:a16="http://schemas.microsoft.com/office/drawing/2014/main" id="{62E3DAB5-DBF2-4265-9758-2B610AD7FB4A}"/>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6" name="Rectangle 65">
              <a:extLst>
                <a:ext uri="{FF2B5EF4-FFF2-40B4-BE49-F238E27FC236}">
                  <a16:creationId xmlns:a16="http://schemas.microsoft.com/office/drawing/2014/main" id="{16353B53-5F00-4595-BB03-A14C7311EAF0}"/>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7" name="Rectangle 66">
              <a:extLst>
                <a:ext uri="{FF2B5EF4-FFF2-40B4-BE49-F238E27FC236}">
                  <a16:creationId xmlns:a16="http://schemas.microsoft.com/office/drawing/2014/main" id="{CD74363B-6530-4DE8-A5BE-8FED6F8042AD}"/>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8" name="Rectangle 67">
              <a:extLst>
                <a:ext uri="{FF2B5EF4-FFF2-40B4-BE49-F238E27FC236}">
                  <a16:creationId xmlns:a16="http://schemas.microsoft.com/office/drawing/2014/main" id="{3F185578-E776-4A49-B5D7-9D0A661FAE09}"/>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9" name="Rectangle 68">
              <a:extLst>
                <a:ext uri="{FF2B5EF4-FFF2-40B4-BE49-F238E27FC236}">
                  <a16:creationId xmlns:a16="http://schemas.microsoft.com/office/drawing/2014/main" id="{BED12335-E8B0-47D0-8314-44E48E726F90}"/>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26</xdr:col>
      <xdr:colOff>57150</xdr:colOff>
      <xdr:row>157</xdr:row>
      <xdr:rowOff>48985</xdr:rowOff>
    </xdr:from>
    <xdr:to>
      <xdr:col>50</xdr:col>
      <xdr:colOff>507158</xdr:colOff>
      <xdr:row>199</xdr:row>
      <xdr:rowOff>162271</xdr:rowOff>
    </xdr:to>
    <xdr:grpSp>
      <xdr:nvGrpSpPr>
        <xdr:cNvPr id="70" name="Group 69">
          <a:extLst>
            <a:ext uri="{FF2B5EF4-FFF2-40B4-BE49-F238E27FC236}">
              <a16:creationId xmlns:a16="http://schemas.microsoft.com/office/drawing/2014/main" id="{C4E76F4C-6451-4BD2-B540-635C6C2ED45F}"/>
            </a:ext>
          </a:extLst>
        </xdr:cNvPr>
        <xdr:cNvGrpSpPr/>
      </xdr:nvGrpSpPr>
      <xdr:grpSpPr>
        <a:xfrm>
          <a:off x="16154400" y="29957485"/>
          <a:ext cx="15309008" cy="8114286"/>
          <a:chOff x="16365682" y="29718000"/>
          <a:chExt cx="15980953" cy="8114286"/>
        </a:xfrm>
      </xdr:grpSpPr>
      <xdr:pic>
        <xdr:nvPicPr>
          <xdr:cNvPr id="71" name="Picture 70">
            <a:extLst>
              <a:ext uri="{FF2B5EF4-FFF2-40B4-BE49-F238E27FC236}">
                <a16:creationId xmlns:a16="http://schemas.microsoft.com/office/drawing/2014/main" id="{17CB6CD8-93EC-4E9E-9E86-BEE00B382BC6}"/>
              </a:ext>
            </a:extLst>
          </xdr:cNvPr>
          <xdr:cNvPicPr>
            <a:picLocks noChangeAspect="1"/>
          </xdr:cNvPicPr>
        </xdr:nvPicPr>
        <xdr:blipFill>
          <a:blip xmlns:r="http://schemas.openxmlformats.org/officeDocument/2006/relationships" r:embed="rId9"/>
          <a:stretch>
            <a:fillRect/>
          </a:stretch>
        </xdr:blipFill>
        <xdr:spPr>
          <a:xfrm>
            <a:off x="16365682" y="29718000"/>
            <a:ext cx="15980953" cy="8114286"/>
          </a:xfrm>
          <a:prstGeom prst="rect">
            <a:avLst/>
          </a:prstGeom>
        </xdr:spPr>
      </xdr:pic>
      <xdr:grpSp>
        <xdr:nvGrpSpPr>
          <xdr:cNvPr id="72" name="Group 71">
            <a:extLst>
              <a:ext uri="{FF2B5EF4-FFF2-40B4-BE49-F238E27FC236}">
                <a16:creationId xmlns:a16="http://schemas.microsoft.com/office/drawing/2014/main" id="{4666D428-2291-4568-9BDF-5C67F49AE5E1}"/>
              </a:ext>
            </a:extLst>
          </xdr:cNvPr>
          <xdr:cNvGrpSpPr/>
        </xdr:nvGrpSpPr>
        <xdr:grpSpPr>
          <a:xfrm>
            <a:off x="21284045" y="32385000"/>
            <a:ext cx="3858492" cy="2175165"/>
            <a:chOff x="4883727" y="15773399"/>
            <a:chExt cx="3858492" cy="2175165"/>
          </a:xfrm>
        </xdr:grpSpPr>
        <xdr:sp macro="" textlink="">
          <xdr:nvSpPr>
            <xdr:cNvPr id="73" name="Rectangle 72">
              <a:extLst>
                <a:ext uri="{FF2B5EF4-FFF2-40B4-BE49-F238E27FC236}">
                  <a16:creationId xmlns:a16="http://schemas.microsoft.com/office/drawing/2014/main" id="{DE7D73FB-DF2B-4E2E-92CE-E3CB64A1E0EB}"/>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4" name="Rectangle 73">
              <a:extLst>
                <a:ext uri="{FF2B5EF4-FFF2-40B4-BE49-F238E27FC236}">
                  <a16:creationId xmlns:a16="http://schemas.microsoft.com/office/drawing/2014/main" id="{9930F729-98E3-4B1A-9090-08D6811137C9}"/>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5" name="Rectangle 74">
              <a:extLst>
                <a:ext uri="{FF2B5EF4-FFF2-40B4-BE49-F238E27FC236}">
                  <a16:creationId xmlns:a16="http://schemas.microsoft.com/office/drawing/2014/main" id="{8D263CE9-D17E-4669-B476-77EFD6302DB1}"/>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6" name="Rectangle 75">
              <a:extLst>
                <a:ext uri="{FF2B5EF4-FFF2-40B4-BE49-F238E27FC236}">
                  <a16:creationId xmlns:a16="http://schemas.microsoft.com/office/drawing/2014/main" id="{01B78EA2-5F2B-447F-9C4D-3C0C3AC75260}"/>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7" name="Rectangle 76">
              <a:extLst>
                <a:ext uri="{FF2B5EF4-FFF2-40B4-BE49-F238E27FC236}">
                  <a16:creationId xmlns:a16="http://schemas.microsoft.com/office/drawing/2014/main" id="{3A166269-4B84-4277-9A93-D3846F42857E}"/>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8" name="Rectangle 77">
              <a:extLst>
                <a:ext uri="{FF2B5EF4-FFF2-40B4-BE49-F238E27FC236}">
                  <a16:creationId xmlns:a16="http://schemas.microsoft.com/office/drawing/2014/main" id="{C8EE4362-E09D-4E03-AAA5-66F562F9B222}"/>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9" name="Rectangle 78">
              <a:extLst>
                <a:ext uri="{FF2B5EF4-FFF2-40B4-BE49-F238E27FC236}">
                  <a16:creationId xmlns:a16="http://schemas.microsoft.com/office/drawing/2014/main" id="{050E3FAF-F150-4362-A6DD-3287F2BA2EE0}"/>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0" name="Rectangle 79">
              <a:extLst>
                <a:ext uri="{FF2B5EF4-FFF2-40B4-BE49-F238E27FC236}">
                  <a16:creationId xmlns:a16="http://schemas.microsoft.com/office/drawing/2014/main" id="{EDFFAA82-4969-4C78-B6F7-C9A4E8E740BC}"/>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0</xdr:col>
      <xdr:colOff>476250</xdr:colOff>
      <xdr:row>201</xdr:row>
      <xdr:rowOff>48985</xdr:rowOff>
    </xdr:from>
    <xdr:to>
      <xdr:col>25</xdr:col>
      <xdr:colOff>297611</xdr:colOff>
      <xdr:row>243</xdr:row>
      <xdr:rowOff>143224</xdr:rowOff>
    </xdr:to>
    <xdr:grpSp>
      <xdr:nvGrpSpPr>
        <xdr:cNvPr id="81" name="Group 80">
          <a:extLst>
            <a:ext uri="{FF2B5EF4-FFF2-40B4-BE49-F238E27FC236}">
              <a16:creationId xmlns:a16="http://schemas.microsoft.com/office/drawing/2014/main" id="{06EAE536-36EB-47DA-B8BE-217A3820A6E8}"/>
            </a:ext>
          </a:extLst>
        </xdr:cNvPr>
        <xdr:cNvGrpSpPr/>
      </xdr:nvGrpSpPr>
      <xdr:grpSpPr>
        <a:xfrm>
          <a:off x="476250" y="38339485"/>
          <a:ext cx="15299486" cy="8095239"/>
          <a:chOff x="0" y="38100000"/>
          <a:chExt cx="15961906" cy="8095239"/>
        </a:xfrm>
      </xdr:grpSpPr>
      <xdr:pic>
        <xdr:nvPicPr>
          <xdr:cNvPr id="82" name="Picture 81">
            <a:extLst>
              <a:ext uri="{FF2B5EF4-FFF2-40B4-BE49-F238E27FC236}">
                <a16:creationId xmlns:a16="http://schemas.microsoft.com/office/drawing/2014/main" id="{AC1BD48D-2510-426B-9911-F276FBC75B5D}"/>
              </a:ext>
            </a:extLst>
          </xdr:cNvPr>
          <xdr:cNvPicPr>
            <a:picLocks noChangeAspect="1"/>
          </xdr:cNvPicPr>
        </xdr:nvPicPr>
        <xdr:blipFill>
          <a:blip xmlns:r="http://schemas.openxmlformats.org/officeDocument/2006/relationships" r:embed="rId10"/>
          <a:stretch>
            <a:fillRect/>
          </a:stretch>
        </xdr:blipFill>
        <xdr:spPr>
          <a:xfrm>
            <a:off x="0" y="38100000"/>
            <a:ext cx="15961906" cy="8095239"/>
          </a:xfrm>
          <a:prstGeom prst="rect">
            <a:avLst/>
          </a:prstGeom>
        </xdr:spPr>
      </xdr:pic>
      <xdr:grpSp>
        <xdr:nvGrpSpPr>
          <xdr:cNvPr id="83" name="Group 82">
            <a:extLst>
              <a:ext uri="{FF2B5EF4-FFF2-40B4-BE49-F238E27FC236}">
                <a16:creationId xmlns:a16="http://schemas.microsoft.com/office/drawing/2014/main" id="{6C64CAC3-9B49-4E42-BACB-F9D412CB223B}"/>
              </a:ext>
            </a:extLst>
          </xdr:cNvPr>
          <xdr:cNvGrpSpPr/>
        </xdr:nvGrpSpPr>
        <xdr:grpSpPr>
          <a:xfrm>
            <a:off x="4935681" y="40680409"/>
            <a:ext cx="3858492" cy="2175165"/>
            <a:chOff x="4883727" y="15773399"/>
            <a:chExt cx="3858492" cy="2175165"/>
          </a:xfrm>
        </xdr:grpSpPr>
        <xdr:sp macro="" textlink="">
          <xdr:nvSpPr>
            <xdr:cNvPr id="84" name="Rectangle 83">
              <a:extLst>
                <a:ext uri="{FF2B5EF4-FFF2-40B4-BE49-F238E27FC236}">
                  <a16:creationId xmlns:a16="http://schemas.microsoft.com/office/drawing/2014/main" id="{58758AC1-B35C-479C-9AB3-533A1E691A89}"/>
                </a:ext>
              </a:extLst>
            </xdr:cNvPr>
            <xdr:cNvSpPr/>
          </xdr:nvSpPr>
          <xdr:spPr>
            <a:xfrm>
              <a:off x="4883727" y="16850591"/>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5" name="Rectangle 84">
              <a:extLst>
                <a:ext uri="{FF2B5EF4-FFF2-40B4-BE49-F238E27FC236}">
                  <a16:creationId xmlns:a16="http://schemas.microsoft.com/office/drawing/2014/main" id="{7527BDBC-7451-42FF-8479-2A8AFE6BD54F}"/>
                </a:ext>
              </a:extLst>
            </xdr:cNvPr>
            <xdr:cNvSpPr/>
          </xdr:nvSpPr>
          <xdr:spPr>
            <a:xfrm>
              <a:off x="5434445" y="16847128"/>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6" name="Rectangle 85">
              <a:extLst>
                <a:ext uri="{FF2B5EF4-FFF2-40B4-BE49-F238E27FC236}">
                  <a16:creationId xmlns:a16="http://schemas.microsoft.com/office/drawing/2014/main" id="{CD8EE75C-8767-4BD4-8966-AC728D476131}"/>
                </a:ext>
              </a:extLst>
            </xdr:cNvPr>
            <xdr:cNvSpPr/>
          </xdr:nvSpPr>
          <xdr:spPr>
            <a:xfrm>
              <a:off x="6019800" y="16843664"/>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7" name="Rectangle 86">
              <a:extLst>
                <a:ext uri="{FF2B5EF4-FFF2-40B4-BE49-F238E27FC236}">
                  <a16:creationId xmlns:a16="http://schemas.microsoft.com/office/drawing/2014/main" id="{B139CFBC-44BE-4CC1-B8EC-BB1B0AFDBC7B}"/>
                </a:ext>
              </a:extLst>
            </xdr:cNvPr>
            <xdr:cNvSpPr/>
          </xdr:nvSpPr>
          <xdr:spPr>
            <a:xfrm>
              <a:off x="6553200" y="16857519"/>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Rectangle 87">
              <a:extLst>
                <a:ext uri="{FF2B5EF4-FFF2-40B4-BE49-F238E27FC236}">
                  <a16:creationId xmlns:a16="http://schemas.microsoft.com/office/drawing/2014/main" id="{CCCDCDA6-2D9A-4F80-AD78-A85EA8848B07}"/>
                </a:ext>
              </a:extLst>
            </xdr:cNvPr>
            <xdr:cNvSpPr/>
          </xdr:nvSpPr>
          <xdr:spPr>
            <a:xfrm>
              <a:off x="7103918" y="16854055"/>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9" name="Rectangle 88">
              <a:extLst>
                <a:ext uri="{FF2B5EF4-FFF2-40B4-BE49-F238E27FC236}">
                  <a16:creationId xmlns:a16="http://schemas.microsoft.com/office/drawing/2014/main" id="{C3055DFF-7AE1-4A89-9581-CDFF6A4A9D34}"/>
                </a:ext>
              </a:extLst>
            </xdr:cNvPr>
            <xdr:cNvSpPr/>
          </xdr:nvSpPr>
          <xdr:spPr>
            <a:xfrm>
              <a:off x="7100454" y="15794183"/>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0" name="Rectangle 89">
              <a:extLst>
                <a:ext uri="{FF2B5EF4-FFF2-40B4-BE49-F238E27FC236}">
                  <a16:creationId xmlns:a16="http://schemas.microsoft.com/office/drawing/2014/main" id="{57DEF3C0-0207-4BFF-B017-0CBC2D1B3F58}"/>
                </a:ext>
              </a:extLst>
            </xdr:cNvPr>
            <xdr:cNvSpPr/>
          </xdr:nvSpPr>
          <xdr:spPr>
            <a:xfrm>
              <a:off x="7654637" y="15776863"/>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1" name="Rectangle 90">
              <a:extLst>
                <a:ext uri="{FF2B5EF4-FFF2-40B4-BE49-F238E27FC236}">
                  <a16:creationId xmlns:a16="http://schemas.microsoft.com/office/drawing/2014/main" id="{F48B9F3F-B61F-4A00-B577-A3A7328E5CB6}"/>
                </a:ext>
              </a:extLst>
            </xdr:cNvPr>
            <xdr:cNvSpPr/>
          </xdr:nvSpPr>
          <xdr:spPr>
            <a:xfrm>
              <a:off x="8188037" y="15773399"/>
              <a:ext cx="554182" cy="109104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26</xdr:col>
      <xdr:colOff>57150</xdr:colOff>
      <xdr:row>201</xdr:row>
      <xdr:rowOff>48985</xdr:rowOff>
    </xdr:from>
    <xdr:to>
      <xdr:col>50</xdr:col>
      <xdr:colOff>497635</xdr:colOff>
      <xdr:row>243</xdr:row>
      <xdr:rowOff>124176</xdr:rowOff>
    </xdr:to>
    <xdr:grpSp>
      <xdr:nvGrpSpPr>
        <xdr:cNvPr id="92" name="Group 91">
          <a:extLst>
            <a:ext uri="{FF2B5EF4-FFF2-40B4-BE49-F238E27FC236}">
              <a16:creationId xmlns:a16="http://schemas.microsoft.com/office/drawing/2014/main" id="{40123673-9645-43E2-BB0A-8C375CA7B073}"/>
            </a:ext>
          </a:extLst>
        </xdr:cNvPr>
        <xdr:cNvGrpSpPr/>
      </xdr:nvGrpSpPr>
      <xdr:grpSpPr>
        <a:xfrm>
          <a:off x="16154400" y="38339485"/>
          <a:ext cx="15299485" cy="8076191"/>
          <a:chOff x="16365682" y="38100000"/>
          <a:chExt cx="15971430" cy="8076191"/>
        </a:xfrm>
      </xdr:grpSpPr>
      <xdr:pic>
        <xdr:nvPicPr>
          <xdr:cNvPr id="93" name="Picture 92">
            <a:extLst>
              <a:ext uri="{FF2B5EF4-FFF2-40B4-BE49-F238E27FC236}">
                <a16:creationId xmlns:a16="http://schemas.microsoft.com/office/drawing/2014/main" id="{D72745BB-1B32-4A67-B6E3-8C29EE963D3B}"/>
              </a:ext>
            </a:extLst>
          </xdr:cNvPr>
          <xdr:cNvPicPr>
            <a:picLocks noChangeAspect="1"/>
          </xdr:cNvPicPr>
        </xdr:nvPicPr>
        <xdr:blipFill>
          <a:blip xmlns:r="http://schemas.openxmlformats.org/officeDocument/2006/relationships" r:embed="rId11"/>
          <a:stretch>
            <a:fillRect/>
          </a:stretch>
        </xdr:blipFill>
        <xdr:spPr>
          <a:xfrm>
            <a:off x="16365682" y="38100000"/>
            <a:ext cx="15971430" cy="8076191"/>
          </a:xfrm>
          <a:prstGeom prst="rect">
            <a:avLst/>
          </a:prstGeom>
        </xdr:spPr>
      </xdr:pic>
      <xdr:grpSp>
        <xdr:nvGrpSpPr>
          <xdr:cNvPr id="94" name="Group 93">
            <a:extLst>
              <a:ext uri="{FF2B5EF4-FFF2-40B4-BE49-F238E27FC236}">
                <a16:creationId xmlns:a16="http://schemas.microsoft.com/office/drawing/2014/main" id="{00AFB7B4-FB70-4135-B98C-3EFC32BC353D}"/>
              </a:ext>
            </a:extLst>
          </xdr:cNvPr>
          <xdr:cNvGrpSpPr/>
        </xdr:nvGrpSpPr>
        <xdr:grpSpPr>
          <a:xfrm>
            <a:off x="21284045" y="40749682"/>
            <a:ext cx="3858492" cy="2175165"/>
            <a:chOff x="4883727" y="15773399"/>
            <a:chExt cx="3858492" cy="2175165"/>
          </a:xfrm>
        </xdr:grpSpPr>
        <xdr:sp macro="" textlink="">
          <xdr:nvSpPr>
            <xdr:cNvPr id="95" name="Rectangle 94">
              <a:extLst>
                <a:ext uri="{FF2B5EF4-FFF2-40B4-BE49-F238E27FC236}">
                  <a16:creationId xmlns:a16="http://schemas.microsoft.com/office/drawing/2014/main" id="{9E5BE6CD-F43B-4D78-A785-C598CE1B378C}"/>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6" name="Rectangle 95">
              <a:extLst>
                <a:ext uri="{FF2B5EF4-FFF2-40B4-BE49-F238E27FC236}">
                  <a16:creationId xmlns:a16="http://schemas.microsoft.com/office/drawing/2014/main" id="{96C4E133-396A-4C9E-B708-445AB5FE52F1}"/>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7" name="Rectangle 96">
              <a:extLst>
                <a:ext uri="{FF2B5EF4-FFF2-40B4-BE49-F238E27FC236}">
                  <a16:creationId xmlns:a16="http://schemas.microsoft.com/office/drawing/2014/main" id="{4864D13A-EAEF-45C9-B3CF-F17B0DCC60F7}"/>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8" name="Rectangle 97">
              <a:extLst>
                <a:ext uri="{FF2B5EF4-FFF2-40B4-BE49-F238E27FC236}">
                  <a16:creationId xmlns:a16="http://schemas.microsoft.com/office/drawing/2014/main" id="{1BD59460-AEE4-4820-9E26-F9933673EFD3}"/>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9" name="Rectangle 98">
              <a:extLst>
                <a:ext uri="{FF2B5EF4-FFF2-40B4-BE49-F238E27FC236}">
                  <a16:creationId xmlns:a16="http://schemas.microsoft.com/office/drawing/2014/main" id="{5D08F798-B83A-49DD-A9B9-CF1F8864B4B8}"/>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0" name="Rectangle 99">
              <a:extLst>
                <a:ext uri="{FF2B5EF4-FFF2-40B4-BE49-F238E27FC236}">
                  <a16:creationId xmlns:a16="http://schemas.microsoft.com/office/drawing/2014/main" id="{20DA18B7-7C4B-460B-BF20-CB31081D0C0A}"/>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1" name="Rectangle 100">
              <a:extLst>
                <a:ext uri="{FF2B5EF4-FFF2-40B4-BE49-F238E27FC236}">
                  <a16:creationId xmlns:a16="http://schemas.microsoft.com/office/drawing/2014/main" id="{23C662E9-BC79-420D-8AF3-97CCA291AAD7}"/>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2" name="Rectangle 101">
              <a:extLst>
                <a:ext uri="{FF2B5EF4-FFF2-40B4-BE49-F238E27FC236}">
                  <a16:creationId xmlns:a16="http://schemas.microsoft.com/office/drawing/2014/main" id="{E6020679-8598-40A7-8FA3-8790F18E0172}"/>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0</xdr:col>
      <xdr:colOff>476250</xdr:colOff>
      <xdr:row>245</xdr:row>
      <xdr:rowOff>48985</xdr:rowOff>
    </xdr:from>
    <xdr:to>
      <xdr:col>25</xdr:col>
      <xdr:colOff>307135</xdr:colOff>
      <xdr:row>287</xdr:row>
      <xdr:rowOff>124176</xdr:rowOff>
    </xdr:to>
    <xdr:grpSp>
      <xdr:nvGrpSpPr>
        <xdr:cNvPr id="103" name="Group 102">
          <a:extLst>
            <a:ext uri="{FF2B5EF4-FFF2-40B4-BE49-F238E27FC236}">
              <a16:creationId xmlns:a16="http://schemas.microsoft.com/office/drawing/2014/main" id="{486ACD58-D13F-42CB-8799-2AA177C80D2A}"/>
            </a:ext>
          </a:extLst>
        </xdr:cNvPr>
        <xdr:cNvGrpSpPr/>
      </xdr:nvGrpSpPr>
      <xdr:grpSpPr>
        <a:xfrm>
          <a:off x="476250" y="46721485"/>
          <a:ext cx="15309010" cy="8076191"/>
          <a:chOff x="0" y="46482000"/>
          <a:chExt cx="15971430" cy="8076191"/>
        </a:xfrm>
      </xdr:grpSpPr>
      <xdr:pic>
        <xdr:nvPicPr>
          <xdr:cNvPr id="104" name="Picture 103">
            <a:extLst>
              <a:ext uri="{FF2B5EF4-FFF2-40B4-BE49-F238E27FC236}">
                <a16:creationId xmlns:a16="http://schemas.microsoft.com/office/drawing/2014/main" id="{F7080C08-28E9-459B-B4C8-7219495D863A}"/>
              </a:ext>
            </a:extLst>
          </xdr:cNvPr>
          <xdr:cNvPicPr>
            <a:picLocks noChangeAspect="1"/>
          </xdr:cNvPicPr>
        </xdr:nvPicPr>
        <xdr:blipFill>
          <a:blip xmlns:r="http://schemas.openxmlformats.org/officeDocument/2006/relationships" r:embed="rId12"/>
          <a:stretch>
            <a:fillRect/>
          </a:stretch>
        </xdr:blipFill>
        <xdr:spPr>
          <a:xfrm>
            <a:off x="0" y="46482000"/>
            <a:ext cx="15971430" cy="8076191"/>
          </a:xfrm>
          <a:prstGeom prst="rect">
            <a:avLst/>
          </a:prstGeom>
        </xdr:spPr>
      </xdr:pic>
      <xdr:grpSp>
        <xdr:nvGrpSpPr>
          <xdr:cNvPr id="105" name="Group 104">
            <a:extLst>
              <a:ext uri="{FF2B5EF4-FFF2-40B4-BE49-F238E27FC236}">
                <a16:creationId xmlns:a16="http://schemas.microsoft.com/office/drawing/2014/main" id="{3933D60F-7CEB-480A-A558-C587ABDD8CFB}"/>
              </a:ext>
            </a:extLst>
          </xdr:cNvPr>
          <xdr:cNvGrpSpPr/>
        </xdr:nvGrpSpPr>
        <xdr:grpSpPr>
          <a:xfrm>
            <a:off x="4398818" y="50673000"/>
            <a:ext cx="3858492" cy="2175165"/>
            <a:chOff x="4883727" y="15773399"/>
            <a:chExt cx="3858492" cy="2175165"/>
          </a:xfrm>
        </xdr:grpSpPr>
        <xdr:sp macro="" textlink="">
          <xdr:nvSpPr>
            <xdr:cNvPr id="106" name="Rectangle 105">
              <a:extLst>
                <a:ext uri="{FF2B5EF4-FFF2-40B4-BE49-F238E27FC236}">
                  <a16:creationId xmlns:a16="http://schemas.microsoft.com/office/drawing/2014/main" id="{57A92068-D3D1-4D96-9CDD-4A4119E84F65}"/>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7" name="Rectangle 106">
              <a:extLst>
                <a:ext uri="{FF2B5EF4-FFF2-40B4-BE49-F238E27FC236}">
                  <a16:creationId xmlns:a16="http://schemas.microsoft.com/office/drawing/2014/main" id="{00100A88-8D56-4470-99A5-C00CA6DF48D3}"/>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8" name="Rectangle 107">
              <a:extLst>
                <a:ext uri="{FF2B5EF4-FFF2-40B4-BE49-F238E27FC236}">
                  <a16:creationId xmlns:a16="http://schemas.microsoft.com/office/drawing/2014/main" id="{5F5767F9-21D9-448E-816A-F3D0753242B1}"/>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9" name="Rectangle 108">
              <a:extLst>
                <a:ext uri="{FF2B5EF4-FFF2-40B4-BE49-F238E27FC236}">
                  <a16:creationId xmlns:a16="http://schemas.microsoft.com/office/drawing/2014/main" id="{97CB6EE7-5AF3-4770-A13E-91A01882BD02}"/>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0" name="Rectangle 109">
              <a:extLst>
                <a:ext uri="{FF2B5EF4-FFF2-40B4-BE49-F238E27FC236}">
                  <a16:creationId xmlns:a16="http://schemas.microsoft.com/office/drawing/2014/main" id="{E0212C5C-3F12-443D-A860-05B88CCF4B2A}"/>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1" name="Rectangle 110">
              <a:extLst>
                <a:ext uri="{FF2B5EF4-FFF2-40B4-BE49-F238E27FC236}">
                  <a16:creationId xmlns:a16="http://schemas.microsoft.com/office/drawing/2014/main" id="{CA91C8CC-81BF-4C40-A34F-A83ADE1D9AA1}"/>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2" name="Rectangle 111">
              <a:extLst>
                <a:ext uri="{FF2B5EF4-FFF2-40B4-BE49-F238E27FC236}">
                  <a16:creationId xmlns:a16="http://schemas.microsoft.com/office/drawing/2014/main" id="{65CA1DA0-8715-49E2-B445-934AFCE4D6BB}"/>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3" name="Rectangle 112">
              <a:extLst>
                <a:ext uri="{FF2B5EF4-FFF2-40B4-BE49-F238E27FC236}">
                  <a16:creationId xmlns:a16="http://schemas.microsoft.com/office/drawing/2014/main" id="{92D204CC-A939-4B96-9200-ED72859B9B34}"/>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26</xdr:col>
      <xdr:colOff>57150</xdr:colOff>
      <xdr:row>245</xdr:row>
      <xdr:rowOff>48985</xdr:rowOff>
    </xdr:from>
    <xdr:to>
      <xdr:col>50</xdr:col>
      <xdr:colOff>488111</xdr:colOff>
      <xdr:row>287</xdr:row>
      <xdr:rowOff>105128</xdr:rowOff>
    </xdr:to>
    <xdr:grpSp>
      <xdr:nvGrpSpPr>
        <xdr:cNvPr id="114" name="Group 113">
          <a:extLst>
            <a:ext uri="{FF2B5EF4-FFF2-40B4-BE49-F238E27FC236}">
              <a16:creationId xmlns:a16="http://schemas.microsoft.com/office/drawing/2014/main" id="{14E81261-5EAE-4CD5-8C85-07B093E33079}"/>
            </a:ext>
          </a:extLst>
        </xdr:cNvPr>
        <xdr:cNvGrpSpPr/>
      </xdr:nvGrpSpPr>
      <xdr:grpSpPr>
        <a:xfrm>
          <a:off x="16154400" y="46721485"/>
          <a:ext cx="15289961" cy="8057143"/>
          <a:chOff x="16365682" y="46482000"/>
          <a:chExt cx="15961906" cy="8057143"/>
        </a:xfrm>
      </xdr:grpSpPr>
      <xdr:pic>
        <xdr:nvPicPr>
          <xdr:cNvPr id="115" name="Picture 114">
            <a:extLst>
              <a:ext uri="{FF2B5EF4-FFF2-40B4-BE49-F238E27FC236}">
                <a16:creationId xmlns:a16="http://schemas.microsoft.com/office/drawing/2014/main" id="{EBDD6463-CA63-45D0-A67C-C22F2065ABEC}"/>
              </a:ext>
            </a:extLst>
          </xdr:cNvPr>
          <xdr:cNvPicPr>
            <a:picLocks noChangeAspect="1"/>
          </xdr:cNvPicPr>
        </xdr:nvPicPr>
        <xdr:blipFill>
          <a:blip xmlns:r="http://schemas.openxmlformats.org/officeDocument/2006/relationships" r:embed="rId13"/>
          <a:stretch>
            <a:fillRect/>
          </a:stretch>
        </xdr:blipFill>
        <xdr:spPr>
          <a:xfrm>
            <a:off x="16365682" y="46482000"/>
            <a:ext cx="15961906" cy="8057143"/>
          </a:xfrm>
          <a:prstGeom prst="rect">
            <a:avLst/>
          </a:prstGeom>
        </xdr:spPr>
      </xdr:pic>
      <xdr:grpSp>
        <xdr:nvGrpSpPr>
          <xdr:cNvPr id="116" name="Group 115">
            <a:extLst>
              <a:ext uri="{FF2B5EF4-FFF2-40B4-BE49-F238E27FC236}">
                <a16:creationId xmlns:a16="http://schemas.microsoft.com/office/drawing/2014/main" id="{511F9759-6D18-4581-B72E-5FDD9C1A4076}"/>
              </a:ext>
            </a:extLst>
          </xdr:cNvPr>
          <xdr:cNvGrpSpPr/>
        </xdr:nvGrpSpPr>
        <xdr:grpSpPr>
          <a:xfrm>
            <a:off x="20729863" y="50673000"/>
            <a:ext cx="3858492" cy="2175165"/>
            <a:chOff x="4883727" y="15773399"/>
            <a:chExt cx="3858492" cy="2175165"/>
          </a:xfrm>
        </xdr:grpSpPr>
        <xdr:sp macro="" textlink="">
          <xdr:nvSpPr>
            <xdr:cNvPr id="117" name="Rectangle 116">
              <a:extLst>
                <a:ext uri="{FF2B5EF4-FFF2-40B4-BE49-F238E27FC236}">
                  <a16:creationId xmlns:a16="http://schemas.microsoft.com/office/drawing/2014/main" id="{75878DBF-73C6-4AFB-9B95-F9FAF604D4B1}"/>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8" name="Rectangle 117">
              <a:extLst>
                <a:ext uri="{FF2B5EF4-FFF2-40B4-BE49-F238E27FC236}">
                  <a16:creationId xmlns:a16="http://schemas.microsoft.com/office/drawing/2014/main" id="{C934E569-B1A9-414A-A7BE-F8312D862227}"/>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9" name="Rectangle 118">
              <a:extLst>
                <a:ext uri="{FF2B5EF4-FFF2-40B4-BE49-F238E27FC236}">
                  <a16:creationId xmlns:a16="http://schemas.microsoft.com/office/drawing/2014/main" id="{25B14D26-3AE1-460A-AC91-6C31F1B0E1A4}"/>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0" name="Rectangle 119">
              <a:extLst>
                <a:ext uri="{FF2B5EF4-FFF2-40B4-BE49-F238E27FC236}">
                  <a16:creationId xmlns:a16="http://schemas.microsoft.com/office/drawing/2014/main" id="{8831E7B6-B800-4BA4-B826-50F08655F3B7}"/>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1" name="Rectangle 120">
              <a:extLst>
                <a:ext uri="{FF2B5EF4-FFF2-40B4-BE49-F238E27FC236}">
                  <a16:creationId xmlns:a16="http://schemas.microsoft.com/office/drawing/2014/main" id="{929EF5D9-9762-45C9-B594-C071D9569CA9}"/>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2" name="Rectangle 121">
              <a:extLst>
                <a:ext uri="{FF2B5EF4-FFF2-40B4-BE49-F238E27FC236}">
                  <a16:creationId xmlns:a16="http://schemas.microsoft.com/office/drawing/2014/main" id="{403340F7-ED20-4A6A-A104-259E2BB9F936}"/>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3" name="Rectangle 122">
              <a:extLst>
                <a:ext uri="{FF2B5EF4-FFF2-40B4-BE49-F238E27FC236}">
                  <a16:creationId xmlns:a16="http://schemas.microsoft.com/office/drawing/2014/main" id="{F5F40B36-C2BB-4A0E-B6A2-55F7ACD0DC55}"/>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 name="Rectangle 123">
              <a:extLst>
                <a:ext uri="{FF2B5EF4-FFF2-40B4-BE49-F238E27FC236}">
                  <a16:creationId xmlns:a16="http://schemas.microsoft.com/office/drawing/2014/main" id="{9D9E084F-C36F-4D80-A3D9-866A9343AC12}"/>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twoCellAnchor>
    <xdr:from>
      <xdr:col>0</xdr:col>
      <xdr:colOff>476250</xdr:colOff>
      <xdr:row>289</xdr:row>
      <xdr:rowOff>48985</xdr:rowOff>
    </xdr:from>
    <xdr:to>
      <xdr:col>25</xdr:col>
      <xdr:colOff>278563</xdr:colOff>
      <xdr:row>331</xdr:row>
      <xdr:rowOff>105128</xdr:rowOff>
    </xdr:to>
    <xdr:grpSp>
      <xdr:nvGrpSpPr>
        <xdr:cNvPr id="125" name="Group 124">
          <a:extLst>
            <a:ext uri="{FF2B5EF4-FFF2-40B4-BE49-F238E27FC236}">
              <a16:creationId xmlns:a16="http://schemas.microsoft.com/office/drawing/2014/main" id="{2133358B-78B2-422F-8CCE-CDE1C752BA1F}"/>
            </a:ext>
          </a:extLst>
        </xdr:cNvPr>
        <xdr:cNvGrpSpPr/>
      </xdr:nvGrpSpPr>
      <xdr:grpSpPr>
        <a:xfrm>
          <a:off x="476250" y="55103485"/>
          <a:ext cx="15280438" cy="8057143"/>
          <a:chOff x="0" y="54864000"/>
          <a:chExt cx="15942858" cy="8057143"/>
        </a:xfrm>
      </xdr:grpSpPr>
      <xdr:pic>
        <xdr:nvPicPr>
          <xdr:cNvPr id="126" name="Picture 125">
            <a:extLst>
              <a:ext uri="{FF2B5EF4-FFF2-40B4-BE49-F238E27FC236}">
                <a16:creationId xmlns:a16="http://schemas.microsoft.com/office/drawing/2014/main" id="{1867F5E5-0152-4261-B637-21E9420AF418}"/>
              </a:ext>
            </a:extLst>
          </xdr:cNvPr>
          <xdr:cNvPicPr>
            <a:picLocks noChangeAspect="1"/>
          </xdr:cNvPicPr>
        </xdr:nvPicPr>
        <xdr:blipFill>
          <a:blip xmlns:r="http://schemas.openxmlformats.org/officeDocument/2006/relationships" r:embed="rId14"/>
          <a:stretch>
            <a:fillRect/>
          </a:stretch>
        </xdr:blipFill>
        <xdr:spPr>
          <a:xfrm>
            <a:off x="0" y="54864000"/>
            <a:ext cx="15942858" cy="8057143"/>
          </a:xfrm>
          <a:prstGeom prst="rect">
            <a:avLst/>
          </a:prstGeom>
        </xdr:spPr>
      </xdr:pic>
      <xdr:grpSp>
        <xdr:nvGrpSpPr>
          <xdr:cNvPr id="127" name="Group 126">
            <a:extLst>
              <a:ext uri="{FF2B5EF4-FFF2-40B4-BE49-F238E27FC236}">
                <a16:creationId xmlns:a16="http://schemas.microsoft.com/office/drawing/2014/main" id="{D2FA4EC7-238C-4B60-B0B3-2200CEDB388D}"/>
              </a:ext>
            </a:extLst>
          </xdr:cNvPr>
          <xdr:cNvGrpSpPr/>
        </xdr:nvGrpSpPr>
        <xdr:grpSpPr>
          <a:xfrm>
            <a:off x="4364182" y="59020364"/>
            <a:ext cx="3858492" cy="2175165"/>
            <a:chOff x="4883727" y="15773399"/>
            <a:chExt cx="3858492" cy="2175165"/>
          </a:xfrm>
        </xdr:grpSpPr>
        <xdr:sp macro="" textlink="">
          <xdr:nvSpPr>
            <xdr:cNvPr id="128" name="Rectangle 127">
              <a:extLst>
                <a:ext uri="{FF2B5EF4-FFF2-40B4-BE49-F238E27FC236}">
                  <a16:creationId xmlns:a16="http://schemas.microsoft.com/office/drawing/2014/main" id="{723F6AB9-179E-4D5A-9941-9E16DC183E3B}"/>
                </a:ext>
              </a:extLst>
            </xdr:cNvPr>
            <xdr:cNvSpPr/>
          </xdr:nvSpPr>
          <xdr:spPr>
            <a:xfrm>
              <a:off x="4883727" y="16850591"/>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9" name="Rectangle 128">
              <a:extLst>
                <a:ext uri="{FF2B5EF4-FFF2-40B4-BE49-F238E27FC236}">
                  <a16:creationId xmlns:a16="http://schemas.microsoft.com/office/drawing/2014/main" id="{472FF419-2C2F-4F05-9BEF-D44B161812CD}"/>
                </a:ext>
              </a:extLst>
            </xdr:cNvPr>
            <xdr:cNvSpPr/>
          </xdr:nvSpPr>
          <xdr:spPr>
            <a:xfrm>
              <a:off x="5434445" y="16847128"/>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0" name="Rectangle 129">
              <a:extLst>
                <a:ext uri="{FF2B5EF4-FFF2-40B4-BE49-F238E27FC236}">
                  <a16:creationId xmlns:a16="http://schemas.microsoft.com/office/drawing/2014/main" id="{69461050-4512-45FE-9318-3BFF252B3179}"/>
                </a:ext>
              </a:extLst>
            </xdr:cNvPr>
            <xdr:cNvSpPr/>
          </xdr:nvSpPr>
          <xdr:spPr>
            <a:xfrm>
              <a:off x="6019800" y="16843664"/>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1" name="Rectangle 130">
              <a:extLst>
                <a:ext uri="{FF2B5EF4-FFF2-40B4-BE49-F238E27FC236}">
                  <a16:creationId xmlns:a16="http://schemas.microsoft.com/office/drawing/2014/main" id="{F67A27CC-AEC4-43C6-9A92-59D899D6318D}"/>
                </a:ext>
              </a:extLst>
            </xdr:cNvPr>
            <xdr:cNvSpPr/>
          </xdr:nvSpPr>
          <xdr:spPr>
            <a:xfrm>
              <a:off x="6553200" y="1685751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2" name="Rectangle 131">
              <a:extLst>
                <a:ext uri="{FF2B5EF4-FFF2-40B4-BE49-F238E27FC236}">
                  <a16:creationId xmlns:a16="http://schemas.microsoft.com/office/drawing/2014/main" id="{4A7660EA-8679-4CCD-9B39-8E8631C759F4}"/>
                </a:ext>
              </a:extLst>
            </xdr:cNvPr>
            <xdr:cNvSpPr/>
          </xdr:nvSpPr>
          <xdr:spPr>
            <a:xfrm>
              <a:off x="7103918" y="16854055"/>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3" name="Rectangle 132">
              <a:extLst>
                <a:ext uri="{FF2B5EF4-FFF2-40B4-BE49-F238E27FC236}">
                  <a16:creationId xmlns:a16="http://schemas.microsoft.com/office/drawing/2014/main" id="{457D5794-C3FC-4823-98F4-EDB8CB59A33E}"/>
                </a:ext>
              </a:extLst>
            </xdr:cNvPr>
            <xdr:cNvSpPr/>
          </xdr:nvSpPr>
          <xdr:spPr>
            <a:xfrm>
              <a:off x="7100454" y="1579418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4" name="Rectangle 133">
              <a:extLst>
                <a:ext uri="{FF2B5EF4-FFF2-40B4-BE49-F238E27FC236}">
                  <a16:creationId xmlns:a16="http://schemas.microsoft.com/office/drawing/2014/main" id="{F3D29664-373B-4C50-89C5-735EFC84C3C0}"/>
                </a:ext>
              </a:extLst>
            </xdr:cNvPr>
            <xdr:cNvSpPr/>
          </xdr:nvSpPr>
          <xdr:spPr>
            <a:xfrm>
              <a:off x="7654637" y="15776863"/>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5" name="Rectangle 134">
              <a:extLst>
                <a:ext uri="{FF2B5EF4-FFF2-40B4-BE49-F238E27FC236}">
                  <a16:creationId xmlns:a16="http://schemas.microsoft.com/office/drawing/2014/main" id="{34C8E074-C550-454D-869B-8C5E790D6FFB}"/>
                </a:ext>
              </a:extLst>
            </xdr:cNvPr>
            <xdr:cNvSpPr/>
          </xdr:nvSpPr>
          <xdr:spPr>
            <a:xfrm>
              <a:off x="8188037" y="15773399"/>
              <a:ext cx="554182" cy="1091045"/>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105</xdr:col>
      <xdr:colOff>322310</xdr:colOff>
      <xdr:row>0</xdr:row>
      <xdr:rowOff>103910</xdr:rowOff>
    </xdr:from>
    <xdr:to>
      <xdr:col>121</xdr:col>
      <xdr:colOff>597477</xdr:colOff>
      <xdr:row>21</xdr:row>
      <xdr:rowOff>135659</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105</xdr:col>
      <xdr:colOff>255924</xdr:colOff>
      <xdr:row>43</xdr:row>
      <xdr:rowOff>146243</xdr:rowOff>
    </xdr:from>
    <xdr:to>
      <xdr:col>123</xdr:col>
      <xdr:colOff>44259</xdr:colOff>
      <xdr:row>64</xdr:row>
      <xdr:rowOff>61575</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105</xdr:col>
      <xdr:colOff>322312</xdr:colOff>
      <xdr:row>22</xdr:row>
      <xdr:rowOff>93326</xdr:rowOff>
    </xdr:from>
    <xdr:to>
      <xdr:col>122</xdr:col>
      <xdr:colOff>12509</xdr:colOff>
      <xdr:row>43</xdr:row>
      <xdr:rowOff>8658</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scs10/OPS/DISTR/Subsea%20Cable%20Analysis/2016_17%20Electricity%20Submarine%20Cables/9%20CBA%20Models/04%20Models%20To%20be%20submitted/01%20Shapinsay%20Stronsay/CBA%20v6.4%20-%20Mainland-Shapinsay..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D%20SSE%20CBA_interface%20v6.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E%20SSE%20CBA_interface%20v6.9.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F%20SSE%20CBA_interface%20v6.9.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G%20SSE%20CBA_interface%20v6.9.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2A%20SSE%20CBA_interface%20v6.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2B%20SSE%20CBA_interface%20v6.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2C%20SSE%20CBA_interface%20v6.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2D%20SSE%20CBA_interface%20v6.9.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2E%20SSE%20CBA_interface%20v6.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3A%20SSE%20CBA_interface%20v6.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seline%2018072017.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3B%20SSE%20CBA_interface%20v6.9.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3C%20SSE%20CBA_interface%20v6.9.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3D%20SSE%20CBA_interface%20v6.9.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3E%20SSE%20CBA_interface%20v6.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Base%20Line%20SSE%20CBA_interface%20v6.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E%20CBA_Draft%20interface%20v6.8_16Aug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ase%20Line%20SSE%20CBA_interface%20v6.8.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kye%20-%20Harris%20Cable%20Faults/Protection%20CBA/Models/Base%20Line%20SSE%20CBA_interface%20v6.9.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A%20SSE%20CBA_interface%20v6.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B%20SSE%20CBA_interface%20v6.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PS/DISTR/OPSNT/Distribution_Major_Projects/__Project%20Files/Submarine%20Cables%20Projects/Submarine%20Cable%20-%20Sanday%20-%20Eday%20SHEPD_26/General/Protection%20CBA/Models/Option%201C%20SSE%20CBA_interface%20v6.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SOC fishery damage"/>
      <sheetName val="4. SOC energy outages"/>
      <sheetName val="5. SOC renewables"/>
      <sheetName val="6. SOC fuel poverty"/>
      <sheetName val="7. SOC loss of access"/>
      <sheetName val="8. SOC energy insecurity"/>
      <sheetName val="9. ENV renewables"/>
      <sheetName val="10. ENV diesel generators"/>
      <sheetName val="11. WEE installation"/>
      <sheetName val="12. WEE repair"/>
      <sheetName val="13. WEE decommissioning"/>
      <sheetName val="14. WEE fault rate"/>
      <sheetName val="15. WEE maintenance"/>
      <sheetName val="16. WEE diesel generators"/>
      <sheetName val="CBA v6.4 - Mainland-Shapinsay."/>
    </sheetNames>
    <sheetDataSet>
      <sheetData sheetId="0" refreshError="1"/>
      <sheetData sheetId="1">
        <row r="182">
          <cell r="G182" t="str">
            <v>Existing Route - End to End Replacement</v>
          </cell>
          <cell r="I182" t="str">
            <v>Protection</v>
          </cell>
        </row>
        <row r="183">
          <cell r="G183" t="str">
            <v>New Route</v>
          </cell>
          <cell r="I183" t="str">
            <v>No Protection</v>
          </cell>
        </row>
        <row r="184">
          <cell r="I184" t="str">
            <v>Both</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-2860.1941038295022</v>
          </cell>
        </row>
        <row r="7">
          <cell r="M7">
            <v>-782.89343385935456</v>
          </cell>
        </row>
        <row r="8">
          <cell r="M8">
            <v>-2755.6814412573785</v>
          </cell>
        </row>
        <row r="9">
          <cell r="M9">
            <v>-18827.142637710964</v>
          </cell>
        </row>
        <row r="10">
          <cell r="M10">
            <v>-33.204585248328847</v>
          </cell>
        </row>
        <row r="11">
          <cell r="M11">
            <v>-332425.85972630302</v>
          </cell>
        </row>
        <row r="12">
          <cell r="M12">
            <v>-75473.47660511834</v>
          </cell>
        </row>
        <row r="13">
          <cell r="M13">
            <v>-4671816.8005350139</v>
          </cell>
        </row>
        <row r="14">
          <cell r="M14">
            <v>-165.92312324316237</v>
          </cell>
        </row>
        <row r="15">
          <cell r="M15">
            <v>-234483.19436564366</v>
          </cell>
        </row>
        <row r="16">
          <cell r="M16">
            <v>-8791.0225899149627</v>
          </cell>
        </row>
        <row r="17">
          <cell r="M17">
            <v>-109.31104961563018</v>
          </cell>
        </row>
        <row r="18">
          <cell r="M18">
            <v>-2245926.2837239099</v>
          </cell>
        </row>
        <row r="19">
          <cell r="M19">
            <v>-1429339.0302681366</v>
          </cell>
        </row>
        <row r="20">
          <cell r="M20">
            <v>-630605.45163224393</v>
          </cell>
        </row>
        <row r="21">
          <cell r="M21">
            <v>-71.067778758165829</v>
          </cell>
        </row>
        <row r="22">
          <cell r="M22">
            <v>-494286.80372166936</v>
          </cell>
        </row>
        <row r="23">
          <cell r="M23">
            <v>-9013.2191161845094</v>
          </cell>
        </row>
        <row r="25">
          <cell r="M25">
            <v>-10157766.560437663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-3057.3274820626721</v>
          </cell>
        </row>
        <row r="7">
          <cell r="M7">
            <v>-781.58312851510095</v>
          </cell>
        </row>
        <row r="8">
          <cell r="M8">
            <v>-2752.9418828988773</v>
          </cell>
        </row>
        <row r="9">
          <cell r="M9">
            <v>-20124.767237971664</v>
          </cell>
        </row>
        <row r="10">
          <cell r="M10">
            <v>-33.204585248328847</v>
          </cell>
        </row>
        <row r="11">
          <cell r="M11">
            <v>-332425.85972630302</v>
          </cell>
        </row>
        <row r="12">
          <cell r="M12">
            <v>-75398.444763562613</v>
          </cell>
        </row>
        <row r="13">
          <cell r="M13">
            <v>-4671778.8078165641</v>
          </cell>
        </row>
        <row r="14">
          <cell r="M14">
            <v>-165.92312324316237</v>
          </cell>
        </row>
        <row r="15">
          <cell r="M15">
            <v>-234483.19436564366</v>
          </cell>
        </row>
        <row r="16">
          <cell r="M16">
            <v>-8785.0264355499512</v>
          </cell>
        </row>
        <row r="17">
          <cell r="M17">
            <v>-93.350852270052869</v>
          </cell>
        </row>
        <row r="18">
          <cell r="M18">
            <v>-2243693.4995373804</v>
          </cell>
        </row>
        <row r="19">
          <cell r="M19">
            <v>-1427194.6284426549</v>
          </cell>
        </row>
        <row r="20">
          <cell r="M20">
            <v>-629390.32414909825</v>
          </cell>
        </row>
        <row r="21">
          <cell r="M21">
            <v>-71.067778758165829</v>
          </cell>
        </row>
        <row r="22">
          <cell r="M22">
            <v>-494286.80372166936</v>
          </cell>
        </row>
        <row r="23">
          <cell r="M23">
            <v>-9007.0714066781875</v>
          </cell>
        </row>
        <row r="25">
          <cell r="M25">
            <v>-10153523.826436073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-3233.3394269137184</v>
          </cell>
        </row>
        <row r="7">
          <cell r="M7">
            <v>-780.41321302916049</v>
          </cell>
        </row>
        <row r="8">
          <cell r="M8">
            <v>-2723.3260515341412</v>
          </cell>
        </row>
        <row r="9">
          <cell r="M9">
            <v>-21283.360631061565</v>
          </cell>
        </row>
        <row r="10">
          <cell r="M10">
            <v>-33.204585248328847</v>
          </cell>
        </row>
        <row r="11">
          <cell r="M11">
            <v>-332425.85972630302</v>
          </cell>
        </row>
        <row r="12">
          <cell r="M12">
            <v>-74587.317532761605</v>
          </cell>
        </row>
        <row r="13">
          <cell r="M13">
            <v>-4671744.88574652</v>
          </cell>
        </row>
        <row r="14">
          <cell r="M14">
            <v>-165.92312324316237</v>
          </cell>
        </row>
        <row r="15">
          <cell r="M15">
            <v>-234483.19436564366</v>
          </cell>
        </row>
        <row r="16">
          <cell r="M16">
            <v>-8779.6727262954773</v>
          </cell>
        </row>
        <row r="17">
          <cell r="M17">
            <v>-79.100676068644546</v>
          </cell>
        </row>
        <row r="18">
          <cell r="M18">
            <v>-2219556.1197710885</v>
          </cell>
        </row>
        <row r="19">
          <cell r="M19">
            <v>-1412388.1517360052</v>
          </cell>
        </row>
        <row r="20">
          <cell r="M20">
            <v>-623064.26922457491</v>
          </cell>
        </row>
        <row r="21">
          <cell r="M21">
            <v>-71.067778758165829</v>
          </cell>
        </row>
        <row r="22">
          <cell r="M22">
            <v>-494286.80372166936</v>
          </cell>
        </row>
        <row r="23">
          <cell r="M23">
            <v>-9001.5823803332551</v>
          </cell>
        </row>
        <row r="25">
          <cell r="M25">
            <v>-10108687.592417054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-3453.3543579775287</v>
          </cell>
        </row>
        <row r="7">
          <cell r="M7">
            <v>-778.95081867173474</v>
          </cell>
        </row>
        <row r="8">
          <cell r="M8">
            <v>-2720.2685087734308</v>
          </cell>
        </row>
        <row r="9">
          <cell r="M9">
            <v>-22731.602372423942</v>
          </cell>
        </row>
        <row r="10">
          <cell r="M10">
            <v>-33.204585248328847</v>
          </cell>
        </row>
        <row r="11">
          <cell r="M11">
            <v>-332425.85972630302</v>
          </cell>
        </row>
        <row r="12">
          <cell r="M12">
            <v>-74503.576638168131</v>
          </cell>
        </row>
        <row r="13">
          <cell r="M13">
            <v>-4671702.4831589647</v>
          </cell>
        </row>
        <row r="14">
          <cell r="M14">
            <v>-165.92312324316237</v>
          </cell>
        </row>
        <row r="15">
          <cell r="M15">
            <v>-234483.19436564366</v>
          </cell>
        </row>
        <row r="16">
          <cell r="M16">
            <v>-8772.9805897273836</v>
          </cell>
        </row>
        <row r="17">
          <cell r="M17">
            <v>-61.28795581688415</v>
          </cell>
        </row>
        <row r="18">
          <cell r="M18">
            <v>-2217064.1731343372</v>
          </cell>
        </row>
        <row r="19">
          <cell r="M19">
            <v>-1409994.8461272088</v>
          </cell>
        </row>
        <row r="20">
          <cell r="M20">
            <v>-621708.10015856428</v>
          </cell>
        </row>
        <row r="21">
          <cell r="M21">
            <v>-71.067778758165829</v>
          </cell>
        </row>
        <row r="22">
          <cell r="M22">
            <v>-494286.80372166936</v>
          </cell>
        </row>
        <row r="23">
          <cell r="M23">
            <v>-8994.7210974020927</v>
          </cell>
        </row>
        <row r="25">
          <cell r="M25">
            <v>-10103952.398218904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-3352.541264551206</v>
          </cell>
        </row>
        <row r="7">
          <cell r="M7">
            <v>-937.42576641759445</v>
          </cell>
        </row>
        <row r="8">
          <cell r="M8">
            <v>-3590.1248747166405</v>
          </cell>
        </row>
        <row r="9">
          <cell r="M9">
            <v>-21573.008979334041</v>
          </cell>
        </row>
        <row r="10">
          <cell r="M10">
            <v>-33.204585248328847</v>
          </cell>
        </row>
        <row r="11">
          <cell r="M11">
            <v>-332425.85972630302</v>
          </cell>
        </row>
        <row r="12">
          <cell r="M12">
            <v>-98327.457572500512</v>
          </cell>
        </row>
        <row r="13">
          <cell r="M13">
            <v>-4712229.7480346542</v>
          </cell>
        </row>
        <row r="14">
          <cell r="M14">
            <v>-165.92312324316237</v>
          </cell>
        </row>
        <row r="15">
          <cell r="M15">
            <v>-234483.19436564366</v>
          </cell>
        </row>
        <row r="16">
          <cell r="M16">
            <v>-15169.146647490625</v>
          </cell>
        </row>
        <row r="17">
          <cell r="M17">
            <v>-96.913396320404942</v>
          </cell>
        </row>
        <row r="18">
          <cell r="M18">
            <v>-2926010.9817022807</v>
          </cell>
        </row>
        <row r="19">
          <cell r="M19">
            <v>-1640876.6297478536</v>
          </cell>
        </row>
        <row r="20">
          <cell r="M20">
            <v>-641638.75330540212</v>
          </cell>
        </row>
        <row r="21">
          <cell r="M21">
            <v>-71.067778758165829</v>
          </cell>
        </row>
        <row r="22">
          <cell r="M22">
            <v>-494286.80372166936</v>
          </cell>
        </row>
        <row r="23">
          <cell r="M23">
            <v>-15552.552748097449</v>
          </cell>
        </row>
        <row r="25">
          <cell r="M25">
            <v>-11140821.337340487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-3132.526333487398</v>
          </cell>
        </row>
        <row r="7">
          <cell r="M7">
            <v>-938.88816077501997</v>
          </cell>
        </row>
        <row r="8">
          <cell r="M8">
            <v>-3593.1824187898537</v>
          </cell>
        </row>
        <row r="9">
          <cell r="M9">
            <v>-20124.767237971664</v>
          </cell>
        </row>
        <row r="10">
          <cell r="M10">
            <v>-33.204585248328847</v>
          </cell>
        </row>
        <row r="11">
          <cell r="M11">
            <v>-332425.85972630302</v>
          </cell>
        </row>
        <row r="12">
          <cell r="M12">
            <v>-98411.198467093986</v>
          </cell>
        </row>
        <row r="13">
          <cell r="M13">
            <v>-4712272.1506222095</v>
          </cell>
        </row>
        <row r="14">
          <cell r="M14">
            <v>-165.92312324316237</v>
          </cell>
        </row>
        <row r="15">
          <cell r="M15">
            <v>-234483.19436564366</v>
          </cell>
        </row>
        <row r="16">
          <cell r="M16">
            <v>-15175.838784058718</v>
          </cell>
        </row>
        <row r="17">
          <cell r="M17">
            <v>-114.72611657216534</v>
          </cell>
        </row>
        <row r="18">
          <cell r="M18">
            <v>-2928502.9283390325</v>
          </cell>
        </row>
        <row r="19">
          <cell r="M19">
            <v>-1643269.9353566503</v>
          </cell>
        </row>
        <row r="20">
          <cell r="M20">
            <v>-642994.92237141298</v>
          </cell>
        </row>
        <row r="21">
          <cell r="M21">
            <v>-71.067778758165829</v>
          </cell>
        </row>
        <row r="22">
          <cell r="M22">
            <v>-494286.80372166936</v>
          </cell>
        </row>
        <row r="23">
          <cell r="M23">
            <v>-15559.414031028613</v>
          </cell>
        </row>
        <row r="25">
          <cell r="M25">
            <v>-11145556.531539951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-2384.4755678704514</v>
          </cell>
        </row>
        <row r="7">
          <cell r="M7">
            <v>-943.86030159026734</v>
          </cell>
        </row>
        <row r="8">
          <cell r="M8">
            <v>-3603.578068669623</v>
          </cell>
        </row>
        <row r="9">
          <cell r="M9">
            <v>-15200.745317339559</v>
          </cell>
        </row>
        <row r="10">
          <cell r="M10">
            <v>-33.204585248328847</v>
          </cell>
        </row>
        <row r="11">
          <cell r="M11">
            <v>-332425.85972630302</v>
          </cell>
        </row>
        <row r="12">
          <cell r="M12">
            <v>-98695.917508711791</v>
          </cell>
        </row>
        <row r="13">
          <cell r="M13">
            <v>-4712416.3194198953</v>
          </cell>
        </row>
        <row r="14">
          <cell r="M14">
            <v>-165.92312324316237</v>
          </cell>
        </row>
        <row r="15">
          <cell r="M15">
            <v>-234483.19436564366</v>
          </cell>
        </row>
        <row r="16">
          <cell r="M16">
            <v>-15198.592048390236</v>
          </cell>
        </row>
        <row r="17">
          <cell r="M17">
            <v>-175.28936542815066</v>
          </cell>
        </row>
        <row r="18">
          <cell r="M18">
            <v>-2936975.5469039851</v>
          </cell>
        </row>
        <row r="19">
          <cell r="M19">
            <v>-1651407.1744265587</v>
          </cell>
        </row>
        <row r="20">
          <cell r="M20">
            <v>-647605.89719584922</v>
          </cell>
        </row>
        <row r="21">
          <cell r="M21">
            <v>-71.067778758165829</v>
          </cell>
        </row>
        <row r="22">
          <cell r="M22">
            <v>-494286.80372166936</v>
          </cell>
        </row>
        <row r="23">
          <cell r="M23">
            <v>-15582.742392994565</v>
          </cell>
        </row>
        <row r="25">
          <cell r="M25">
            <v>-11161656.191818152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-3239.6305999137257</v>
          </cell>
        </row>
        <row r="7">
          <cell r="M7">
            <v>-1114.9177078929567</v>
          </cell>
        </row>
        <row r="8">
          <cell r="M8">
            <v>-4482.515057916562</v>
          </cell>
        </row>
        <row r="9">
          <cell r="M9">
            <v>-20275.384379073348</v>
          </cell>
        </row>
        <row r="10">
          <cell r="M10">
            <v>-33.204585248328847</v>
          </cell>
        </row>
        <row r="11">
          <cell r="M11">
            <v>-332425.85972630302</v>
          </cell>
        </row>
        <row r="12">
          <cell r="M12">
            <v>-122768.49067523608</v>
          </cell>
        </row>
        <row r="13">
          <cell r="M13">
            <v>-4757620.284695426</v>
          </cell>
        </row>
        <row r="14">
          <cell r="M14">
            <v>-165.92312324316237</v>
          </cell>
        </row>
        <row r="15">
          <cell r="M15">
            <v>-234483.19436564366</v>
          </cell>
        </row>
        <row r="16">
          <cell r="M16">
            <v>-22332.852632185455</v>
          </cell>
        </row>
        <row r="17">
          <cell r="M17">
            <v>-136.81388968434823</v>
          </cell>
        </row>
        <row r="18">
          <cell r="M18">
            <v>-3653322.8946541916</v>
          </cell>
        </row>
        <row r="19">
          <cell r="M19">
            <v>-1860627.4387544522</v>
          </cell>
        </row>
        <row r="20">
          <cell r="M20">
            <v>-648172.15324088547</v>
          </cell>
        </row>
        <row r="21">
          <cell r="M21">
            <v>-71.067778758165829</v>
          </cell>
        </row>
        <row r="22">
          <cell r="M22">
            <v>-494286.80372166936</v>
          </cell>
        </row>
        <row r="23">
          <cell r="M23">
            <v>-22897.324196876241</v>
          </cell>
        </row>
        <row r="25">
          <cell r="M25">
            <v>-12178456.753784603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sheetData sheetId="1"/>
      <sheetData sheetId="2">
        <row r="6">
          <cell r="M6">
            <v>-3277.3424131264819</v>
          </cell>
        </row>
        <row r="7">
          <cell r="M7">
            <v>-1400.8730745459682</v>
          </cell>
        </row>
        <row r="8">
          <cell r="M8">
            <v>-4343.3219745790866</v>
          </cell>
        </row>
        <row r="9">
          <cell r="M9">
            <v>-21573.008979334041</v>
          </cell>
        </row>
        <row r="10">
          <cell r="M10">
            <v>-33.204585248328847</v>
          </cell>
        </row>
        <row r="11">
          <cell r="M11">
            <v>-332425.85972630302</v>
          </cell>
        </row>
        <row r="12">
          <cell r="M12">
            <v>-118956.23210285814</v>
          </cell>
        </row>
        <row r="13">
          <cell r="M13">
            <v>-4750616.5254376326</v>
          </cell>
        </row>
        <row r="14">
          <cell r="M14">
            <v>-165.92312324316237</v>
          </cell>
        </row>
        <row r="15">
          <cell r="M15">
            <v>-234483.19436564366</v>
          </cell>
        </row>
        <row r="16">
          <cell r="M16">
            <v>-21227.492885386757</v>
          </cell>
        </row>
        <row r="17">
          <cell r="M17">
            <v>-104.0384844211091</v>
          </cell>
        </row>
        <row r="18">
          <cell r="M18">
            <v>-3539878.3825794067</v>
          </cell>
        </row>
        <row r="19">
          <cell r="M19">
            <v>-2180654.8661525534</v>
          </cell>
        </row>
        <row r="20">
          <cell r="M20">
            <v>-935234.39857756032</v>
          </cell>
        </row>
        <row r="21">
          <cell r="M21">
            <v>-71.067778758165829</v>
          </cell>
        </row>
        <row r="22">
          <cell r="M22">
            <v>-494286.80372166936</v>
          </cell>
        </row>
        <row r="23">
          <cell r="M23">
            <v>-21764.026051159235</v>
          </cell>
        </row>
        <row r="25">
          <cell r="M25">
            <v>-12660496.562013431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-3453.3543579775287</v>
          </cell>
        </row>
        <row r="7">
          <cell r="M7">
            <v>-524.89634005212872</v>
          </cell>
        </row>
        <row r="8">
          <cell r="M8">
            <v>-2720.2685087734308</v>
          </cell>
        </row>
        <row r="9">
          <cell r="M9">
            <v>-22731.602372423942</v>
          </cell>
        </row>
        <row r="10">
          <cell r="M10">
            <v>-26.998366403092923</v>
          </cell>
        </row>
        <row r="11">
          <cell r="M11">
            <v>-332425.85972630302</v>
          </cell>
        </row>
        <row r="12">
          <cell r="M12">
            <v>-74503.576638168131</v>
          </cell>
        </row>
        <row r="13">
          <cell r="M13">
            <v>-4671702.4831589647</v>
          </cell>
        </row>
        <row r="14">
          <cell r="M14">
            <v>-134.91068304459242</v>
          </cell>
        </row>
        <row r="15">
          <cell r="M15">
            <v>-234483.19436564366</v>
          </cell>
        </row>
        <row r="16">
          <cell r="M16">
            <v>-8698.3342510238053</v>
          </cell>
        </row>
        <row r="17">
          <cell r="M17">
            <v>-48.624381726400088</v>
          </cell>
        </row>
        <row r="18">
          <cell r="M18">
            <v>-2217064.1731343372</v>
          </cell>
        </row>
        <row r="19">
          <cell r="M19">
            <v>-1146454.8404239113</v>
          </cell>
        </row>
        <row r="20">
          <cell r="M20">
            <v>-621708.10015856428</v>
          </cell>
        </row>
        <row r="21">
          <cell r="M21">
            <v>-57.78460763829213</v>
          </cell>
        </row>
        <row r="22">
          <cell r="M22">
            <v>-468854.85660586727</v>
          </cell>
        </row>
        <row r="23">
          <cell r="M23">
            <v>-7313.5313711986146</v>
          </cell>
        </row>
        <row r="25">
          <cell r="M25">
            <v>-9812907.3894520216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ne 18072017"/>
      <sheetName val="Data Entr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-2485.2886612967736</v>
          </cell>
        </row>
        <row r="7">
          <cell r="M7">
            <v>-528.31472873042617</v>
          </cell>
        </row>
        <row r="8">
          <cell r="M8">
            <v>-2733.721696956015</v>
          </cell>
        </row>
        <row r="9">
          <cell r="M9">
            <v>-16359.338710429463</v>
          </cell>
        </row>
        <row r="10">
          <cell r="M10">
            <v>-26.998366403092923</v>
          </cell>
        </row>
        <row r="11">
          <cell r="M11">
            <v>-332425.85972630302</v>
          </cell>
        </row>
        <row r="12">
          <cell r="M12">
            <v>-74872.036574379425</v>
          </cell>
        </row>
        <row r="13">
          <cell r="M13">
            <v>-4671889.0545442067</v>
          </cell>
        </row>
        <row r="14">
          <cell r="M14">
            <v>-134.91068304459242</v>
          </cell>
        </row>
        <row r="15">
          <cell r="M15">
            <v>-234483.19436564366</v>
          </cell>
        </row>
        <row r="16">
          <cell r="M16">
            <v>-8727.5291109189839</v>
          </cell>
        </row>
        <row r="17">
          <cell r="M17">
            <v>-110.8059798769079</v>
          </cell>
        </row>
        <row r="18">
          <cell r="M18">
            <v>-2228028.738336042</v>
          </cell>
        </row>
        <row r="19">
          <cell r="M19">
            <v>-1155017.136911988</v>
          </cell>
        </row>
        <row r="20">
          <cell r="M20">
            <v>-627675.24404901138</v>
          </cell>
        </row>
        <row r="21">
          <cell r="M21">
            <v>-57.78460763829213</v>
          </cell>
        </row>
        <row r="22">
          <cell r="M22">
            <v>-468854.85660586727</v>
          </cell>
        </row>
        <row r="23">
          <cell r="M23">
            <v>-7338.0783151949327</v>
          </cell>
        </row>
        <row r="25">
          <cell r="M25">
            <v>-9831748.8919739295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-2384.4755678704514</v>
          </cell>
        </row>
        <row r="7">
          <cell r="M7">
            <v>-683.49933484605776</v>
          </cell>
        </row>
        <row r="8">
          <cell r="M8">
            <v>-3603.578068669623</v>
          </cell>
        </row>
        <row r="9">
          <cell r="M9">
            <v>-15200.745317339559</v>
          </cell>
        </row>
        <row r="10">
          <cell r="M10">
            <v>-26.998366403092923</v>
          </cell>
        </row>
        <row r="11">
          <cell r="M11">
            <v>-332425.85972630302</v>
          </cell>
        </row>
        <row r="12">
          <cell r="M12">
            <v>-98695.917508711791</v>
          </cell>
        </row>
        <row r="13">
          <cell r="M13">
            <v>-4712416.3194198953</v>
          </cell>
        </row>
        <row r="14">
          <cell r="M14">
            <v>-134.91068304459242</v>
          </cell>
        </row>
        <row r="15">
          <cell r="M15">
            <v>-234483.19436564366</v>
          </cell>
        </row>
        <row r="16">
          <cell r="M16">
            <v>-15069.272344754952</v>
          </cell>
        </row>
        <row r="17">
          <cell r="M17">
            <v>-139.07034267259326</v>
          </cell>
        </row>
        <row r="18">
          <cell r="M18">
            <v>-2936975.5469039851</v>
          </cell>
        </row>
        <row r="19">
          <cell r="M19">
            <v>-1342745.1552977476</v>
          </cell>
        </row>
        <row r="20">
          <cell r="M20">
            <v>-647605.89719584922</v>
          </cell>
        </row>
        <row r="21">
          <cell r="M21">
            <v>-57.78460763829213</v>
          </cell>
        </row>
        <row r="22">
          <cell r="M22">
            <v>-468854.85660586727</v>
          </cell>
        </row>
        <row r="23">
          <cell r="M23">
            <v>-12670.195563194098</v>
          </cell>
        </row>
        <row r="25">
          <cell r="M25">
            <v>-10824173.277220435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-3453.3543579775287</v>
          </cell>
        </row>
        <row r="7">
          <cell r="M7">
            <v>-784.09278233668954</v>
          </cell>
        </row>
        <row r="8">
          <cell r="M8">
            <v>-3519.6753143413589</v>
          </cell>
        </row>
        <row r="9">
          <cell r="M9">
            <v>-22731.602372423942</v>
          </cell>
        </row>
        <row r="10">
          <cell r="M10">
            <v>-33.204585248328847</v>
          </cell>
        </row>
        <row r="11">
          <cell r="M11">
            <v>-332425.85972630302</v>
          </cell>
        </row>
        <row r="12">
          <cell r="M12">
            <v>-96397.964758274931</v>
          </cell>
        </row>
        <row r="13">
          <cell r="M13">
            <v>-4673071.4874470811</v>
          </cell>
        </row>
        <row r="14">
          <cell r="M14">
            <v>-165.92312324316237</v>
          </cell>
        </row>
        <row r="15">
          <cell r="M15">
            <v>-234483.19436564366</v>
          </cell>
        </row>
        <row r="16">
          <cell r="M16">
            <v>-8772.9805897273836</v>
          </cell>
        </row>
        <row r="17">
          <cell r="M17">
            <v>-61.28795581688415</v>
          </cell>
        </row>
        <row r="18">
          <cell r="M18">
            <v>-2868593.4779559155</v>
          </cell>
        </row>
        <row r="19">
          <cell r="M19">
            <v>-1409994.8461272088</v>
          </cell>
        </row>
        <row r="20">
          <cell r="M20">
            <v>-621708.10015856428</v>
          </cell>
        </row>
        <row r="21">
          <cell r="M21">
            <v>-71.067778758165829</v>
          </cell>
        </row>
        <row r="22">
          <cell r="M22">
            <v>-494286.80372166936</v>
          </cell>
        </row>
        <row r="23">
          <cell r="M23">
            <v>-8994.7210974020927</v>
          </cell>
        </row>
        <row r="25">
          <cell r="M25">
            <v>-10779549.644217938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sheetData sheetId="1"/>
      <sheetData sheetId="2">
        <row r="6">
          <cell r="M6">
            <v>-3629.3663028285741</v>
          </cell>
        </row>
        <row r="7">
          <cell r="M7">
            <v>-524.27481483789268</v>
          </cell>
        </row>
        <row r="8">
          <cell r="M8">
            <v>-2690.6526778847806</v>
          </cell>
        </row>
        <row r="9">
          <cell r="M9">
            <v>-23890.195765513858</v>
          </cell>
        </row>
        <row r="10">
          <cell r="M10">
            <v>-26.998366403092923</v>
          </cell>
        </row>
        <row r="11">
          <cell r="M11">
            <v>-332425.85972630302</v>
          </cell>
        </row>
        <row r="12">
          <cell r="M12">
            <v>-73692.449407367152</v>
          </cell>
        </row>
        <row r="13">
          <cell r="M13">
            <v>-4671668.5610889215</v>
          </cell>
        </row>
        <row r="14">
          <cell r="M14">
            <v>-134.91068304459242</v>
          </cell>
        </row>
        <row r="15">
          <cell r="M15">
            <v>-234483.19436564366</v>
          </cell>
        </row>
        <row r="16">
          <cell r="M16">
            <v>-8693.0260946792314</v>
          </cell>
        </row>
        <row r="17">
          <cell r="M17">
            <v>-37.318636608125928</v>
          </cell>
        </row>
        <row r="18">
          <cell r="M18">
            <v>-2192926.7933680452</v>
          </cell>
        </row>
        <row r="19">
          <cell r="M19">
            <v>-1134415.8199008317</v>
          </cell>
        </row>
        <row r="20">
          <cell r="M20">
            <v>-615382.04523404094</v>
          </cell>
        </row>
        <row r="21">
          <cell r="M21">
            <v>-57.78460763829213</v>
          </cell>
        </row>
        <row r="22">
          <cell r="M22">
            <v>-468854.85660586727</v>
          </cell>
        </row>
        <row r="23">
          <cell r="M23">
            <v>-7309.0682904720106</v>
          </cell>
        </row>
        <row r="25">
          <cell r="M25">
            <v>-9770843.1759369299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 val="Base Line SSE CBA_interface v6"/>
    </sheetNames>
    <definedNames>
      <definedName name="Help10"/>
      <definedName name="Help11"/>
      <definedName name="Help16"/>
    </definedNames>
    <sheetDataSet>
      <sheetData sheetId="0" refreshError="1"/>
      <sheetData sheetId="1" refreshError="1"/>
      <sheetData sheetId="2">
        <row r="6">
          <cell r="M6">
            <v>-3629.3663028285741</v>
          </cell>
        </row>
        <row r="7">
          <cell r="M7">
            <v>-777.78090318579416</v>
          </cell>
        </row>
        <row r="8">
          <cell r="M8">
            <v>-2690.6526778847806</v>
          </cell>
        </row>
        <row r="9">
          <cell r="M9">
            <v>-23890.195765513858</v>
          </cell>
        </row>
        <row r="10">
          <cell r="M10">
            <v>-33.204585248328847</v>
          </cell>
        </row>
        <row r="11">
          <cell r="M11">
            <v>-332425.85972630302</v>
          </cell>
        </row>
        <row r="12">
          <cell r="M12">
            <v>-73692.449407367152</v>
          </cell>
        </row>
        <row r="13">
          <cell r="M13">
            <v>-4671668.5610889215</v>
          </cell>
        </row>
        <row r="14">
          <cell r="M14">
            <v>-165.92312324316237</v>
          </cell>
        </row>
        <row r="15">
          <cell r="M15">
            <v>-234483.19436564366</v>
          </cell>
        </row>
        <row r="16">
          <cell r="M16">
            <v>-8767.6268804729098</v>
          </cell>
        </row>
        <row r="17">
          <cell r="M17">
            <v>-47.037779615475827</v>
          </cell>
        </row>
        <row r="18">
          <cell r="M18">
            <v>-2192926.7933680452</v>
          </cell>
        </row>
        <row r="19">
          <cell r="M19">
            <v>-1395188.3694205594</v>
          </cell>
        </row>
        <row r="20">
          <cell r="M20">
            <v>-615382.04523404094</v>
          </cell>
        </row>
        <row r="21">
          <cell r="M21">
            <v>-71.067778758165829</v>
          </cell>
        </row>
        <row r="22">
          <cell r="M22">
            <v>-494286.80372166936</v>
          </cell>
        </row>
        <row r="23">
          <cell r="M23">
            <v>-8989.2320710571621</v>
          </cell>
        </row>
        <row r="25">
          <cell r="M25">
            <v>-10059116.16420036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CF6" t="str">
            <v>0139002</v>
          </cell>
        </row>
        <row r="7">
          <cell r="CF7" t="str">
            <v>0203005</v>
          </cell>
        </row>
        <row r="8">
          <cell r="CF8" t="str">
            <v>0221001</v>
          </cell>
        </row>
        <row r="9">
          <cell r="CF9" t="str">
            <v>0241304</v>
          </cell>
        </row>
        <row r="10">
          <cell r="CF10">
            <v>241308</v>
          </cell>
        </row>
        <row r="11">
          <cell r="CF11" t="str">
            <v>0302306</v>
          </cell>
        </row>
        <row r="12">
          <cell r="CF12" t="str">
            <v>0302307</v>
          </cell>
        </row>
        <row r="13">
          <cell r="CF13" t="str">
            <v>0303303</v>
          </cell>
        </row>
        <row r="14">
          <cell r="CF14" t="str">
            <v>0303304</v>
          </cell>
        </row>
        <row r="15">
          <cell r="CF15" t="str">
            <v>0303308</v>
          </cell>
        </row>
        <row r="16">
          <cell r="CF16" t="str">
            <v>0305001</v>
          </cell>
        </row>
        <row r="17">
          <cell r="CF17" t="str">
            <v>0308005</v>
          </cell>
        </row>
        <row r="18">
          <cell r="CF18" t="str">
            <v>0308301</v>
          </cell>
        </row>
        <row r="19">
          <cell r="CF19" t="str">
            <v>0312010</v>
          </cell>
        </row>
        <row r="20">
          <cell r="CF20" t="str">
            <v>0313003</v>
          </cell>
        </row>
        <row r="21">
          <cell r="CF21" t="str">
            <v>0315001</v>
          </cell>
        </row>
        <row r="22">
          <cell r="CF22" t="str">
            <v>0315002</v>
          </cell>
        </row>
        <row r="23">
          <cell r="CF23" t="str">
            <v>0318001</v>
          </cell>
        </row>
        <row r="24">
          <cell r="CF24" t="str">
            <v>0322001</v>
          </cell>
        </row>
        <row r="25">
          <cell r="CF25" t="str">
            <v>0327002</v>
          </cell>
        </row>
        <row r="26">
          <cell r="CF26" t="str">
            <v>0333001</v>
          </cell>
        </row>
        <row r="27">
          <cell r="CF27" t="str">
            <v>0334001</v>
          </cell>
        </row>
        <row r="28">
          <cell r="CF28" t="str">
            <v>0346001</v>
          </cell>
        </row>
        <row r="29">
          <cell r="CF29" t="str">
            <v>0365003</v>
          </cell>
        </row>
        <row r="30">
          <cell r="CF30" t="str">
            <v>0366003</v>
          </cell>
        </row>
        <row r="31">
          <cell r="CF31" t="str">
            <v>0371002</v>
          </cell>
        </row>
        <row r="32">
          <cell r="CF32" t="str">
            <v>0374001</v>
          </cell>
        </row>
        <row r="33">
          <cell r="CF33" t="str">
            <v>0380304</v>
          </cell>
        </row>
        <row r="34">
          <cell r="CF34" t="str">
            <v>0380306</v>
          </cell>
        </row>
        <row r="35">
          <cell r="CF35" t="str">
            <v>0380307</v>
          </cell>
        </row>
        <row r="36">
          <cell r="CF36" t="str">
            <v>0498011</v>
          </cell>
        </row>
        <row r="37">
          <cell r="CF37" t="str">
            <v>0502301</v>
          </cell>
        </row>
        <row r="38">
          <cell r="CF38" t="str">
            <v>0507011</v>
          </cell>
        </row>
        <row r="39">
          <cell r="CF39" t="str">
            <v>0568001</v>
          </cell>
        </row>
        <row r="40">
          <cell r="CF40" t="str">
            <v>0592301</v>
          </cell>
        </row>
        <row r="41">
          <cell r="CF41" t="str">
            <v>0592306</v>
          </cell>
        </row>
        <row r="42">
          <cell r="CF42" t="str">
            <v>0622301</v>
          </cell>
        </row>
        <row r="43">
          <cell r="CF43" t="str">
            <v>0622302</v>
          </cell>
        </row>
        <row r="44">
          <cell r="CF44" t="str">
            <v>0623011</v>
          </cell>
        </row>
        <row r="45">
          <cell r="CF45" t="str">
            <v>0627303</v>
          </cell>
        </row>
        <row r="46">
          <cell r="CF46" t="str">
            <v>0627306</v>
          </cell>
        </row>
        <row r="47">
          <cell r="CF47" t="str">
            <v>0636011</v>
          </cell>
        </row>
        <row r="48">
          <cell r="CF48" t="str">
            <v>0636013</v>
          </cell>
        </row>
        <row r="49">
          <cell r="CF49" t="str">
            <v>0637001</v>
          </cell>
        </row>
        <row r="50">
          <cell r="CF50" t="str">
            <v>0653036</v>
          </cell>
        </row>
        <row r="51">
          <cell r="CF51" t="str">
            <v>0657011</v>
          </cell>
        </row>
        <row r="52">
          <cell r="CF52" t="str">
            <v>0660012</v>
          </cell>
        </row>
        <row r="53">
          <cell r="CF53" t="str">
            <v>0662031</v>
          </cell>
        </row>
        <row r="54">
          <cell r="CF54" t="str">
            <v>0665205</v>
          </cell>
        </row>
        <row r="55">
          <cell r="CF55" t="str">
            <v>0665206</v>
          </cell>
        </row>
        <row r="56">
          <cell r="CF56" t="str">
            <v>0673303</v>
          </cell>
        </row>
        <row r="57">
          <cell r="CF57" t="str">
            <v>0673304</v>
          </cell>
        </row>
        <row r="58">
          <cell r="CF58" t="str">
            <v>0673305</v>
          </cell>
        </row>
        <row r="59">
          <cell r="CF59" t="str">
            <v>0673306</v>
          </cell>
        </row>
        <row r="60">
          <cell r="CF60" t="str">
            <v>0674011</v>
          </cell>
        </row>
        <row r="61">
          <cell r="CF61" t="str">
            <v>0678002</v>
          </cell>
        </row>
        <row r="62">
          <cell r="CF62" t="str">
            <v>0682011</v>
          </cell>
        </row>
        <row r="63">
          <cell r="CF63" t="str">
            <v>0685011</v>
          </cell>
        </row>
        <row r="64">
          <cell r="CF64" t="str">
            <v>0686023</v>
          </cell>
        </row>
        <row r="65">
          <cell r="CF65" t="str">
            <v>0686025</v>
          </cell>
        </row>
        <row r="66">
          <cell r="CF66" t="str">
            <v>0687047</v>
          </cell>
        </row>
        <row r="67">
          <cell r="CF67" t="str">
            <v>0687052</v>
          </cell>
        </row>
        <row r="68">
          <cell r="CF68" t="str">
            <v>0692053</v>
          </cell>
        </row>
        <row r="69">
          <cell r="CF69" t="str">
            <v>0695011</v>
          </cell>
        </row>
        <row r="70">
          <cell r="CF70" t="str">
            <v>0696302</v>
          </cell>
        </row>
        <row r="71">
          <cell r="CF71" t="str">
            <v>0700011</v>
          </cell>
        </row>
        <row r="72">
          <cell r="CF72" t="str">
            <v>0702016</v>
          </cell>
        </row>
        <row r="73">
          <cell r="CF73" t="str">
            <v>0715303</v>
          </cell>
        </row>
        <row r="74">
          <cell r="CF74" t="str">
            <v>0715305</v>
          </cell>
        </row>
        <row r="75">
          <cell r="CF75" t="str">
            <v>0744002</v>
          </cell>
        </row>
        <row r="76">
          <cell r="CF76" t="str">
            <v>0747014</v>
          </cell>
        </row>
        <row r="77">
          <cell r="CF77" t="str">
            <v>0790012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 val="SSE CBA_Draft interface v6"/>
    </sheetNames>
    <definedNames>
      <definedName name="Help10"/>
      <definedName name="Help11"/>
      <definedName name="Help16"/>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CF6" t="str">
            <v>0139002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 val="Base Line SSE CBA_interface v6"/>
    </sheetNames>
    <definedNames>
      <definedName name="Help10"/>
      <definedName name="Help11"/>
      <definedName name="Help16"/>
    </definedNames>
    <sheetDataSet>
      <sheetData sheetId="0" refreshError="1"/>
      <sheetData sheetId="1" refreshError="1"/>
      <sheetData sheetId="2">
        <row r="6">
          <cell r="L6">
            <v>-31890.724227836821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 val="Base Line SSE CBA_interface v6"/>
    </sheetNames>
    <definedNames>
      <definedName name="Help10"/>
      <definedName name="Help11"/>
      <definedName name="Help16"/>
    </definedNames>
    <sheetDataSet>
      <sheetData sheetId="0" refreshError="1"/>
      <sheetData sheetId="1" refreshError="1"/>
      <sheetData sheetId="2">
        <row r="6">
          <cell r="M6">
            <v>-28283.359418114618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CF6" t="str">
            <v>0139002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-3805.3782476796205</v>
          </cell>
        </row>
        <row r="7">
          <cell r="M7">
            <v>-104.4582926050402</v>
          </cell>
        </row>
        <row r="8">
          <cell r="M8">
            <v>-1553.6189798779526</v>
          </cell>
        </row>
        <row r="9">
          <cell r="M9">
            <v>-25048.789158603759</v>
          </cell>
        </row>
        <row r="10">
          <cell r="M10">
            <v>-33.204585248328847</v>
          </cell>
        </row>
        <row r="11">
          <cell r="M11">
            <v>-332425.85972630302</v>
          </cell>
        </row>
        <row r="12">
          <cell r="M12">
            <v>-42551.021582367241</v>
          </cell>
        </row>
        <row r="13">
          <cell r="M13">
            <v>-4621249.057647083</v>
          </cell>
        </row>
        <row r="14">
          <cell r="M14">
            <v>-165.92312324316237</v>
          </cell>
        </row>
        <row r="15">
          <cell r="M15">
            <v>-234483.19436564366</v>
          </cell>
        </row>
        <row r="16">
          <cell r="M16">
            <v>-810.23035857218349</v>
          </cell>
        </row>
        <row r="17">
          <cell r="M17">
            <v>-42.762726755053343</v>
          </cell>
        </row>
        <row r="18">
          <cell r="M18">
            <v>-1266225.7268358162</v>
          </cell>
        </row>
        <row r="19">
          <cell r="M19">
            <v>-558245.44643488526</v>
          </cell>
        </row>
        <row r="20">
          <cell r="M20">
            <v>-154207.47988955703</v>
          </cell>
        </row>
        <row r="21">
          <cell r="M21">
            <v>-71.067778758165829</v>
          </cell>
        </row>
        <row r="22">
          <cell r="M22">
            <v>-411423.77650037943</v>
          </cell>
        </row>
        <row r="23">
          <cell r="M23">
            <v>-830.7092470418138</v>
          </cell>
        </row>
        <row r="25">
          <cell r="M25">
            <v>-7653277.7054804191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-2485.2886612967736</v>
          </cell>
        </row>
        <row r="7">
          <cell r="M7">
            <v>-785.38535384440775</v>
          </cell>
        </row>
        <row r="8">
          <cell r="M8">
            <v>-2733.721696956015</v>
          </cell>
        </row>
        <row r="9">
          <cell r="M9">
            <v>-16359.338710429463</v>
          </cell>
        </row>
        <row r="10">
          <cell r="M10">
            <v>-33.204585248328847</v>
          </cell>
        </row>
        <row r="11">
          <cell r="M11">
            <v>-332425.85972630302</v>
          </cell>
        </row>
        <row r="12">
          <cell r="M12">
            <v>-74872.036574379425</v>
          </cell>
        </row>
        <row r="13">
          <cell r="M13">
            <v>-4671889.0545442067</v>
          </cell>
        </row>
        <row r="14">
          <cell r="M14">
            <v>-165.92312324316237</v>
          </cell>
        </row>
        <row r="15">
          <cell r="M15">
            <v>-234483.19436564366</v>
          </cell>
        </row>
        <row r="16">
          <cell r="M16">
            <v>-8802.4259906269926</v>
          </cell>
        </row>
        <row r="17">
          <cell r="M17">
            <v>-139.6639249246299</v>
          </cell>
        </row>
        <row r="18">
          <cell r="M18">
            <v>-2228028.738336042</v>
          </cell>
        </row>
        <row r="19">
          <cell r="M19">
            <v>-1420525.3908059131</v>
          </cell>
        </row>
        <row r="20">
          <cell r="M20">
            <v>-627675.24404901138</v>
          </cell>
        </row>
        <row r="21">
          <cell r="M21">
            <v>-71.067778758165829</v>
          </cell>
        </row>
        <row r="22">
          <cell r="M22">
            <v>-494286.80372166936</v>
          </cell>
        </row>
        <row r="23">
          <cell r="M23">
            <v>-9024.9107422992111</v>
          </cell>
        </row>
        <row r="25">
          <cell r="M25">
            <v>-10124787.252690798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-2684.1821589784563</v>
          </cell>
        </row>
        <row r="7">
          <cell r="M7">
            <v>-784.06334934529514</v>
          </cell>
        </row>
        <row r="8">
          <cell r="M8">
            <v>-2785.2972730938691</v>
          </cell>
        </row>
        <row r="9">
          <cell r="M9">
            <v>-17668.549244621059</v>
          </cell>
        </row>
        <row r="10">
          <cell r="M10">
            <v>-33.204585248328847</v>
          </cell>
        </row>
        <row r="11">
          <cell r="M11">
            <v>-332425.85972630302</v>
          </cell>
        </row>
        <row r="12">
          <cell r="M12">
            <v>-76284.603835919348</v>
          </cell>
        </row>
        <row r="13">
          <cell r="M13">
            <v>-4671850.7226050561</v>
          </cell>
        </row>
        <row r="14">
          <cell r="M14">
            <v>-165.92312324316237</v>
          </cell>
        </row>
        <row r="15">
          <cell r="M15">
            <v>-234483.19436564366</v>
          </cell>
        </row>
        <row r="16">
          <cell r="M16">
            <v>-8796.3762991694366</v>
          </cell>
        </row>
        <row r="17">
          <cell r="M17">
            <v>-123.56122581703846</v>
          </cell>
        </row>
        <row r="18">
          <cell r="M18">
            <v>-2270063.6634902023</v>
          </cell>
        </row>
        <row r="19">
          <cell r="M19">
            <v>-1444145.5069747863</v>
          </cell>
        </row>
        <row r="20">
          <cell r="M20">
            <v>-636931.50655676727</v>
          </cell>
        </row>
        <row r="21">
          <cell r="M21">
            <v>-71.067778758165829</v>
          </cell>
        </row>
        <row r="22">
          <cell r="M22">
            <v>-494286.80372166936</v>
          </cell>
        </row>
        <row r="23">
          <cell r="M23">
            <v>-9018.70814252944</v>
          </cell>
        </row>
        <row r="25">
          <cell r="M25">
            <v>-10202602.794457154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marinescotland.atkinsgeospatial.com/nmpi/"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G29"/>
  <sheetViews>
    <sheetView workbookViewId="0">
      <selection activeCell="B9" sqref="B9"/>
    </sheetView>
  </sheetViews>
  <sheetFormatPr defaultRowHeight="12.75" x14ac:dyDescent="0.2"/>
  <cols>
    <col min="1" max="1" width="30.5703125" style="182" bestFit="1" customWidth="1"/>
    <col min="2" max="2" width="47" style="182" customWidth="1"/>
    <col min="3" max="3" width="8.85546875" style="182" customWidth="1"/>
    <col min="4" max="4" width="27.28515625" style="182" bestFit="1" customWidth="1"/>
    <col min="5" max="5" width="44.28515625" style="182" customWidth="1"/>
    <col min="6" max="6" width="28.85546875" style="182" customWidth="1"/>
    <col min="7" max="7" width="54.5703125" style="182" bestFit="1" customWidth="1"/>
    <col min="8" max="16384" width="9.140625" style="182"/>
  </cols>
  <sheetData>
    <row r="1" spans="1:7" ht="26.25" thickBot="1" x14ac:dyDescent="0.25">
      <c r="A1" s="177" t="s">
        <v>165</v>
      </c>
      <c r="B1" s="178" t="s">
        <v>166</v>
      </c>
      <c r="C1" s="179"/>
      <c r="D1" s="180" t="s">
        <v>167</v>
      </c>
      <c r="E1" s="180" t="s">
        <v>168</v>
      </c>
      <c r="F1" s="181" t="s">
        <v>169</v>
      </c>
      <c r="G1" s="181" t="s">
        <v>170</v>
      </c>
    </row>
    <row r="2" spans="1:7" ht="25.5" x14ac:dyDescent="0.2">
      <c r="A2" s="183" t="s">
        <v>98</v>
      </c>
      <c r="B2" s="184" t="s">
        <v>171</v>
      </c>
      <c r="C2" s="185"/>
      <c r="D2" s="355" t="s">
        <v>98</v>
      </c>
      <c r="E2" s="346" t="s">
        <v>172</v>
      </c>
      <c r="F2" s="186" t="s">
        <v>173</v>
      </c>
      <c r="G2" s="187" t="s">
        <v>174</v>
      </c>
    </row>
    <row r="3" spans="1:7" ht="27" customHeight="1" x14ac:dyDescent="0.2">
      <c r="A3" s="183" t="s">
        <v>103</v>
      </c>
      <c r="B3" s="188" t="s">
        <v>175</v>
      </c>
      <c r="C3" s="185"/>
      <c r="D3" s="356"/>
      <c r="E3" s="347"/>
      <c r="F3" s="189" t="s">
        <v>176</v>
      </c>
      <c r="G3" s="190" t="s">
        <v>177</v>
      </c>
    </row>
    <row r="4" spans="1:7" ht="39.75" customHeight="1" x14ac:dyDescent="0.2">
      <c r="A4" s="183" t="s">
        <v>159</v>
      </c>
      <c r="B4" s="188" t="s">
        <v>178</v>
      </c>
      <c r="C4" s="185"/>
      <c r="D4" s="356"/>
      <c r="E4" s="347"/>
      <c r="F4" s="189" t="s">
        <v>179</v>
      </c>
      <c r="G4" s="190" t="s">
        <v>180</v>
      </c>
    </row>
    <row r="5" spans="1:7" ht="39.75" customHeight="1" thickBot="1" x14ac:dyDescent="0.25">
      <c r="A5" s="191" t="s">
        <v>181</v>
      </c>
      <c r="B5" s="188" t="s">
        <v>182</v>
      </c>
      <c r="C5" s="185"/>
      <c r="D5" s="357"/>
      <c r="E5" s="348"/>
      <c r="F5" s="192" t="s">
        <v>160</v>
      </c>
      <c r="G5" s="193" t="s">
        <v>183</v>
      </c>
    </row>
    <row r="6" spans="1:7" ht="25.5" x14ac:dyDescent="0.2">
      <c r="A6" s="194" t="s">
        <v>102</v>
      </c>
      <c r="B6" s="188" t="s">
        <v>184</v>
      </c>
      <c r="C6" s="185"/>
      <c r="D6" s="355" t="s">
        <v>103</v>
      </c>
      <c r="E6" s="346" t="s">
        <v>185</v>
      </c>
      <c r="F6" s="195" t="s">
        <v>300</v>
      </c>
      <c r="G6" s="196" t="s">
        <v>303</v>
      </c>
    </row>
    <row r="7" spans="1:7" ht="15.75" customHeight="1" thickBot="1" x14ac:dyDescent="0.25">
      <c r="A7" s="197" t="s">
        <v>186</v>
      </c>
      <c r="B7" s="198" t="s">
        <v>187</v>
      </c>
      <c r="C7" s="199"/>
      <c r="D7" s="356"/>
      <c r="E7" s="347"/>
      <c r="F7" s="200" t="s">
        <v>301</v>
      </c>
      <c r="G7" s="201" t="s">
        <v>303</v>
      </c>
    </row>
    <row r="8" spans="1:7" ht="15.75" customHeight="1" thickBot="1" x14ac:dyDescent="0.25">
      <c r="B8" s="202"/>
      <c r="C8" s="202"/>
      <c r="D8" s="357"/>
      <c r="E8" s="348"/>
      <c r="F8" s="203" t="s">
        <v>302</v>
      </c>
      <c r="G8" s="204" t="s">
        <v>304</v>
      </c>
    </row>
    <row r="9" spans="1:7" ht="12.75" customHeight="1" x14ac:dyDescent="0.2">
      <c r="B9" s="202"/>
      <c r="C9" s="202"/>
      <c r="D9" s="355" t="s">
        <v>159</v>
      </c>
      <c r="E9" s="346" t="s">
        <v>178</v>
      </c>
      <c r="F9" s="195" t="s">
        <v>300</v>
      </c>
      <c r="G9" s="196" t="s">
        <v>303</v>
      </c>
    </row>
    <row r="10" spans="1:7" ht="15.75" customHeight="1" x14ac:dyDescent="0.2">
      <c r="B10" s="202"/>
      <c r="C10" s="202"/>
      <c r="D10" s="356"/>
      <c r="E10" s="347"/>
      <c r="F10" s="200" t="s">
        <v>301</v>
      </c>
      <c r="G10" s="201" t="s">
        <v>303</v>
      </c>
    </row>
    <row r="11" spans="1:7" ht="15.75" customHeight="1" thickBot="1" x14ac:dyDescent="0.25">
      <c r="B11" s="202"/>
      <c r="C11" s="202"/>
      <c r="D11" s="357"/>
      <c r="E11" s="348"/>
      <c r="F11" s="203" t="s">
        <v>302</v>
      </c>
      <c r="G11" s="204" t="s">
        <v>305</v>
      </c>
    </row>
    <row r="12" spans="1:7" ht="12.75" customHeight="1" x14ac:dyDescent="0.2">
      <c r="B12" s="205"/>
      <c r="C12" s="205"/>
      <c r="D12" s="343" t="s">
        <v>181</v>
      </c>
      <c r="E12" s="346" t="s">
        <v>182</v>
      </c>
      <c r="F12" s="195" t="s">
        <v>300</v>
      </c>
      <c r="G12" s="196" t="s">
        <v>188</v>
      </c>
    </row>
    <row r="13" spans="1:7" ht="15.75" customHeight="1" x14ac:dyDescent="0.2">
      <c r="B13" s="205"/>
      <c r="C13" s="205"/>
      <c r="D13" s="344"/>
      <c r="E13" s="347"/>
      <c r="F13" s="200" t="s">
        <v>89</v>
      </c>
      <c r="G13" s="201" t="s">
        <v>188</v>
      </c>
    </row>
    <row r="14" spans="1:7" ht="15.75" customHeight="1" x14ac:dyDescent="0.2">
      <c r="B14" s="205"/>
      <c r="C14" s="205"/>
      <c r="D14" s="344"/>
      <c r="E14" s="347"/>
      <c r="F14" s="200" t="s">
        <v>301</v>
      </c>
      <c r="G14" s="201" t="s">
        <v>188</v>
      </c>
    </row>
    <row r="15" spans="1:7" ht="15.75" customHeight="1" x14ac:dyDescent="0.2">
      <c r="B15" s="205"/>
      <c r="C15" s="205"/>
      <c r="D15" s="344"/>
      <c r="E15" s="347"/>
      <c r="F15" s="200" t="s">
        <v>89</v>
      </c>
      <c r="G15" s="201" t="s">
        <v>188</v>
      </c>
    </row>
    <row r="16" spans="1:7" ht="15.75" customHeight="1" x14ac:dyDescent="0.2">
      <c r="B16" s="205"/>
      <c r="C16" s="205"/>
      <c r="D16" s="344"/>
      <c r="E16" s="347"/>
      <c r="F16" s="200" t="s">
        <v>302</v>
      </c>
      <c r="G16" s="201" t="s">
        <v>188</v>
      </c>
    </row>
    <row r="17" spans="2:7" ht="15.75" customHeight="1" thickBot="1" x14ac:dyDescent="0.25">
      <c r="B17" s="205"/>
      <c r="C17" s="205"/>
      <c r="D17" s="345"/>
      <c r="E17" s="348"/>
      <c r="F17" s="203" t="s">
        <v>104</v>
      </c>
      <c r="G17" s="204" t="s">
        <v>188</v>
      </c>
    </row>
    <row r="18" spans="2:7" ht="12.75" customHeight="1" x14ac:dyDescent="0.2">
      <c r="B18" s="206"/>
      <c r="C18" s="206"/>
      <c r="D18" s="349" t="s">
        <v>102</v>
      </c>
      <c r="E18" s="352" t="s">
        <v>184</v>
      </c>
      <c r="F18" s="195" t="s">
        <v>99</v>
      </c>
      <c r="G18" s="196" t="s">
        <v>189</v>
      </c>
    </row>
    <row r="19" spans="2:7" ht="15.75" customHeight="1" x14ac:dyDescent="0.2">
      <c r="B19" s="206"/>
      <c r="C19" s="206"/>
      <c r="D19" s="350"/>
      <c r="E19" s="353"/>
      <c r="F19" s="200" t="s">
        <v>173</v>
      </c>
      <c r="G19" s="201" t="s">
        <v>190</v>
      </c>
    </row>
    <row r="20" spans="2:7" ht="15.75" customHeight="1" x14ac:dyDescent="0.2">
      <c r="B20" s="206"/>
      <c r="C20" s="206"/>
      <c r="D20" s="350"/>
      <c r="E20" s="353"/>
      <c r="F20" s="200" t="s">
        <v>161</v>
      </c>
      <c r="G20" s="201" t="s">
        <v>191</v>
      </c>
    </row>
    <row r="21" spans="2:7" ht="15.75" customHeight="1" x14ac:dyDescent="0.2">
      <c r="B21" s="206"/>
      <c r="C21" s="206"/>
      <c r="D21" s="350"/>
      <c r="E21" s="353"/>
      <c r="F21" s="207" t="s">
        <v>110</v>
      </c>
      <c r="G21" s="201" t="s">
        <v>192</v>
      </c>
    </row>
    <row r="22" spans="2:7" ht="15.75" customHeight="1" x14ac:dyDescent="0.2">
      <c r="B22" s="206"/>
      <c r="C22" s="206"/>
      <c r="D22" s="350"/>
      <c r="E22" s="353"/>
      <c r="F22" s="207" t="s">
        <v>101</v>
      </c>
      <c r="G22" s="201" t="s">
        <v>192</v>
      </c>
    </row>
    <row r="23" spans="2:7" ht="15.75" customHeight="1" thickBot="1" x14ac:dyDescent="0.25">
      <c r="B23" s="206"/>
      <c r="C23" s="206"/>
      <c r="D23" s="351"/>
      <c r="E23" s="354"/>
      <c r="F23" s="203" t="s">
        <v>100</v>
      </c>
      <c r="G23" s="204" t="s">
        <v>192</v>
      </c>
    </row>
    <row r="24" spans="2:7" ht="13.5" thickBot="1" x14ac:dyDescent="0.25">
      <c r="B24" s="205"/>
      <c r="C24" s="205"/>
      <c r="D24" s="208" t="s">
        <v>186</v>
      </c>
      <c r="E24" s="209" t="s">
        <v>187</v>
      </c>
    </row>
    <row r="25" spans="2:7" x14ac:dyDescent="0.2">
      <c r="B25" s="205"/>
      <c r="C25" s="205"/>
      <c r="D25" s="210"/>
      <c r="E25" s="210"/>
    </row>
    <row r="26" spans="2:7" x14ac:dyDescent="0.2">
      <c r="B26" s="205"/>
      <c r="C26" s="205"/>
      <c r="D26" s="210"/>
      <c r="E26" s="210"/>
    </row>
    <row r="27" spans="2:7" x14ac:dyDescent="0.2">
      <c r="B27" s="205"/>
      <c r="C27" s="205"/>
      <c r="D27" s="210"/>
      <c r="E27" s="210"/>
    </row>
    <row r="28" spans="2:7" x14ac:dyDescent="0.2">
      <c r="B28" s="205"/>
      <c r="C28" s="205"/>
      <c r="D28" s="210"/>
      <c r="E28" s="210"/>
    </row>
    <row r="29" spans="2:7" x14ac:dyDescent="0.2">
      <c r="B29" s="205"/>
      <c r="C29" s="205"/>
      <c r="D29" s="210"/>
      <c r="E29" s="210"/>
    </row>
  </sheetData>
  <mergeCells count="10">
    <mergeCell ref="D12:D17"/>
    <mergeCell ref="E12:E17"/>
    <mergeCell ref="D18:D23"/>
    <mergeCell ref="E18:E23"/>
    <mergeCell ref="D2:D5"/>
    <mergeCell ref="E2:E5"/>
    <mergeCell ref="D6:D8"/>
    <mergeCell ref="E6:E8"/>
    <mergeCell ref="D9:D11"/>
    <mergeCell ref="E9:E11"/>
  </mergeCells>
  <pageMargins left="0.7" right="0.7" top="0.75" bottom="0.75" header="0.3" footer="0.3"/>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CB75"/>
  <sheetViews>
    <sheetView topLeftCell="O11" zoomScale="90" zoomScaleNormal="90" workbookViewId="0">
      <selection activeCell="T3" sqref="T3:T22"/>
    </sheetView>
  </sheetViews>
  <sheetFormatPr defaultRowHeight="15" x14ac:dyDescent="0.25"/>
  <cols>
    <col min="1" max="2" width="9.140625" style="54"/>
    <col min="3" max="3" width="113.42578125" style="54" bestFit="1" customWidth="1"/>
    <col min="4" max="4" width="6" style="54" customWidth="1"/>
    <col min="5" max="5" width="32.140625" style="54" bestFit="1" customWidth="1"/>
    <col min="6" max="6" width="15" style="54" bestFit="1" customWidth="1"/>
    <col min="7" max="7" width="6.42578125" style="25" customWidth="1"/>
    <col min="8" max="8" width="32.140625" style="54" bestFit="1" customWidth="1"/>
    <col min="9" max="9" width="13.140625" style="54" bestFit="1" customWidth="1"/>
    <col min="10" max="10" width="9.140625" style="54"/>
    <col min="11" max="11" width="32.140625" style="54" bestFit="1" customWidth="1"/>
    <col min="12" max="12" width="12" style="54" customWidth="1"/>
    <col min="13" max="13" width="9.140625" style="54"/>
    <col min="14" max="14" width="32.140625" style="54" customWidth="1"/>
    <col min="15" max="15" width="14.42578125" style="54" customWidth="1"/>
    <col min="16" max="16" width="9.140625" style="54"/>
    <col min="17" max="17" width="32.140625" style="54" bestFit="1" customWidth="1"/>
    <col min="18" max="18" width="12.5703125" style="54" customWidth="1"/>
    <col min="19" max="19" width="9.140625" style="54"/>
    <col min="20" max="20" width="32.140625" style="54" bestFit="1" customWidth="1"/>
    <col min="21" max="21" width="13.28515625" style="54" bestFit="1" customWidth="1"/>
    <col min="22" max="22" width="9.140625" style="54"/>
    <col min="23" max="23" width="32.140625" style="54" bestFit="1" customWidth="1"/>
    <col min="24" max="24" width="12" style="54" customWidth="1"/>
    <col min="25" max="25" width="9.140625" style="54"/>
    <col min="26" max="26" width="32.140625" style="54" bestFit="1" customWidth="1"/>
    <col min="27" max="27" width="14.42578125" style="54" customWidth="1"/>
    <col min="28" max="28" width="9.140625" style="54"/>
    <col min="29" max="29" width="32.140625" style="54" bestFit="1" customWidth="1"/>
    <col min="30" max="30" width="11.85546875" style="54" customWidth="1"/>
    <col min="31" max="31" width="9.140625" style="54"/>
    <col min="32" max="32" width="32.140625" style="54" bestFit="1" customWidth="1"/>
    <col min="33" max="33" width="14" style="54" customWidth="1"/>
    <col min="34" max="34" width="9.140625" style="54"/>
    <col min="35" max="35" width="32.140625" style="54" customWidth="1"/>
    <col min="36" max="36" width="13.140625" style="54" customWidth="1"/>
    <col min="37" max="37" width="9.140625" style="54" customWidth="1"/>
    <col min="38" max="38" width="32.140625" style="54" customWidth="1"/>
    <col min="39" max="39" width="11.42578125" style="54" customWidth="1"/>
    <col min="40" max="40" width="9.140625" style="54" customWidth="1"/>
    <col min="41" max="41" width="32.140625" style="54" customWidth="1"/>
    <col min="42" max="42" width="13" style="54" customWidth="1"/>
    <col min="43" max="43" width="9.140625" style="54" customWidth="1"/>
    <col min="44" max="44" width="32.140625" style="54" customWidth="1"/>
    <col min="45" max="45" width="12.28515625" style="54" customWidth="1"/>
    <col min="46" max="46" width="9.140625" style="54" customWidth="1"/>
    <col min="47" max="47" width="32.140625" style="54" customWidth="1"/>
    <col min="48" max="48" width="10.42578125" style="54" customWidth="1"/>
    <col min="49" max="49" width="9.140625" style="54" customWidth="1"/>
    <col min="50" max="50" width="32.140625" style="54" customWidth="1"/>
    <col min="51" max="51" width="13" style="54" customWidth="1"/>
    <col min="52" max="52" width="9.140625" style="54" customWidth="1"/>
    <col min="53" max="53" width="32.140625" style="54" customWidth="1"/>
    <col min="54" max="54" width="12.85546875" style="54" customWidth="1"/>
    <col min="55" max="55" width="9.140625" style="54" customWidth="1"/>
    <col min="56" max="56" width="32.140625" style="54" customWidth="1"/>
    <col min="57" max="57" width="13.140625" style="54" customWidth="1"/>
    <col min="58" max="58" width="9.140625" style="54" customWidth="1"/>
    <col min="59" max="59" width="32.140625" style="54" customWidth="1"/>
    <col min="60" max="60" width="12" style="54" customWidth="1"/>
    <col min="61" max="61" width="9.140625" style="54" customWidth="1"/>
    <col min="62" max="62" width="32.140625" style="54" customWidth="1"/>
    <col min="63" max="63" width="13.28515625" style="54" customWidth="1"/>
    <col min="64" max="64" width="9.140625" style="54" customWidth="1"/>
    <col min="65" max="65" width="32.140625" style="54" customWidth="1"/>
    <col min="66" max="66" width="12.28515625" style="54" customWidth="1"/>
    <col min="67" max="67" width="9.140625" style="54" customWidth="1"/>
    <col min="68" max="68" width="31.140625" style="54" customWidth="1"/>
    <col min="69" max="69" width="13.140625" style="54" customWidth="1"/>
    <col min="70" max="70" width="9.140625" style="54" customWidth="1"/>
    <col min="71" max="71" width="31.140625" style="54" customWidth="1"/>
    <col min="72" max="72" width="13.140625" style="54" customWidth="1"/>
    <col min="73" max="73" width="9.140625" style="54" customWidth="1"/>
    <col min="74" max="74" width="32.140625" style="54" customWidth="1"/>
    <col min="75" max="75" width="12.28515625" style="54" customWidth="1"/>
    <col min="76" max="76" width="9.140625" style="54" customWidth="1"/>
    <col min="77" max="77" width="32.140625" style="54" customWidth="1"/>
    <col min="78" max="78" width="13.140625" style="54" customWidth="1"/>
    <col min="79" max="79" width="9.140625" style="54" customWidth="1"/>
    <col min="80" max="16384" width="9.140625" style="54"/>
  </cols>
  <sheetData>
    <row r="1" spans="1:80" x14ac:dyDescent="0.25">
      <c r="A1" s="54" t="s">
        <v>60</v>
      </c>
      <c r="B1" s="57" t="e">
        <f>'Baseline information'!#REF!</f>
        <v>#REF!</v>
      </c>
      <c r="C1" s="57">
        <f>CBA_Scenarios!B1</f>
        <v>0</v>
      </c>
      <c r="D1" s="55"/>
      <c r="E1" s="55"/>
      <c r="F1" s="55" t="s">
        <v>91</v>
      </c>
      <c r="G1" s="55"/>
      <c r="H1" s="383" t="str">
        <f>CBA_Scenarios!B50</f>
        <v>Option 3A</v>
      </c>
      <c r="I1" s="383"/>
      <c r="K1" s="383" t="str">
        <f>CBA_Scenarios!B51</f>
        <v>Option 3B</v>
      </c>
      <c r="L1" s="383"/>
      <c r="N1" s="383" t="str">
        <f>CBA_Scenarios!B52</f>
        <v>Option 3C</v>
      </c>
      <c r="O1" s="383"/>
      <c r="Q1" s="383" t="str">
        <f>CBA_Scenarios!B53</f>
        <v>Option 3D</v>
      </c>
      <c r="R1" s="383"/>
      <c r="T1" s="383" t="str">
        <f>CBA_Scenarios!B54</f>
        <v>Option 3E</v>
      </c>
      <c r="U1" s="383"/>
      <c r="W1" s="383" t="str">
        <f>CBA_Scenarios!B55</f>
        <v>Option 3F</v>
      </c>
      <c r="X1" s="383"/>
      <c r="Z1" s="383" t="str">
        <f>CBA_Scenarios!B56</f>
        <v>Option 3G</v>
      </c>
      <c r="AA1" s="383"/>
      <c r="AC1" s="383" t="str">
        <f>CBA_Scenarios!B57</f>
        <v>Option 3H</v>
      </c>
      <c r="AD1" s="383"/>
      <c r="AF1" s="383" t="str">
        <f>CBA_Scenarios!B58</f>
        <v>Option 3I</v>
      </c>
      <c r="AG1" s="383"/>
      <c r="AI1" s="383" t="s">
        <v>255</v>
      </c>
      <c r="AJ1" s="383"/>
      <c r="AL1" s="383"/>
      <c r="AM1" s="383"/>
      <c r="AO1" s="383"/>
      <c r="AP1" s="383"/>
      <c r="AR1" s="383"/>
      <c r="AS1" s="383"/>
      <c r="AU1" s="383"/>
      <c r="AV1" s="383"/>
      <c r="AX1" s="383"/>
      <c r="AY1" s="383"/>
      <c r="BA1" s="383"/>
      <c r="BB1" s="383"/>
      <c r="BD1" s="383"/>
      <c r="BE1" s="383"/>
      <c r="BG1" s="383"/>
      <c r="BH1" s="383"/>
      <c r="BJ1" s="383"/>
      <c r="BK1" s="383"/>
      <c r="BM1" s="383"/>
      <c r="BN1" s="383"/>
      <c r="BP1" s="383"/>
      <c r="BQ1" s="383"/>
      <c r="BS1" s="383"/>
      <c r="BT1" s="383"/>
      <c r="BV1" s="383"/>
      <c r="BW1" s="383"/>
      <c r="BY1" s="383"/>
      <c r="BZ1" s="383"/>
    </row>
    <row r="2" spans="1:80" x14ac:dyDescent="0.25">
      <c r="A2" s="37" t="s">
        <v>0</v>
      </c>
      <c r="B2" s="2" t="s">
        <v>1</v>
      </c>
      <c r="C2" s="59" t="s">
        <v>2</v>
      </c>
      <c r="D2" s="66"/>
      <c r="E2" s="66"/>
      <c r="F2" s="59" t="s">
        <v>92</v>
      </c>
      <c r="G2" s="66"/>
      <c r="H2" s="59" t="s">
        <v>3</v>
      </c>
      <c r="I2" s="59" t="s">
        <v>4</v>
      </c>
      <c r="K2" s="20" t="s">
        <v>3</v>
      </c>
      <c r="L2" s="3" t="s">
        <v>4</v>
      </c>
      <c r="N2" s="20" t="s">
        <v>3</v>
      </c>
      <c r="O2" s="3" t="s">
        <v>4</v>
      </c>
      <c r="Q2" s="20" t="s">
        <v>3</v>
      </c>
      <c r="R2" s="3" t="s">
        <v>4</v>
      </c>
      <c r="T2" s="20" t="s">
        <v>3</v>
      </c>
      <c r="U2" s="3" t="s">
        <v>4</v>
      </c>
      <c r="W2" s="20" t="s">
        <v>3</v>
      </c>
      <c r="X2" s="3" t="s">
        <v>4</v>
      </c>
      <c r="Z2" s="20" t="s">
        <v>3</v>
      </c>
      <c r="AA2" s="3" t="s">
        <v>4</v>
      </c>
      <c r="AC2" s="20" t="s">
        <v>3</v>
      </c>
      <c r="AD2" s="3" t="s">
        <v>4</v>
      </c>
      <c r="AF2" s="20" t="s">
        <v>3</v>
      </c>
      <c r="AG2" s="3" t="s">
        <v>4</v>
      </c>
      <c r="AI2" s="20" t="s">
        <v>3</v>
      </c>
      <c r="AJ2" s="3" t="s">
        <v>4</v>
      </c>
      <c r="AL2" s="20" t="s">
        <v>3</v>
      </c>
      <c r="AM2" s="3" t="s">
        <v>4</v>
      </c>
      <c r="AO2" s="20" t="s">
        <v>3</v>
      </c>
      <c r="AP2" s="3" t="s">
        <v>4</v>
      </c>
      <c r="AR2" s="20" t="s">
        <v>3</v>
      </c>
      <c r="AS2" s="3" t="s">
        <v>4</v>
      </c>
      <c r="AU2" s="20" t="s">
        <v>3</v>
      </c>
      <c r="AV2" s="3" t="s">
        <v>4</v>
      </c>
      <c r="AX2" s="20" t="s">
        <v>3</v>
      </c>
      <c r="AY2" s="3" t="s">
        <v>4</v>
      </c>
      <c r="BA2" s="20" t="s">
        <v>3</v>
      </c>
      <c r="BB2" s="3" t="s">
        <v>4</v>
      </c>
      <c r="BD2" s="20" t="s">
        <v>3</v>
      </c>
      <c r="BE2" s="3" t="s">
        <v>4</v>
      </c>
      <c r="BG2" s="20" t="s">
        <v>3</v>
      </c>
      <c r="BH2" s="3" t="s">
        <v>4</v>
      </c>
      <c r="BJ2" s="20" t="s">
        <v>3</v>
      </c>
      <c r="BK2" s="3" t="s">
        <v>4</v>
      </c>
      <c r="BM2" s="20" t="s">
        <v>3</v>
      </c>
      <c r="BN2" s="3" t="s">
        <v>4</v>
      </c>
      <c r="BP2" s="20" t="s">
        <v>3</v>
      </c>
      <c r="BQ2" s="3" t="s">
        <v>4</v>
      </c>
      <c r="BS2" s="20" t="s">
        <v>3</v>
      </c>
      <c r="BT2" s="3" t="s">
        <v>4</v>
      </c>
      <c r="BV2" s="20" t="s">
        <v>3</v>
      </c>
      <c r="BW2" s="3" t="s">
        <v>4</v>
      </c>
      <c r="BY2" s="20" t="s">
        <v>3</v>
      </c>
      <c r="BZ2" s="3" t="s">
        <v>4</v>
      </c>
      <c r="CB2" s="54" t="s">
        <v>254</v>
      </c>
    </row>
    <row r="3" spans="1:80" x14ac:dyDescent="0.25">
      <c r="A3" s="4" t="s">
        <v>5</v>
      </c>
      <c r="B3" s="5" t="s">
        <v>6</v>
      </c>
      <c r="C3" s="5" t="s">
        <v>206</v>
      </c>
      <c r="D3" s="63"/>
      <c r="E3" s="63"/>
      <c r="F3" s="56">
        <f>'Phase 2'!F3</f>
        <v>-3629.3663028285741</v>
      </c>
      <c r="G3" s="106"/>
      <c r="H3" s="56">
        <f>[19]Results!$M6</f>
        <v>-3453.3543579775287</v>
      </c>
      <c r="I3" s="56">
        <f>H3-$F3</f>
        <v>176.01194485104543</v>
      </c>
      <c r="K3" s="56">
        <f>[20]Results!$M6</f>
        <v>-2485.2886612967736</v>
      </c>
      <c r="L3" s="56">
        <f>K3-$F3</f>
        <v>1144.0776415318005</v>
      </c>
      <c r="N3" s="56">
        <f>[21]Results!$M6</f>
        <v>-2384.4755678704514</v>
      </c>
      <c r="O3" s="56">
        <f>N3-$F3</f>
        <v>1244.8907349581227</v>
      </c>
      <c r="Q3" s="56">
        <f>[22]Results!$M6</f>
        <v>-3453.3543579775287</v>
      </c>
      <c r="R3" s="56">
        <f>Q3-$F3</f>
        <v>176.01194485104543</v>
      </c>
      <c r="T3" s="56">
        <f>[23]Results!$M6</f>
        <v>-3629.3663028285741</v>
      </c>
      <c r="U3" s="56">
        <f>T3-$F3</f>
        <v>0</v>
      </c>
      <c r="W3" s="56"/>
      <c r="X3" s="56">
        <f>W3-$F3</f>
        <v>3629.3663028285741</v>
      </c>
      <c r="Z3" s="56"/>
      <c r="AA3" s="56">
        <f>Z3-$F3</f>
        <v>3629.3663028285741</v>
      </c>
      <c r="AC3" s="56"/>
      <c r="AD3" s="56">
        <f>AC3-$F3</f>
        <v>3629.3663028285741</v>
      </c>
      <c r="AF3" s="56"/>
      <c r="AG3" s="56">
        <f>AF3-$F3</f>
        <v>3629.3663028285741</v>
      </c>
      <c r="AI3" s="56"/>
      <c r="AJ3" s="56">
        <f>AI3-$F3</f>
        <v>3629.3663028285741</v>
      </c>
      <c r="AL3" s="56"/>
      <c r="AM3" s="56">
        <f>AL3-$F3</f>
        <v>3629.3663028285741</v>
      </c>
      <c r="AO3" s="56"/>
      <c r="AP3" s="56">
        <f>AO3-$F3</f>
        <v>3629.3663028285741</v>
      </c>
      <c r="AR3" s="56"/>
      <c r="AS3" s="56">
        <f>AR3-$F3</f>
        <v>3629.3663028285741</v>
      </c>
      <c r="AU3" s="56"/>
      <c r="AV3" s="56">
        <f>AU3-$F3</f>
        <v>3629.3663028285741</v>
      </c>
      <c r="AX3" s="56"/>
      <c r="AY3" s="56">
        <f>AX3-$F3</f>
        <v>3629.3663028285741</v>
      </c>
      <c r="BA3" s="56"/>
      <c r="BB3" s="56">
        <f>BA3-$F3</f>
        <v>3629.3663028285741</v>
      </c>
      <c r="BD3" s="56"/>
      <c r="BE3" s="56">
        <f>BD3-$F3</f>
        <v>3629.3663028285741</v>
      </c>
      <c r="BG3" s="56"/>
      <c r="BH3" s="56">
        <f>BG3-$F3</f>
        <v>3629.3663028285741</v>
      </c>
      <c r="BJ3" s="56"/>
      <c r="BK3" s="56">
        <f>BJ3-$F3</f>
        <v>3629.3663028285741</v>
      </c>
      <c r="BM3" s="56"/>
      <c r="BN3" s="56">
        <f>BM3-$F3</f>
        <v>3629.3663028285741</v>
      </c>
      <c r="BP3" s="56"/>
      <c r="BQ3" s="56">
        <f>BP3-$F3</f>
        <v>3629.3663028285741</v>
      </c>
      <c r="BS3" s="56"/>
      <c r="BT3" s="56">
        <f>BS3-$F3</f>
        <v>3629.3663028285741</v>
      </c>
      <c r="BV3" s="56"/>
      <c r="BW3" s="56">
        <f>BV3-$F3</f>
        <v>3629.3663028285741</v>
      </c>
      <c r="BY3" s="56"/>
      <c r="BZ3" s="56">
        <f>BY3-$F3</f>
        <v>3629.3663028285741</v>
      </c>
    </row>
    <row r="4" spans="1:80" x14ac:dyDescent="0.25">
      <c r="A4" s="4" t="s">
        <v>5</v>
      </c>
      <c r="B4" s="11" t="s">
        <v>8</v>
      </c>
      <c r="C4" s="11" t="s">
        <v>9</v>
      </c>
      <c r="D4" s="63"/>
      <c r="E4" s="63"/>
      <c r="F4" s="56">
        <f>'Phase 2'!F4</f>
        <v>-777.78090318579416</v>
      </c>
      <c r="G4" s="106"/>
      <c r="H4" s="56">
        <f>[19]Results!$M7</f>
        <v>-524.89634005212872</v>
      </c>
      <c r="I4" s="56">
        <f t="shared" ref="I4:I20" si="0">H4-$F4</f>
        <v>252.88456313366544</v>
      </c>
      <c r="K4" s="56">
        <f>[20]Results!$M7</f>
        <v>-528.31472873042617</v>
      </c>
      <c r="L4" s="56">
        <f t="shared" ref="L4:L20" si="1">K4-$F4</f>
        <v>249.46617445536799</v>
      </c>
      <c r="N4" s="56">
        <f>[21]Results!$M7</f>
        <v>-683.49933484605776</v>
      </c>
      <c r="O4" s="56">
        <f t="shared" ref="O4:O20" si="2">N4-$F4</f>
        <v>94.281568339736396</v>
      </c>
      <c r="Q4" s="56">
        <f>[22]Results!$M7</f>
        <v>-784.09278233668954</v>
      </c>
      <c r="R4" s="56">
        <f t="shared" ref="R4:R20" si="3">Q4-$F4</f>
        <v>-6.3118791508953791</v>
      </c>
      <c r="T4" s="56">
        <f>[23]Results!$M7</f>
        <v>-524.27481483789268</v>
      </c>
      <c r="U4" s="56">
        <f t="shared" ref="U4:U20" si="4">T4-$F4</f>
        <v>253.50608834790148</v>
      </c>
      <c r="W4" s="56"/>
      <c r="X4" s="56">
        <f t="shared" ref="X4:X20" si="5">W4-$F4</f>
        <v>777.78090318579416</v>
      </c>
      <c r="Z4" s="56"/>
      <c r="AA4" s="56">
        <f t="shared" ref="AA4:AA20" si="6">Z4-$F4</f>
        <v>777.78090318579416</v>
      </c>
      <c r="AC4" s="56"/>
      <c r="AD4" s="56">
        <f t="shared" ref="AD4:AD20" si="7">AC4-$F4</f>
        <v>777.78090318579416</v>
      </c>
      <c r="AF4" s="56"/>
      <c r="AG4" s="56">
        <f t="shared" ref="AG4:AG20" si="8">AF4-$F4</f>
        <v>777.78090318579416</v>
      </c>
      <c r="AI4" s="56"/>
      <c r="AJ4" s="56">
        <f t="shared" ref="AJ4:AJ20" si="9">AI4-$F4</f>
        <v>777.78090318579416</v>
      </c>
      <c r="AL4" s="56"/>
      <c r="AM4" s="56">
        <f t="shared" ref="AM4:AM20" si="10">AL4-$F4</f>
        <v>777.78090318579416</v>
      </c>
      <c r="AO4" s="56"/>
      <c r="AP4" s="56">
        <f t="shared" ref="AP4:AP20" si="11">AO4-$F4</f>
        <v>777.78090318579416</v>
      </c>
      <c r="AR4" s="56"/>
      <c r="AS4" s="56">
        <f t="shared" ref="AS4:AS20" si="12">AR4-$F4</f>
        <v>777.78090318579416</v>
      </c>
      <c r="AU4" s="56"/>
      <c r="AV4" s="56">
        <f t="shared" ref="AV4:AV20" si="13">AU4-$F4</f>
        <v>777.78090318579416</v>
      </c>
      <c r="AX4" s="56"/>
      <c r="AY4" s="56">
        <f t="shared" ref="AY4:AY20" si="14">AX4-$F4</f>
        <v>777.78090318579416</v>
      </c>
      <c r="BA4" s="56"/>
      <c r="BB4" s="56">
        <f t="shared" ref="BB4:BB20" si="15">BA4-$F4</f>
        <v>777.78090318579416</v>
      </c>
      <c r="BD4" s="56"/>
      <c r="BE4" s="56">
        <f t="shared" ref="BE4:BE20" si="16">BD4-$F4</f>
        <v>777.78090318579416</v>
      </c>
      <c r="BG4" s="56"/>
      <c r="BH4" s="56">
        <f t="shared" ref="BH4:BH20" si="17">BG4-$F4</f>
        <v>777.78090318579416</v>
      </c>
      <c r="BJ4" s="56"/>
      <c r="BK4" s="56">
        <f t="shared" ref="BK4:BK20" si="18">BJ4-$F4</f>
        <v>777.78090318579416</v>
      </c>
      <c r="BM4" s="56"/>
      <c r="BN4" s="56">
        <f t="shared" ref="BN4:BN20" si="19">BM4-$F4</f>
        <v>777.78090318579416</v>
      </c>
      <c r="BP4" s="56"/>
      <c r="BQ4" s="56">
        <f t="shared" ref="BQ4:BQ20" si="20">BP4-$F4</f>
        <v>777.78090318579416</v>
      </c>
      <c r="BS4" s="56"/>
      <c r="BT4" s="56">
        <f t="shared" ref="BT4:BT20" si="21">BS4-$F4</f>
        <v>777.78090318579416</v>
      </c>
      <c r="BV4" s="56"/>
      <c r="BW4" s="56">
        <f t="shared" ref="BW4:BW20" si="22">BV4-$F4</f>
        <v>777.78090318579416</v>
      </c>
      <c r="BY4" s="56"/>
      <c r="BZ4" s="56">
        <f t="shared" ref="BZ4:BZ20" si="23">BY4-$F4</f>
        <v>777.78090318579416</v>
      </c>
    </row>
    <row r="5" spans="1:80" x14ac:dyDescent="0.25">
      <c r="A5" s="4" t="s">
        <v>5</v>
      </c>
      <c r="B5" s="11" t="s">
        <v>10</v>
      </c>
      <c r="C5" s="11" t="s">
        <v>207</v>
      </c>
      <c r="D5" s="63"/>
      <c r="E5" s="63"/>
      <c r="F5" s="56">
        <f>'Phase 2'!F5</f>
        <v>-2690.6526778847806</v>
      </c>
      <c r="G5" s="106"/>
      <c r="H5" s="56">
        <f>[19]Results!$M8</f>
        <v>-2720.2685087734308</v>
      </c>
      <c r="I5" s="56">
        <f t="shared" si="0"/>
        <v>-29.61583088865018</v>
      </c>
      <c r="K5" s="56">
        <f>[20]Results!$M8</f>
        <v>-2733.721696956015</v>
      </c>
      <c r="L5" s="56">
        <f t="shared" si="1"/>
        <v>-43.069019071234379</v>
      </c>
      <c r="N5" s="56">
        <f>[21]Results!$M8</f>
        <v>-3603.578068669623</v>
      </c>
      <c r="O5" s="56">
        <f t="shared" si="2"/>
        <v>-912.92539078484242</v>
      </c>
      <c r="Q5" s="56">
        <f>[22]Results!$M8</f>
        <v>-3519.6753143413589</v>
      </c>
      <c r="R5" s="56">
        <f t="shared" si="3"/>
        <v>-829.02263645657831</v>
      </c>
      <c r="T5" s="56">
        <f>[23]Results!$M8</f>
        <v>-2690.6526778847806</v>
      </c>
      <c r="U5" s="56">
        <f t="shared" si="4"/>
        <v>0</v>
      </c>
      <c r="W5" s="56"/>
      <c r="X5" s="56">
        <f t="shared" si="5"/>
        <v>2690.6526778847806</v>
      </c>
      <c r="Z5" s="56"/>
      <c r="AA5" s="56">
        <f t="shared" si="6"/>
        <v>2690.6526778847806</v>
      </c>
      <c r="AC5" s="56"/>
      <c r="AD5" s="56">
        <f t="shared" si="7"/>
        <v>2690.6526778847806</v>
      </c>
      <c r="AF5" s="56"/>
      <c r="AG5" s="56">
        <f t="shared" si="8"/>
        <v>2690.6526778847806</v>
      </c>
      <c r="AI5" s="56"/>
      <c r="AJ5" s="56">
        <f t="shared" si="9"/>
        <v>2690.6526778847806</v>
      </c>
      <c r="AL5" s="56"/>
      <c r="AM5" s="56">
        <f t="shared" si="10"/>
        <v>2690.6526778847806</v>
      </c>
      <c r="AO5" s="56"/>
      <c r="AP5" s="56">
        <f t="shared" si="11"/>
        <v>2690.6526778847806</v>
      </c>
      <c r="AR5" s="56"/>
      <c r="AS5" s="56">
        <f t="shared" si="12"/>
        <v>2690.6526778847806</v>
      </c>
      <c r="AU5" s="56"/>
      <c r="AV5" s="56">
        <f t="shared" si="13"/>
        <v>2690.6526778847806</v>
      </c>
      <c r="AX5" s="56"/>
      <c r="AY5" s="56">
        <f t="shared" si="14"/>
        <v>2690.6526778847806</v>
      </c>
      <c r="BA5" s="56"/>
      <c r="BB5" s="56">
        <f t="shared" si="15"/>
        <v>2690.6526778847806</v>
      </c>
      <c r="BD5" s="56"/>
      <c r="BE5" s="56">
        <f t="shared" si="16"/>
        <v>2690.6526778847806</v>
      </c>
      <c r="BG5" s="56"/>
      <c r="BH5" s="56">
        <f t="shared" si="17"/>
        <v>2690.6526778847806</v>
      </c>
      <c r="BJ5" s="56"/>
      <c r="BK5" s="56">
        <f t="shared" si="18"/>
        <v>2690.6526778847806</v>
      </c>
      <c r="BM5" s="56"/>
      <c r="BN5" s="56">
        <f t="shared" si="19"/>
        <v>2690.6526778847806</v>
      </c>
      <c r="BP5" s="56"/>
      <c r="BQ5" s="56">
        <f t="shared" si="20"/>
        <v>2690.6526778847806</v>
      </c>
      <c r="BS5" s="56"/>
      <c r="BT5" s="56">
        <f t="shared" si="21"/>
        <v>2690.6526778847806</v>
      </c>
      <c r="BV5" s="56"/>
      <c r="BW5" s="56">
        <f t="shared" si="22"/>
        <v>2690.6526778847806</v>
      </c>
      <c r="BY5" s="56"/>
      <c r="BZ5" s="56">
        <f t="shared" si="23"/>
        <v>2690.6526778847806</v>
      </c>
    </row>
    <row r="6" spans="1:80" x14ac:dyDescent="0.25">
      <c r="A6" s="8" t="s">
        <v>5</v>
      </c>
      <c r="B6" s="11" t="s">
        <v>12</v>
      </c>
      <c r="C6" s="11" t="s">
        <v>208</v>
      </c>
      <c r="D6" s="63"/>
      <c r="E6" s="63"/>
      <c r="F6" s="56">
        <f>'Phase 2'!F6</f>
        <v>-23890.195765513858</v>
      </c>
      <c r="G6" s="106"/>
      <c r="H6" s="56">
        <f>[19]Results!$M9</f>
        <v>-22731.602372423942</v>
      </c>
      <c r="I6" s="56">
        <f t="shared" si="0"/>
        <v>1158.5933930899155</v>
      </c>
      <c r="K6" s="56">
        <f>[20]Results!$M9</f>
        <v>-16359.338710429463</v>
      </c>
      <c r="L6" s="56">
        <f t="shared" si="1"/>
        <v>7530.8570550843942</v>
      </c>
      <c r="N6" s="56">
        <f>[21]Results!$M9</f>
        <v>-15200.745317339559</v>
      </c>
      <c r="O6" s="56">
        <f t="shared" si="2"/>
        <v>8689.4504481742988</v>
      </c>
      <c r="Q6" s="56">
        <f>[22]Results!$M9</f>
        <v>-22731.602372423942</v>
      </c>
      <c r="R6" s="56">
        <f t="shared" si="3"/>
        <v>1158.5933930899155</v>
      </c>
      <c r="T6" s="56">
        <f>[23]Results!$M9</f>
        <v>-23890.195765513858</v>
      </c>
      <c r="U6" s="56">
        <f t="shared" si="4"/>
        <v>0</v>
      </c>
      <c r="W6" s="56"/>
      <c r="X6" s="56">
        <f t="shared" si="5"/>
        <v>23890.195765513858</v>
      </c>
      <c r="Z6" s="56"/>
      <c r="AA6" s="56">
        <f t="shared" si="6"/>
        <v>23890.195765513858</v>
      </c>
      <c r="AC6" s="56"/>
      <c r="AD6" s="56">
        <f t="shared" si="7"/>
        <v>23890.195765513858</v>
      </c>
      <c r="AF6" s="56"/>
      <c r="AG6" s="56">
        <f t="shared" si="8"/>
        <v>23890.195765513858</v>
      </c>
      <c r="AI6" s="56"/>
      <c r="AJ6" s="56">
        <f t="shared" si="9"/>
        <v>23890.195765513858</v>
      </c>
      <c r="AL6" s="56"/>
      <c r="AM6" s="56">
        <f t="shared" si="10"/>
        <v>23890.195765513858</v>
      </c>
      <c r="AO6" s="56"/>
      <c r="AP6" s="56">
        <f t="shared" si="11"/>
        <v>23890.195765513858</v>
      </c>
      <c r="AR6" s="56"/>
      <c r="AS6" s="56">
        <f t="shared" si="12"/>
        <v>23890.195765513858</v>
      </c>
      <c r="AU6" s="56"/>
      <c r="AV6" s="56">
        <f t="shared" si="13"/>
        <v>23890.195765513858</v>
      </c>
      <c r="AX6" s="56"/>
      <c r="AY6" s="56">
        <f t="shared" si="14"/>
        <v>23890.195765513858</v>
      </c>
      <c r="BA6" s="56"/>
      <c r="BB6" s="56">
        <f t="shared" si="15"/>
        <v>23890.195765513858</v>
      </c>
      <c r="BD6" s="56"/>
      <c r="BE6" s="56">
        <f t="shared" si="16"/>
        <v>23890.195765513858</v>
      </c>
      <c r="BG6" s="56"/>
      <c r="BH6" s="56">
        <f t="shared" si="17"/>
        <v>23890.195765513858</v>
      </c>
      <c r="BJ6" s="56"/>
      <c r="BK6" s="56">
        <f t="shared" si="18"/>
        <v>23890.195765513858</v>
      </c>
      <c r="BM6" s="56"/>
      <c r="BN6" s="56">
        <f t="shared" si="19"/>
        <v>23890.195765513858</v>
      </c>
      <c r="BP6" s="56"/>
      <c r="BQ6" s="56">
        <f t="shared" si="20"/>
        <v>23890.195765513858</v>
      </c>
      <c r="BS6" s="56"/>
      <c r="BT6" s="56">
        <f t="shared" si="21"/>
        <v>23890.195765513858</v>
      </c>
      <c r="BV6" s="56"/>
      <c r="BW6" s="56">
        <f t="shared" si="22"/>
        <v>23890.195765513858</v>
      </c>
      <c r="BY6" s="56"/>
      <c r="BZ6" s="56">
        <f t="shared" si="23"/>
        <v>23890.195765513858</v>
      </c>
    </row>
    <row r="7" spans="1:80" x14ac:dyDescent="0.25">
      <c r="A7" s="8" t="s">
        <v>5</v>
      </c>
      <c r="B7" s="11" t="s">
        <v>14</v>
      </c>
      <c r="C7" s="11" t="s">
        <v>13</v>
      </c>
      <c r="D7" s="63"/>
      <c r="E7" s="63"/>
      <c r="F7" s="56">
        <f>'Phase 2'!F7</f>
        <v>-33.204585248328847</v>
      </c>
      <c r="G7" s="106"/>
      <c r="H7" s="56">
        <f>[19]Results!$M10</f>
        <v>-26.998366403092923</v>
      </c>
      <c r="I7" s="56">
        <f t="shared" si="0"/>
        <v>6.2062188452359237</v>
      </c>
      <c r="K7" s="56">
        <f>[20]Results!$M10</f>
        <v>-26.998366403092923</v>
      </c>
      <c r="L7" s="56">
        <f t="shared" si="1"/>
        <v>6.2062188452359237</v>
      </c>
      <c r="N7" s="56">
        <f>[21]Results!$M10</f>
        <v>-26.998366403092923</v>
      </c>
      <c r="O7" s="56">
        <f t="shared" si="2"/>
        <v>6.2062188452359237</v>
      </c>
      <c r="Q7" s="56">
        <f>[22]Results!$M10</f>
        <v>-33.204585248328847</v>
      </c>
      <c r="R7" s="56">
        <f t="shared" si="3"/>
        <v>0</v>
      </c>
      <c r="T7" s="56">
        <f>[23]Results!$M10</f>
        <v>-26.998366403092923</v>
      </c>
      <c r="U7" s="56">
        <f t="shared" si="4"/>
        <v>6.2062188452359237</v>
      </c>
      <c r="W7" s="56"/>
      <c r="X7" s="56">
        <f t="shared" si="5"/>
        <v>33.204585248328847</v>
      </c>
      <c r="Z7" s="56"/>
      <c r="AA7" s="56">
        <f t="shared" si="6"/>
        <v>33.204585248328847</v>
      </c>
      <c r="AC7" s="56"/>
      <c r="AD7" s="56">
        <f t="shared" si="7"/>
        <v>33.204585248328847</v>
      </c>
      <c r="AF7" s="56"/>
      <c r="AG7" s="56">
        <f t="shared" si="8"/>
        <v>33.204585248328847</v>
      </c>
      <c r="AI7" s="56"/>
      <c r="AJ7" s="56">
        <f t="shared" si="9"/>
        <v>33.204585248328847</v>
      </c>
      <c r="AL7" s="56"/>
      <c r="AM7" s="56">
        <f t="shared" si="10"/>
        <v>33.204585248328847</v>
      </c>
      <c r="AO7" s="56"/>
      <c r="AP7" s="56">
        <f t="shared" si="11"/>
        <v>33.204585248328847</v>
      </c>
      <c r="AR7" s="56"/>
      <c r="AS7" s="56">
        <f t="shared" si="12"/>
        <v>33.204585248328847</v>
      </c>
      <c r="AU7" s="56"/>
      <c r="AV7" s="56">
        <f t="shared" si="13"/>
        <v>33.204585248328847</v>
      </c>
      <c r="AX7" s="56"/>
      <c r="AY7" s="56">
        <f t="shared" si="14"/>
        <v>33.204585248328847</v>
      </c>
      <c r="BA7" s="56"/>
      <c r="BB7" s="56">
        <f t="shared" si="15"/>
        <v>33.204585248328847</v>
      </c>
      <c r="BD7" s="56"/>
      <c r="BE7" s="56">
        <f t="shared" si="16"/>
        <v>33.204585248328847</v>
      </c>
      <c r="BG7" s="56"/>
      <c r="BH7" s="56">
        <f t="shared" si="17"/>
        <v>33.204585248328847</v>
      </c>
      <c r="BJ7" s="56"/>
      <c r="BK7" s="56">
        <f t="shared" si="18"/>
        <v>33.204585248328847</v>
      </c>
      <c r="BM7" s="56"/>
      <c r="BN7" s="56">
        <f t="shared" si="19"/>
        <v>33.204585248328847</v>
      </c>
      <c r="BP7" s="56"/>
      <c r="BQ7" s="56">
        <f t="shared" si="20"/>
        <v>33.204585248328847</v>
      </c>
      <c r="BS7" s="56"/>
      <c r="BT7" s="56">
        <f t="shared" si="21"/>
        <v>33.204585248328847</v>
      </c>
      <c r="BV7" s="56"/>
      <c r="BW7" s="56">
        <f t="shared" si="22"/>
        <v>33.204585248328847</v>
      </c>
      <c r="BY7" s="56"/>
      <c r="BZ7" s="56">
        <f t="shared" si="23"/>
        <v>33.204585248328847</v>
      </c>
    </row>
    <row r="8" spans="1:80" x14ac:dyDescent="0.25">
      <c r="A8" s="8" t="s">
        <v>5</v>
      </c>
      <c r="B8" s="11" t="s">
        <v>16</v>
      </c>
      <c r="C8" s="11" t="s">
        <v>209</v>
      </c>
      <c r="D8" s="63"/>
      <c r="E8" s="63"/>
      <c r="F8" s="56">
        <f>'Phase 2'!F8</f>
        <v>-332425.85972630302</v>
      </c>
      <c r="G8" s="106"/>
      <c r="H8" s="56">
        <f>[19]Results!$M11</f>
        <v>-332425.85972630302</v>
      </c>
      <c r="I8" s="56">
        <f t="shared" si="0"/>
        <v>0</v>
      </c>
      <c r="K8" s="56">
        <f>[20]Results!$M11</f>
        <v>-332425.85972630302</v>
      </c>
      <c r="L8" s="56">
        <f t="shared" si="1"/>
        <v>0</v>
      </c>
      <c r="N8" s="56">
        <f>[21]Results!$M11</f>
        <v>-332425.85972630302</v>
      </c>
      <c r="O8" s="56">
        <f t="shared" si="2"/>
        <v>0</v>
      </c>
      <c r="Q8" s="56">
        <f>[22]Results!$M11</f>
        <v>-332425.85972630302</v>
      </c>
      <c r="R8" s="56">
        <f t="shared" si="3"/>
        <v>0</v>
      </c>
      <c r="T8" s="56">
        <f>[23]Results!$M11</f>
        <v>-332425.85972630302</v>
      </c>
      <c r="U8" s="56">
        <f t="shared" si="4"/>
        <v>0</v>
      </c>
      <c r="W8" s="56"/>
      <c r="X8" s="56">
        <f t="shared" si="5"/>
        <v>332425.85972630302</v>
      </c>
      <c r="Z8" s="56"/>
      <c r="AA8" s="56">
        <f t="shared" si="6"/>
        <v>332425.85972630302</v>
      </c>
      <c r="AC8" s="56"/>
      <c r="AD8" s="56">
        <f t="shared" si="7"/>
        <v>332425.85972630302</v>
      </c>
      <c r="AF8" s="56"/>
      <c r="AG8" s="56">
        <f t="shared" si="8"/>
        <v>332425.85972630302</v>
      </c>
      <c r="AI8" s="56"/>
      <c r="AJ8" s="56">
        <f t="shared" si="9"/>
        <v>332425.85972630302</v>
      </c>
      <c r="AL8" s="56"/>
      <c r="AM8" s="56">
        <f t="shared" si="10"/>
        <v>332425.85972630302</v>
      </c>
      <c r="AO8" s="56"/>
      <c r="AP8" s="56">
        <f t="shared" si="11"/>
        <v>332425.85972630302</v>
      </c>
      <c r="AR8" s="56"/>
      <c r="AS8" s="56">
        <f t="shared" si="12"/>
        <v>332425.85972630302</v>
      </c>
      <c r="AU8" s="56"/>
      <c r="AV8" s="56">
        <f t="shared" si="13"/>
        <v>332425.85972630302</v>
      </c>
      <c r="AX8" s="56"/>
      <c r="AY8" s="56">
        <f t="shared" si="14"/>
        <v>332425.85972630302</v>
      </c>
      <c r="BA8" s="56"/>
      <c r="BB8" s="56">
        <f t="shared" si="15"/>
        <v>332425.85972630302</v>
      </c>
      <c r="BD8" s="56"/>
      <c r="BE8" s="56">
        <f t="shared" si="16"/>
        <v>332425.85972630302</v>
      </c>
      <c r="BG8" s="56"/>
      <c r="BH8" s="56">
        <f t="shared" si="17"/>
        <v>332425.85972630302</v>
      </c>
      <c r="BJ8" s="56"/>
      <c r="BK8" s="56">
        <f t="shared" si="18"/>
        <v>332425.85972630302</v>
      </c>
      <c r="BM8" s="56"/>
      <c r="BN8" s="56">
        <f t="shared" si="19"/>
        <v>332425.85972630302</v>
      </c>
      <c r="BP8" s="56"/>
      <c r="BQ8" s="56">
        <f t="shared" si="20"/>
        <v>332425.85972630302</v>
      </c>
      <c r="BS8" s="56"/>
      <c r="BT8" s="56">
        <f t="shared" si="21"/>
        <v>332425.85972630302</v>
      </c>
      <c r="BV8" s="56"/>
      <c r="BW8" s="56">
        <f t="shared" si="22"/>
        <v>332425.85972630302</v>
      </c>
      <c r="BY8" s="56"/>
      <c r="BZ8" s="56">
        <f t="shared" si="23"/>
        <v>332425.85972630302</v>
      </c>
    </row>
    <row r="9" spans="1:80" x14ac:dyDescent="0.25">
      <c r="A9" s="8" t="s">
        <v>5</v>
      </c>
      <c r="B9" s="11" t="s">
        <v>18</v>
      </c>
      <c r="C9" s="11" t="s">
        <v>17</v>
      </c>
      <c r="D9" s="63"/>
      <c r="E9" s="63"/>
      <c r="F9" s="56">
        <f>'Phase 2'!F9</f>
        <v>-73692.449407367152</v>
      </c>
      <c r="G9" s="106"/>
      <c r="H9" s="56">
        <f>[19]Results!$M12</f>
        <v>-74503.576638168131</v>
      </c>
      <c r="I9" s="56">
        <f t="shared" si="0"/>
        <v>-811.12723080097931</v>
      </c>
      <c r="K9" s="56">
        <f>[20]Results!$M12</f>
        <v>-74872.036574379425</v>
      </c>
      <c r="L9" s="56">
        <f t="shared" si="1"/>
        <v>-1179.5871670122724</v>
      </c>
      <c r="N9" s="56">
        <f>[21]Results!$M12</f>
        <v>-98695.917508711791</v>
      </c>
      <c r="O9" s="56">
        <f t="shared" si="2"/>
        <v>-25003.468101344639</v>
      </c>
      <c r="Q9" s="56">
        <f>[22]Results!$M12</f>
        <v>-96397.964758274931</v>
      </c>
      <c r="R9" s="56">
        <f t="shared" si="3"/>
        <v>-22705.515350907779</v>
      </c>
      <c r="T9" s="56">
        <f>[23]Results!$M12</f>
        <v>-73692.449407367152</v>
      </c>
      <c r="U9" s="56">
        <f t="shared" si="4"/>
        <v>0</v>
      </c>
      <c r="W9" s="56"/>
      <c r="X9" s="56">
        <f t="shared" si="5"/>
        <v>73692.449407367152</v>
      </c>
      <c r="Z9" s="56"/>
      <c r="AA9" s="56">
        <f t="shared" si="6"/>
        <v>73692.449407367152</v>
      </c>
      <c r="AC9" s="56"/>
      <c r="AD9" s="56">
        <f t="shared" si="7"/>
        <v>73692.449407367152</v>
      </c>
      <c r="AF9" s="56"/>
      <c r="AG9" s="56">
        <f t="shared" si="8"/>
        <v>73692.449407367152</v>
      </c>
      <c r="AI9" s="56"/>
      <c r="AJ9" s="56">
        <f t="shared" si="9"/>
        <v>73692.449407367152</v>
      </c>
      <c r="AL9" s="56"/>
      <c r="AM9" s="56">
        <f t="shared" si="10"/>
        <v>73692.449407367152</v>
      </c>
      <c r="AO9" s="56"/>
      <c r="AP9" s="56">
        <f t="shared" si="11"/>
        <v>73692.449407367152</v>
      </c>
      <c r="AR9" s="56"/>
      <c r="AS9" s="56">
        <f t="shared" si="12"/>
        <v>73692.449407367152</v>
      </c>
      <c r="AU9" s="56"/>
      <c r="AV9" s="56">
        <f t="shared" si="13"/>
        <v>73692.449407367152</v>
      </c>
      <c r="AX9" s="56"/>
      <c r="AY9" s="56">
        <f t="shared" si="14"/>
        <v>73692.449407367152</v>
      </c>
      <c r="BA9" s="56"/>
      <c r="BB9" s="56">
        <f t="shared" si="15"/>
        <v>73692.449407367152</v>
      </c>
      <c r="BD9" s="56"/>
      <c r="BE9" s="56">
        <f t="shared" si="16"/>
        <v>73692.449407367152</v>
      </c>
      <c r="BG9" s="56"/>
      <c r="BH9" s="56">
        <f t="shared" si="17"/>
        <v>73692.449407367152</v>
      </c>
      <c r="BJ9" s="56"/>
      <c r="BK9" s="56">
        <f t="shared" si="18"/>
        <v>73692.449407367152</v>
      </c>
      <c r="BM9" s="56"/>
      <c r="BN9" s="56">
        <f t="shared" si="19"/>
        <v>73692.449407367152</v>
      </c>
      <c r="BP9" s="56"/>
      <c r="BQ9" s="56">
        <f t="shared" si="20"/>
        <v>73692.449407367152</v>
      </c>
      <c r="BS9" s="56"/>
      <c r="BT9" s="56">
        <f t="shared" si="21"/>
        <v>73692.449407367152</v>
      </c>
      <c r="BV9" s="56"/>
      <c r="BW9" s="56">
        <f t="shared" si="22"/>
        <v>73692.449407367152</v>
      </c>
      <c r="BY9" s="56"/>
      <c r="BZ9" s="56">
        <f t="shared" si="23"/>
        <v>73692.449407367152</v>
      </c>
    </row>
    <row r="10" spans="1:80" x14ac:dyDescent="0.25">
      <c r="A10" s="8" t="s">
        <v>5</v>
      </c>
      <c r="B10" s="11" t="s">
        <v>20</v>
      </c>
      <c r="C10" s="11" t="s">
        <v>210</v>
      </c>
      <c r="D10" s="63"/>
      <c r="E10" s="63"/>
      <c r="F10" s="56">
        <f>'Phase 2'!F10</f>
        <v>-4671668.5610889215</v>
      </c>
      <c r="G10" s="106"/>
      <c r="H10" s="56">
        <f>[19]Results!$M13</f>
        <v>-4671702.4831589647</v>
      </c>
      <c r="I10" s="56">
        <f t="shared" si="0"/>
        <v>-33.922070043161511</v>
      </c>
      <c r="K10" s="56">
        <f>[20]Results!$M13</f>
        <v>-4671889.0545442067</v>
      </c>
      <c r="L10" s="56">
        <f t="shared" si="1"/>
        <v>-220.49345528520644</v>
      </c>
      <c r="N10" s="56">
        <f>[21]Results!$M13</f>
        <v>-4712416.3194198953</v>
      </c>
      <c r="O10" s="56">
        <f t="shared" si="2"/>
        <v>-40747.758330973797</v>
      </c>
      <c r="Q10" s="56">
        <f>[22]Results!$M13</f>
        <v>-4673071.4874470811</v>
      </c>
      <c r="R10" s="56">
        <f t="shared" si="3"/>
        <v>-1402.9263581596315</v>
      </c>
      <c r="T10" s="56">
        <f>[23]Results!$M13</f>
        <v>-4671668.5610889215</v>
      </c>
      <c r="U10" s="56">
        <f t="shared" si="4"/>
        <v>0</v>
      </c>
      <c r="W10" s="56"/>
      <c r="X10" s="56">
        <f t="shared" si="5"/>
        <v>4671668.5610889215</v>
      </c>
      <c r="Z10" s="56"/>
      <c r="AA10" s="56">
        <f t="shared" si="6"/>
        <v>4671668.5610889215</v>
      </c>
      <c r="AC10" s="56"/>
      <c r="AD10" s="56">
        <f t="shared" si="7"/>
        <v>4671668.5610889215</v>
      </c>
      <c r="AF10" s="56"/>
      <c r="AG10" s="56">
        <f t="shared" si="8"/>
        <v>4671668.5610889215</v>
      </c>
      <c r="AI10" s="56"/>
      <c r="AJ10" s="56">
        <f t="shared" si="9"/>
        <v>4671668.5610889215</v>
      </c>
      <c r="AL10" s="56"/>
      <c r="AM10" s="56">
        <f t="shared" si="10"/>
        <v>4671668.5610889215</v>
      </c>
      <c r="AO10" s="56"/>
      <c r="AP10" s="56">
        <f t="shared" si="11"/>
        <v>4671668.5610889215</v>
      </c>
      <c r="AR10" s="56"/>
      <c r="AS10" s="56">
        <f t="shared" si="12"/>
        <v>4671668.5610889215</v>
      </c>
      <c r="AU10" s="56"/>
      <c r="AV10" s="56">
        <f t="shared" si="13"/>
        <v>4671668.5610889215</v>
      </c>
      <c r="AX10" s="56"/>
      <c r="AY10" s="56">
        <f t="shared" si="14"/>
        <v>4671668.5610889215</v>
      </c>
      <c r="BA10" s="56"/>
      <c r="BB10" s="56">
        <f t="shared" si="15"/>
        <v>4671668.5610889215</v>
      </c>
      <c r="BD10" s="56"/>
      <c r="BE10" s="56">
        <f t="shared" si="16"/>
        <v>4671668.5610889215</v>
      </c>
      <c r="BG10" s="56"/>
      <c r="BH10" s="56">
        <f t="shared" si="17"/>
        <v>4671668.5610889215</v>
      </c>
      <c r="BJ10" s="56"/>
      <c r="BK10" s="56">
        <f t="shared" si="18"/>
        <v>4671668.5610889215</v>
      </c>
      <c r="BM10" s="56"/>
      <c r="BN10" s="56">
        <f t="shared" si="19"/>
        <v>4671668.5610889215</v>
      </c>
      <c r="BP10" s="56"/>
      <c r="BQ10" s="56">
        <f t="shared" si="20"/>
        <v>4671668.5610889215</v>
      </c>
      <c r="BS10" s="56"/>
      <c r="BT10" s="56">
        <f t="shared" si="21"/>
        <v>4671668.5610889215</v>
      </c>
      <c r="BV10" s="56"/>
      <c r="BW10" s="56">
        <f t="shared" si="22"/>
        <v>4671668.5610889215</v>
      </c>
      <c r="BY10" s="56"/>
      <c r="BZ10" s="56">
        <f t="shared" si="23"/>
        <v>4671668.5610889215</v>
      </c>
    </row>
    <row r="11" spans="1:80" x14ac:dyDescent="0.25">
      <c r="A11" s="8" t="s">
        <v>5</v>
      </c>
      <c r="B11" s="11" t="s">
        <v>22</v>
      </c>
      <c r="C11" s="11" t="s">
        <v>21</v>
      </c>
      <c r="D11" s="63"/>
      <c r="E11" s="63"/>
      <c r="F11" s="56">
        <f>'Phase 2'!F11</f>
        <v>-165.92312324316237</v>
      </c>
      <c r="G11" s="106"/>
      <c r="H11" s="56">
        <f>[19]Results!$M14</f>
        <v>-134.91068304459242</v>
      </c>
      <c r="I11" s="56">
        <f t="shared" si="0"/>
        <v>31.012440198569948</v>
      </c>
      <c r="K11" s="56">
        <f>[20]Results!$M14</f>
        <v>-134.91068304459242</v>
      </c>
      <c r="L11" s="56">
        <f t="shared" si="1"/>
        <v>31.012440198569948</v>
      </c>
      <c r="N11" s="56">
        <f>[21]Results!$M14</f>
        <v>-134.91068304459242</v>
      </c>
      <c r="O11" s="56">
        <f t="shared" si="2"/>
        <v>31.012440198569948</v>
      </c>
      <c r="Q11" s="56">
        <f>[22]Results!$M14</f>
        <v>-165.92312324316237</v>
      </c>
      <c r="R11" s="56">
        <f t="shared" si="3"/>
        <v>0</v>
      </c>
      <c r="T11" s="56">
        <f>[23]Results!$M14</f>
        <v>-134.91068304459242</v>
      </c>
      <c r="U11" s="56">
        <f t="shared" si="4"/>
        <v>31.012440198569948</v>
      </c>
      <c r="W11" s="56"/>
      <c r="X11" s="56">
        <f t="shared" si="5"/>
        <v>165.92312324316237</v>
      </c>
      <c r="Z11" s="56"/>
      <c r="AA11" s="56">
        <f t="shared" si="6"/>
        <v>165.92312324316237</v>
      </c>
      <c r="AC11" s="56"/>
      <c r="AD11" s="56">
        <f t="shared" si="7"/>
        <v>165.92312324316237</v>
      </c>
      <c r="AF11" s="56"/>
      <c r="AG11" s="56">
        <f t="shared" si="8"/>
        <v>165.92312324316237</v>
      </c>
      <c r="AI11" s="56"/>
      <c r="AJ11" s="56">
        <f t="shared" si="9"/>
        <v>165.92312324316237</v>
      </c>
      <c r="AL11" s="56"/>
      <c r="AM11" s="56">
        <f t="shared" si="10"/>
        <v>165.92312324316237</v>
      </c>
      <c r="AO11" s="56"/>
      <c r="AP11" s="56">
        <f t="shared" si="11"/>
        <v>165.92312324316237</v>
      </c>
      <c r="AR11" s="56"/>
      <c r="AS11" s="56">
        <f t="shared" si="12"/>
        <v>165.92312324316237</v>
      </c>
      <c r="AU11" s="56"/>
      <c r="AV11" s="56">
        <f t="shared" si="13"/>
        <v>165.92312324316237</v>
      </c>
      <c r="AX11" s="56"/>
      <c r="AY11" s="56">
        <f t="shared" si="14"/>
        <v>165.92312324316237</v>
      </c>
      <c r="BA11" s="56"/>
      <c r="BB11" s="56">
        <f t="shared" si="15"/>
        <v>165.92312324316237</v>
      </c>
      <c r="BD11" s="56"/>
      <c r="BE11" s="56">
        <f t="shared" si="16"/>
        <v>165.92312324316237</v>
      </c>
      <c r="BG11" s="56"/>
      <c r="BH11" s="56">
        <f t="shared" si="17"/>
        <v>165.92312324316237</v>
      </c>
      <c r="BJ11" s="56"/>
      <c r="BK11" s="56">
        <f t="shared" si="18"/>
        <v>165.92312324316237</v>
      </c>
      <c r="BM11" s="56"/>
      <c r="BN11" s="56">
        <f t="shared" si="19"/>
        <v>165.92312324316237</v>
      </c>
      <c r="BP11" s="56"/>
      <c r="BQ11" s="56">
        <f t="shared" si="20"/>
        <v>165.92312324316237</v>
      </c>
      <c r="BS11" s="56"/>
      <c r="BT11" s="56">
        <f t="shared" si="21"/>
        <v>165.92312324316237</v>
      </c>
      <c r="BV11" s="56"/>
      <c r="BW11" s="56">
        <f t="shared" si="22"/>
        <v>165.92312324316237</v>
      </c>
      <c r="BY11" s="56"/>
      <c r="BZ11" s="56">
        <f t="shared" si="23"/>
        <v>165.92312324316237</v>
      </c>
    </row>
    <row r="12" spans="1:80" x14ac:dyDescent="0.25">
      <c r="A12" s="9" t="s">
        <v>5</v>
      </c>
      <c r="B12" s="11" t="s">
        <v>24</v>
      </c>
      <c r="C12" s="11" t="s">
        <v>211</v>
      </c>
      <c r="D12" s="63"/>
      <c r="E12" s="63"/>
      <c r="F12" s="56">
        <f>'Phase 2'!F12</f>
        <v>-234483.19436564366</v>
      </c>
      <c r="G12" s="106"/>
      <c r="H12" s="56">
        <f>[19]Results!$M15</f>
        <v>-234483.19436564366</v>
      </c>
      <c r="I12" s="56">
        <f t="shared" si="0"/>
        <v>0</v>
      </c>
      <c r="K12" s="56">
        <f>[20]Results!$M15</f>
        <v>-234483.19436564366</v>
      </c>
      <c r="L12" s="56">
        <f t="shared" si="1"/>
        <v>0</v>
      </c>
      <c r="N12" s="56">
        <f>[21]Results!$M15</f>
        <v>-234483.19436564366</v>
      </c>
      <c r="O12" s="56">
        <f t="shared" si="2"/>
        <v>0</v>
      </c>
      <c r="Q12" s="56">
        <f>[22]Results!$M15</f>
        <v>-234483.19436564366</v>
      </c>
      <c r="R12" s="56">
        <f t="shared" si="3"/>
        <v>0</v>
      </c>
      <c r="T12" s="56">
        <f>[23]Results!$M15</f>
        <v>-234483.19436564366</v>
      </c>
      <c r="U12" s="56">
        <f t="shared" si="4"/>
        <v>0</v>
      </c>
      <c r="W12" s="56"/>
      <c r="X12" s="56">
        <f t="shared" si="5"/>
        <v>234483.19436564366</v>
      </c>
      <c r="Z12" s="56"/>
      <c r="AA12" s="56">
        <f t="shared" si="6"/>
        <v>234483.19436564366</v>
      </c>
      <c r="AC12" s="56"/>
      <c r="AD12" s="56">
        <f t="shared" si="7"/>
        <v>234483.19436564366</v>
      </c>
      <c r="AF12" s="56"/>
      <c r="AG12" s="56">
        <f t="shared" si="8"/>
        <v>234483.19436564366</v>
      </c>
      <c r="AI12" s="56"/>
      <c r="AJ12" s="56">
        <f t="shared" si="9"/>
        <v>234483.19436564366</v>
      </c>
      <c r="AL12" s="56"/>
      <c r="AM12" s="56">
        <f t="shared" si="10"/>
        <v>234483.19436564366</v>
      </c>
      <c r="AO12" s="56"/>
      <c r="AP12" s="56">
        <f t="shared" si="11"/>
        <v>234483.19436564366</v>
      </c>
      <c r="AR12" s="56"/>
      <c r="AS12" s="56">
        <f t="shared" si="12"/>
        <v>234483.19436564366</v>
      </c>
      <c r="AU12" s="56"/>
      <c r="AV12" s="56">
        <f t="shared" si="13"/>
        <v>234483.19436564366</v>
      </c>
      <c r="AX12" s="56"/>
      <c r="AY12" s="56">
        <f t="shared" si="14"/>
        <v>234483.19436564366</v>
      </c>
      <c r="BA12" s="56"/>
      <c r="BB12" s="56">
        <f t="shared" si="15"/>
        <v>234483.19436564366</v>
      </c>
      <c r="BD12" s="56"/>
      <c r="BE12" s="56">
        <f t="shared" si="16"/>
        <v>234483.19436564366</v>
      </c>
      <c r="BG12" s="56"/>
      <c r="BH12" s="56">
        <f t="shared" si="17"/>
        <v>234483.19436564366</v>
      </c>
      <c r="BJ12" s="56"/>
      <c r="BK12" s="56">
        <f t="shared" si="18"/>
        <v>234483.19436564366</v>
      </c>
      <c r="BM12" s="56"/>
      <c r="BN12" s="56">
        <f t="shared" si="19"/>
        <v>234483.19436564366</v>
      </c>
      <c r="BP12" s="56"/>
      <c r="BQ12" s="56">
        <f t="shared" si="20"/>
        <v>234483.19436564366</v>
      </c>
      <c r="BS12" s="56"/>
      <c r="BT12" s="56">
        <f t="shared" si="21"/>
        <v>234483.19436564366</v>
      </c>
      <c r="BV12" s="56"/>
      <c r="BW12" s="56">
        <f t="shared" si="22"/>
        <v>234483.19436564366</v>
      </c>
      <c r="BY12" s="56"/>
      <c r="BZ12" s="56">
        <f t="shared" si="23"/>
        <v>234483.19436564366</v>
      </c>
    </row>
    <row r="13" spans="1:80" x14ac:dyDescent="0.25">
      <c r="A13" s="9" t="s">
        <v>5</v>
      </c>
      <c r="B13" s="11" t="s">
        <v>26</v>
      </c>
      <c r="C13" s="11" t="s">
        <v>25</v>
      </c>
      <c r="D13" s="63"/>
      <c r="E13" s="63"/>
      <c r="F13" s="56">
        <f>'Phase 2'!F13</f>
        <v>-8767.6268804729098</v>
      </c>
      <c r="G13" s="106"/>
      <c r="H13" s="56">
        <f>[19]Results!$M16</f>
        <v>-8698.3342510238053</v>
      </c>
      <c r="I13" s="56">
        <f t="shared" si="0"/>
        <v>69.292629449104425</v>
      </c>
      <c r="K13" s="56">
        <f>[20]Results!$M16</f>
        <v>-8727.5291109189839</v>
      </c>
      <c r="L13" s="56">
        <f t="shared" si="1"/>
        <v>40.0977695539259</v>
      </c>
      <c r="N13" s="56">
        <f>[21]Results!$M16</f>
        <v>-15069.272344754952</v>
      </c>
      <c r="O13" s="56">
        <f t="shared" si="2"/>
        <v>-6301.6454642820427</v>
      </c>
      <c r="Q13" s="56">
        <f>[22]Results!$M16</f>
        <v>-8772.9805897273836</v>
      </c>
      <c r="R13" s="56">
        <f t="shared" si="3"/>
        <v>-5.3537092544738698</v>
      </c>
      <c r="T13" s="56">
        <f>[23]Results!$M16</f>
        <v>-8693.0260946792314</v>
      </c>
      <c r="U13" s="56">
        <f t="shared" si="4"/>
        <v>74.600785793678369</v>
      </c>
      <c r="W13" s="56"/>
      <c r="X13" s="56">
        <f t="shared" si="5"/>
        <v>8767.6268804729098</v>
      </c>
      <c r="Z13" s="56"/>
      <c r="AA13" s="56">
        <f t="shared" si="6"/>
        <v>8767.6268804729098</v>
      </c>
      <c r="AC13" s="56"/>
      <c r="AD13" s="56">
        <f t="shared" si="7"/>
        <v>8767.6268804729098</v>
      </c>
      <c r="AF13" s="56"/>
      <c r="AG13" s="56">
        <f t="shared" si="8"/>
        <v>8767.6268804729098</v>
      </c>
      <c r="AI13" s="56"/>
      <c r="AJ13" s="56">
        <f t="shared" si="9"/>
        <v>8767.6268804729098</v>
      </c>
      <c r="AL13" s="56"/>
      <c r="AM13" s="56">
        <f t="shared" si="10"/>
        <v>8767.6268804729098</v>
      </c>
      <c r="AO13" s="56"/>
      <c r="AP13" s="56">
        <f t="shared" si="11"/>
        <v>8767.6268804729098</v>
      </c>
      <c r="AR13" s="56"/>
      <c r="AS13" s="56">
        <f t="shared" si="12"/>
        <v>8767.6268804729098</v>
      </c>
      <c r="AU13" s="56"/>
      <c r="AV13" s="56">
        <f t="shared" si="13"/>
        <v>8767.6268804729098</v>
      </c>
      <c r="AX13" s="56"/>
      <c r="AY13" s="56">
        <f t="shared" si="14"/>
        <v>8767.6268804729098</v>
      </c>
      <c r="BA13" s="56"/>
      <c r="BB13" s="56">
        <f t="shared" si="15"/>
        <v>8767.6268804729098</v>
      </c>
      <c r="BD13" s="56"/>
      <c r="BE13" s="56">
        <f t="shared" si="16"/>
        <v>8767.6268804729098</v>
      </c>
      <c r="BG13" s="56"/>
      <c r="BH13" s="56">
        <f t="shared" si="17"/>
        <v>8767.6268804729098</v>
      </c>
      <c r="BJ13" s="56"/>
      <c r="BK13" s="56">
        <f t="shared" si="18"/>
        <v>8767.6268804729098</v>
      </c>
      <c r="BM13" s="56"/>
      <c r="BN13" s="56">
        <f t="shared" si="19"/>
        <v>8767.6268804729098</v>
      </c>
      <c r="BP13" s="56"/>
      <c r="BQ13" s="56">
        <f t="shared" si="20"/>
        <v>8767.6268804729098</v>
      </c>
      <c r="BS13" s="56"/>
      <c r="BT13" s="56">
        <f t="shared" si="21"/>
        <v>8767.6268804729098</v>
      </c>
      <c r="BV13" s="56"/>
      <c r="BW13" s="56">
        <f t="shared" si="22"/>
        <v>8767.6268804729098</v>
      </c>
      <c r="BY13" s="56"/>
      <c r="BZ13" s="56">
        <f t="shared" si="23"/>
        <v>8767.6268804729098</v>
      </c>
    </row>
    <row r="14" spans="1:80" x14ac:dyDescent="0.25">
      <c r="A14" s="9" t="s">
        <v>5</v>
      </c>
      <c r="B14" s="11" t="s">
        <v>28</v>
      </c>
      <c r="C14" s="11" t="s">
        <v>212</v>
      </c>
      <c r="D14" s="63"/>
      <c r="E14" s="63"/>
      <c r="F14" s="56">
        <f>'Phase 2'!F14</f>
        <v>-47.037779615475827</v>
      </c>
      <c r="G14" s="106"/>
      <c r="H14" s="56">
        <f>[19]Results!$M17</f>
        <v>-48.624381726400088</v>
      </c>
      <c r="I14" s="56">
        <f t="shared" si="0"/>
        <v>-1.586602110924261</v>
      </c>
      <c r="K14" s="56">
        <f>[20]Results!$M17</f>
        <v>-110.8059798769079</v>
      </c>
      <c r="L14" s="56">
        <f t="shared" si="1"/>
        <v>-63.768200261432071</v>
      </c>
      <c r="N14" s="56">
        <f>[21]Results!$M17</f>
        <v>-139.07034267259326</v>
      </c>
      <c r="O14" s="56">
        <f t="shared" si="2"/>
        <v>-92.032563057117429</v>
      </c>
      <c r="Q14" s="56">
        <f>[22]Results!$M17</f>
        <v>-61.28795581688415</v>
      </c>
      <c r="R14" s="56">
        <f t="shared" si="3"/>
        <v>-14.250176201408323</v>
      </c>
      <c r="T14" s="56">
        <f>[23]Results!$M17</f>
        <v>-37.318636608125928</v>
      </c>
      <c r="U14" s="56">
        <f t="shared" si="4"/>
        <v>9.7191430073498992</v>
      </c>
      <c r="W14" s="56"/>
      <c r="X14" s="56">
        <f t="shared" si="5"/>
        <v>47.037779615475827</v>
      </c>
      <c r="Z14" s="56"/>
      <c r="AA14" s="56">
        <f t="shared" si="6"/>
        <v>47.037779615475827</v>
      </c>
      <c r="AC14" s="56"/>
      <c r="AD14" s="56">
        <f t="shared" si="7"/>
        <v>47.037779615475827</v>
      </c>
      <c r="AF14" s="56"/>
      <c r="AG14" s="56">
        <f t="shared" si="8"/>
        <v>47.037779615475827</v>
      </c>
      <c r="AI14" s="56"/>
      <c r="AJ14" s="56">
        <f t="shared" si="9"/>
        <v>47.037779615475827</v>
      </c>
      <c r="AL14" s="56"/>
      <c r="AM14" s="56">
        <f t="shared" si="10"/>
        <v>47.037779615475827</v>
      </c>
      <c r="AO14" s="56"/>
      <c r="AP14" s="56">
        <f t="shared" si="11"/>
        <v>47.037779615475827</v>
      </c>
      <c r="AR14" s="56"/>
      <c r="AS14" s="56">
        <f t="shared" si="12"/>
        <v>47.037779615475827</v>
      </c>
      <c r="AU14" s="56"/>
      <c r="AV14" s="56">
        <f t="shared" si="13"/>
        <v>47.037779615475827</v>
      </c>
      <c r="AX14" s="56"/>
      <c r="AY14" s="56">
        <f t="shared" si="14"/>
        <v>47.037779615475827</v>
      </c>
      <c r="BA14" s="56"/>
      <c r="BB14" s="56">
        <f t="shared" si="15"/>
        <v>47.037779615475827</v>
      </c>
      <c r="BD14" s="56"/>
      <c r="BE14" s="56">
        <f t="shared" si="16"/>
        <v>47.037779615475827</v>
      </c>
      <c r="BG14" s="56"/>
      <c r="BH14" s="56">
        <f t="shared" si="17"/>
        <v>47.037779615475827</v>
      </c>
      <c r="BJ14" s="56"/>
      <c r="BK14" s="56">
        <f t="shared" si="18"/>
        <v>47.037779615475827</v>
      </c>
      <c r="BM14" s="56"/>
      <c r="BN14" s="56">
        <f t="shared" si="19"/>
        <v>47.037779615475827</v>
      </c>
      <c r="BP14" s="56"/>
      <c r="BQ14" s="56">
        <f t="shared" si="20"/>
        <v>47.037779615475827</v>
      </c>
      <c r="BS14" s="56"/>
      <c r="BT14" s="56">
        <f t="shared" si="21"/>
        <v>47.037779615475827</v>
      </c>
      <c r="BV14" s="56"/>
      <c r="BW14" s="56">
        <f t="shared" si="22"/>
        <v>47.037779615475827</v>
      </c>
      <c r="BY14" s="56"/>
      <c r="BZ14" s="56">
        <f t="shared" si="23"/>
        <v>47.037779615475827</v>
      </c>
    </row>
    <row r="15" spans="1:80" x14ac:dyDescent="0.25">
      <c r="A15" s="10" t="s">
        <v>5</v>
      </c>
      <c r="B15" s="11" t="s">
        <v>30</v>
      </c>
      <c r="C15" s="11" t="s">
        <v>27</v>
      </c>
      <c r="D15" s="63"/>
      <c r="E15" s="63"/>
      <c r="F15" s="56">
        <f>'Phase 2'!F15</f>
        <v>-2192926.7933680452</v>
      </c>
      <c r="G15" s="106"/>
      <c r="H15" s="56">
        <f>[19]Results!$M18</f>
        <v>-2217064.1731343372</v>
      </c>
      <c r="I15" s="56">
        <f t="shared" si="0"/>
        <v>-24137.379766291939</v>
      </c>
      <c r="K15" s="56">
        <f>[20]Results!$M18</f>
        <v>-2228028.738336042</v>
      </c>
      <c r="L15" s="56">
        <f t="shared" si="1"/>
        <v>-35101.944967996795</v>
      </c>
      <c r="N15" s="56">
        <f>[21]Results!$M18</f>
        <v>-2936975.5469039851</v>
      </c>
      <c r="O15" s="56">
        <f t="shared" si="2"/>
        <v>-744048.75353593985</v>
      </c>
      <c r="Q15" s="56">
        <f>[22]Results!$M18</f>
        <v>-2868593.4779559155</v>
      </c>
      <c r="R15" s="56">
        <f t="shared" si="3"/>
        <v>-675666.68458787026</v>
      </c>
      <c r="T15" s="56">
        <f>[23]Results!$M18</f>
        <v>-2192926.7933680452</v>
      </c>
      <c r="U15" s="56">
        <f t="shared" si="4"/>
        <v>0</v>
      </c>
      <c r="W15" s="56"/>
      <c r="X15" s="56">
        <f t="shared" si="5"/>
        <v>2192926.7933680452</v>
      </c>
      <c r="Z15" s="56"/>
      <c r="AA15" s="56">
        <f t="shared" si="6"/>
        <v>2192926.7933680452</v>
      </c>
      <c r="AC15" s="56"/>
      <c r="AD15" s="56">
        <f t="shared" si="7"/>
        <v>2192926.7933680452</v>
      </c>
      <c r="AF15" s="56"/>
      <c r="AG15" s="56">
        <f t="shared" si="8"/>
        <v>2192926.7933680452</v>
      </c>
      <c r="AI15" s="56"/>
      <c r="AJ15" s="56">
        <f t="shared" si="9"/>
        <v>2192926.7933680452</v>
      </c>
      <c r="AL15" s="56"/>
      <c r="AM15" s="56">
        <f t="shared" si="10"/>
        <v>2192926.7933680452</v>
      </c>
      <c r="AO15" s="56"/>
      <c r="AP15" s="56">
        <f t="shared" si="11"/>
        <v>2192926.7933680452</v>
      </c>
      <c r="AR15" s="56"/>
      <c r="AS15" s="56">
        <f t="shared" si="12"/>
        <v>2192926.7933680452</v>
      </c>
      <c r="AU15" s="56"/>
      <c r="AV15" s="56">
        <f t="shared" si="13"/>
        <v>2192926.7933680452</v>
      </c>
      <c r="AX15" s="56"/>
      <c r="AY15" s="56">
        <f t="shared" si="14"/>
        <v>2192926.7933680452</v>
      </c>
      <c r="BA15" s="56"/>
      <c r="BB15" s="56">
        <f t="shared" si="15"/>
        <v>2192926.7933680452</v>
      </c>
      <c r="BD15" s="56"/>
      <c r="BE15" s="56">
        <f t="shared" si="16"/>
        <v>2192926.7933680452</v>
      </c>
      <c r="BG15" s="56"/>
      <c r="BH15" s="56">
        <f t="shared" si="17"/>
        <v>2192926.7933680452</v>
      </c>
      <c r="BJ15" s="56"/>
      <c r="BK15" s="56">
        <f t="shared" si="18"/>
        <v>2192926.7933680452</v>
      </c>
      <c r="BM15" s="56"/>
      <c r="BN15" s="56">
        <f t="shared" si="19"/>
        <v>2192926.7933680452</v>
      </c>
      <c r="BP15" s="56"/>
      <c r="BQ15" s="56">
        <f t="shared" si="20"/>
        <v>2192926.7933680452</v>
      </c>
      <c r="BS15" s="56"/>
      <c r="BT15" s="56">
        <f t="shared" si="21"/>
        <v>2192926.7933680452</v>
      </c>
      <c r="BV15" s="56"/>
      <c r="BW15" s="56">
        <f t="shared" si="22"/>
        <v>2192926.7933680452</v>
      </c>
      <c r="BY15" s="56"/>
      <c r="BZ15" s="56">
        <f t="shared" si="23"/>
        <v>2192926.7933680452</v>
      </c>
    </row>
    <row r="16" spans="1:80" x14ac:dyDescent="0.25">
      <c r="A16" s="10" t="s">
        <v>5</v>
      </c>
      <c r="B16" s="11" t="s">
        <v>32</v>
      </c>
      <c r="C16" s="11" t="s">
        <v>29</v>
      </c>
      <c r="D16" s="63"/>
      <c r="E16" s="63"/>
      <c r="F16" s="56">
        <f>'Phase 2'!F16</f>
        <v>-1395188.3694205594</v>
      </c>
      <c r="G16" s="106"/>
      <c r="H16" s="56">
        <f>[19]Results!$M19</f>
        <v>-1146454.8404239113</v>
      </c>
      <c r="I16" s="56">
        <f t="shared" si="0"/>
        <v>248733.52899664803</v>
      </c>
      <c r="K16" s="56">
        <f>[20]Results!$M19</f>
        <v>-1155017.136911988</v>
      </c>
      <c r="L16" s="56">
        <f t="shared" si="1"/>
        <v>240171.23250857135</v>
      </c>
      <c r="N16" s="56">
        <f>[21]Results!$M19</f>
        <v>-1342745.1552977476</v>
      </c>
      <c r="O16" s="56">
        <f t="shared" si="2"/>
        <v>52443.214122811798</v>
      </c>
      <c r="Q16" s="56">
        <f>[22]Results!$M19</f>
        <v>-1409994.8461272088</v>
      </c>
      <c r="R16" s="56">
        <f t="shared" si="3"/>
        <v>-14806.47670664941</v>
      </c>
      <c r="T16" s="56">
        <f>[23]Results!$M19</f>
        <v>-1134415.8199008317</v>
      </c>
      <c r="U16" s="56">
        <f t="shared" si="4"/>
        <v>260772.54951972771</v>
      </c>
      <c r="W16" s="56"/>
      <c r="X16" s="56">
        <f t="shared" si="5"/>
        <v>1395188.3694205594</v>
      </c>
      <c r="Z16" s="56"/>
      <c r="AA16" s="56">
        <f t="shared" si="6"/>
        <v>1395188.3694205594</v>
      </c>
      <c r="AC16" s="56"/>
      <c r="AD16" s="56">
        <f t="shared" si="7"/>
        <v>1395188.3694205594</v>
      </c>
      <c r="AF16" s="56"/>
      <c r="AG16" s="56">
        <f t="shared" si="8"/>
        <v>1395188.3694205594</v>
      </c>
      <c r="AI16" s="56"/>
      <c r="AJ16" s="56">
        <f t="shared" si="9"/>
        <v>1395188.3694205594</v>
      </c>
      <c r="AL16" s="56"/>
      <c r="AM16" s="56">
        <f t="shared" si="10"/>
        <v>1395188.3694205594</v>
      </c>
      <c r="AO16" s="56"/>
      <c r="AP16" s="56">
        <f t="shared" si="11"/>
        <v>1395188.3694205594</v>
      </c>
      <c r="AR16" s="56"/>
      <c r="AS16" s="56">
        <f t="shared" si="12"/>
        <v>1395188.3694205594</v>
      </c>
      <c r="AU16" s="56"/>
      <c r="AV16" s="56">
        <f t="shared" si="13"/>
        <v>1395188.3694205594</v>
      </c>
      <c r="AX16" s="56"/>
      <c r="AY16" s="56">
        <f t="shared" si="14"/>
        <v>1395188.3694205594</v>
      </c>
      <c r="BA16" s="56"/>
      <c r="BB16" s="56">
        <f t="shared" si="15"/>
        <v>1395188.3694205594</v>
      </c>
      <c r="BD16" s="56"/>
      <c r="BE16" s="56">
        <f t="shared" si="16"/>
        <v>1395188.3694205594</v>
      </c>
      <c r="BG16" s="56"/>
      <c r="BH16" s="56">
        <f t="shared" si="17"/>
        <v>1395188.3694205594</v>
      </c>
      <c r="BJ16" s="56"/>
      <c r="BK16" s="56">
        <f t="shared" si="18"/>
        <v>1395188.3694205594</v>
      </c>
      <c r="BM16" s="56"/>
      <c r="BN16" s="56">
        <f t="shared" si="19"/>
        <v>1395188.3694205594</v>
      </c>
      <c r="BP16" s="56"/>
      <c r="BQ16" s="56">
        <f t="shared" si="20"/>
        <v>1395188.3694205594</v>
      </c>
      <c r="BS16" s="56"/>
      <c r="BT16" s="56">
        <f t="shared" si="21"/>
        <v>1395188.3694205594</v>
      </c>
      <c r="BV16" s="56"/>
      <c r="BW16" s="56">
        <f t="shared" si="22"/>
        <v>1395188.3694205594</v>
      </c>
      <c r="BY16" s="56"/>
      <c r="BZ16" s="56">
        <f t="shared" si="23"/>
        <v>1395188.3694205594</v>
      </c>
    </row>
    <row r="17" spans="1:78" x14ac:dyDescent="0.25">
      <c r="A17" s="10" t="s">
        <v>5</v>
      </c>
      <c r="B17" s="11" t="s">
        <v>34</v>
      </c>
      <c r="C17" s="11" t="s">
        <v>31</v>
      </c>
      <c r="D17" s="63"/>
      <c r="E17" s="63"/>
      <c r="F17" s="56">
        <f>'Phase 2'!F17</f>
        <v>-615382.04523404094</v>
      </c>
      <c r="G17" s="106"/>
      <c r="H17" s="56">
        <f>[19]Results!$M20</f>
        <v>-621708.10015856428</v>
      </c>
      <c r="I17" s="56">
        <f t="shared" si="0"/>
        <v>-6326.0549245233415</v>
      </c>
      <c r="K17" s="56">
        <f>[20]Results!$M20</f>
        <v>-627675.24404901138</v>
      </c>
      <c r="L17" s="56">
        <f t="shared" si="1"/>
        <v>-12293.198814970441</v>
      </c>
      <c r="N17" s="56">
        <f>[21]Results!$M20</f>
        <v>-647605.89719584922</v>
      </c>
      <c r="O17" s="56">
        <f t="shared" si="2"/>
        <v>-32223.851961808279</v>
      </c>
      <c r="Q17" s="56">
        <f>[22]Results!$M20</f>
        <v>-621708.10015856428</v>
      </c>
      <c r="R17" s="56">
        <f t="shared" si="3"/>
        <v>-6326.0549245233415</v>
      </c>
      <c r="T17" s="56">
        <f>[23]Results!$M20</f>
        <v>-615382.04523404094</v>
      </c>
      <c r="U17" s="56">
        <f t="shared" si="4"/>
        <v>0</v>
      </c>
      <c r="W17" s="56"/>
      <c r="X17" s="56">
        <f t="shared" si="5"/>
        <v>615382.04523404094</v>
      </c>
      <c r="Z17" s="56"/>
      <c r="AA17" s="56">
        <f t="shared" si="6"/>
        <v>615382.04523404094</v>
      </c>
      <c r="AC17" s="56"/>
      <c r="AD17" s="56">
        <f t="shared" si="7"/>
        <v>615382.04523404094</v>
      </c>
      <c r="AF17" s="56"/>
      <c r="AG17" s="56">
        <f t="shared" si="8"/>
        <v>615382.04523404094</v>
      </c>
      <c r="AI17" s="56"/>
      <c r="AJ17" s="56">
        <f t="shared" si="9"/>
        <v>615382.04523404094</v>
      </c>
      <c r="AL17" s="56"/>
      <c r="AM17" s="56">
        <f t="shared" si="10"/>
        <v>615382.04523404094</v>
      </c>
      <c r="AO17" s="56"/>
      <c r="AP17" s="56">
        <f t="shared" si="11"/>
        <v>615382.04523404094</v>
      </c>
      <c r="AR17" s="56"/>
      <c r="AS17" s="56">
        <f t="shared" si="12"/>
        <v>615382.04523404094</v>
      </c>
      <c r="AU17" s="56"/>
      <c r="AV17" s="56">
        <f t="shared" si="13"/>
        <v>615382.04523404094</v>
      </c>
      <c r="AX17" s="56"/>
      <c r="AY17" s="56">
        <f t="shared" si="14"/>
        <v>615382.04523404094</v>
      </c>
      <c r="BA17" s="56"/>
      <c r="BB17" s="56">
        <f t="shared" si="15"/>
        <v>615382.04523404094</v>
      </c>
      <c r="BD17" s="56"/>
      <c r="BE17" s="56">
        <f t="shared" si="16"/>
        <v>615382.04523404094</v>
      </c>
      <c r="BG17" s="56"/>
      <c r="BH17" s="56">
        <f t="shared" si="17"/>
        <v>615382.04523404094</v>
      </c>
      <c r="BJ17" s="56"/>
      <c r="BK17" s="56">
        <f t="shared" si="18"/>
        <v>615382.04523404094</v>
      </c>
      <c r="BM17" s="56"/>
      <c r="BN17" s="56">
        <f t="shared" si="19"/>
        <v>615382.04523404094</v>
      </c>
      <c r="BP17" s="56"/>
      <c r="BQ17" s="56">
        <f t="shared" si="20"/>
        <v>615382.04523404094</v>
      </c>
      <c r="BS17" s="56"/>
      <c r="BT17" s="56">
        <f t="shared" si="21"/>
        <v>615382.04523404094</v>
      </c>
      <c r="BV17" s="56"/>
      <c r="BW17" s="56">
        <f t="shared" si="22"/>
        <v>615382.04523404094</v>
      </c>
      <c r="BY17" s="56"/>
      <c r="BZ17" s="56">
        <f t="shared" si="23"/>
        <v>615382.04523404094</v>
      </c>
    </row>
    <row r="18" spans="1:78" x14ac:dyDescent="0.25">
      <c r="A18" s="10" t="s">
        <v>5</v>
      </c>
      <c r="B18" s="11" t="s">
        <v>36</v>
      </c>
      <c r="C18" s="11" t="s">
        <v>33</v>
      </c>
      <c r="D18" s="63"/>
      <c r="E18" s="63"/>
      <c r="F18" s="56">
        <f>'Phase 2'!F18</f>
        <v>-71.067778758165829</v>
      </c>
      <c r="G18" s="106"/>
      <c r="H18" s="56">
        <f>[19]Results!$M21</f>
        <v>-57.78460763829213</v>
      </c>
      <c r="I18" s="56">
        <f t="shared" si="0"/>
        <v>13.2831711198737</v>
      </c>
      <c r="K18" s="56">
        <f>[20]Results!$M21</f>
        <v>-57.78460763829213</v>
      </c>
      <c r="L18" s="56">
        <f t="shared" si="1"/>
        <v>13.2831711198737</v>
      </c>
      <c r="N18" s="56">
        <f>[21]Results!$M21</f>
        <v>-57.78460763829213</v>
      </c>
      <c r="O18" s="56">
        <f t="shared" si="2"/>
        <v>13.2831711198737</v>
      </c>
      <c r="Q18" s="56">
        <f>[22]Results!$M21</f>
        <v>-71.067778758165829</v>
      </c>
      <c r="R18" s="56">
        <f t="shared" si="3"/>
        <v>0</v>
      </c>
      <c r="T18" s="56">
        <f>[23]Results!$M21</f>
        <v>-57.78460763829213</v>
      </c>
      <c r="U18" s="56">
        <f t="shared" si="4"/>
        <v>13.2831711198737</v>
      </c>
      <c r="W18" s="56"/>
      <c r="X18" s="56">
        <f t="shared" si="5"/>
        <v>71.067778758165829</v>
      </c>
      <c r="Z18" s="56"/>
      <c r="AA18" s="56">
        <f t="shared" si="6"/>
        <v>71.067778758165829</v>
      </c>
      <c r="AC18" s="56"/>
      <c r="AD18" s="56">
        <f t="shared" si="7"/>
        <v>71.067778758165829</v>
      </c>
      <c r="AF18" s="56"/>
      <c r="AG18" s="56">
        <f t="shared" si="8"/>
        <v>71.067778758165829</v>
      </c>
      <c r="AI18" s="56"/>
      <c r="AJ18" s="56">
        <f t="shared" si="9"/>
        <v>71.067778758165829</v>
      </c>
      <c r="AL18" s="56"/>
      <c r="AM18" s="56">
        <f t="shared" si="10"/>
        <v>71.067778758165829</v>
      </c>
      <c r="AO18" s="56"/>
      <c r="AP18" s="56">
        <f t="shared" si="11"/>
        <v>71.067778758165829</v>
      </c>
      <c r="AR18" s="56"/>
      <c r="AS18" s="56">
        <f t="shared" si="12"/>
        <v>71.067778758165829</v>
      </c>
      <c r="AU18" s="56"/>
      <c r="AV18" s="56">
        <f t="shared" si="13"/>
        <v>71.067778758165829</v>
      </c>
      <c r="AX18" s="56"/>
      <c r="AY18" s="56">
        <f t="shared" si="14"/>
        <v>71.067778758165829</v>
      </c>
      <c r="BA18" s="56"/>
      <c r="BB18" s="56">
        <f t="shared" si="15"/>
        <v>71.067778758165829</v>
      </c>
      <c r="BD18" s="56"/>
      <c r="BE18" s="56">
        <f t="shared" si="16"/>
        <v>71.067778758165829</v>
      </c>
      <c r="BG18" s="56"/>
      <c r="BH18" s="56">
        <f t="shared" si="17"/>
        <v>71.067778758165829</v>
      </c>
      <c r="BJ18" s="56"/>
      <c r="BK18" s="56">
        <f t="shared" si="18"/>
        <v>71.067778758165829</v>
      </c>
      <c r="BM18" s="56"/>
      <c r="BN18" s="56">
        <f t="shared" si="19"/>
        <v>71.067778758165829</v>
      </c>
      <c r="BP18" s="56"/>
      <c r="BQ18" s="56">
        <f t="shared" si="20"/>
        <v>71.067778758165829</v>
      </c>
      <c r="BS18" s="56"/>
      <c r="BT18" s="56">
        <f t="shared" si="21"/>
        <v>71.067778758165829</v>
      </c>
      <c r="BV18" s="56"/>
      <c r="BW18" s="56">
        <f t="shared" si="22"/>
        <v>71.067778758165829</v>
      </c>
      <c r="BY18" s="56"/>
      <c r="BZ18" s="56">
        <f t="shared" si="23"/>
        <v>71.067778758165829</v>
      </c>
    </row>
    <row r="19" spans="1:78" x14ac:dyDescent="0.25">
      <c r="A19" s="10" t="s">
        <v>5</v>
      </c>
      <c r="B19" s="11" t="s">
        <v>213</v>
      </c>
      <c r="C19" s="11" t="s">
        <v>35</v>
      </c>
      <c r="D19" s="63"/>
      <c r="E19" s="63"/>
      <c r="F19" s="56">
        <f>'Phase 2'!F17</f>
        <v>-615382.04523404094</v>
      </c>
      <c r="G19" s="106"/>
      <c r="H19" s="56">
        <f>[19]Results!$M22</f>
        <v>-468854.85660586727</v>
      </c>
      <c r="I19" s="56">
        <f t="shared" si="0"/>
        <v>146527.18862817367</v>
      </c>
      <c r="K19" s="56">
        <f>[20]Results!$M22</f>
        <v>-468854.85660586727</v>
      </c>
      <c r="L19" s="56">
        <f t="shared" si="1"/>
        <v>146527.18862817367</v>
      </c>
      <c r="N19" s="56">
        <f>[21]Results!$M22</f>
        <v>-468854.85660586727</v>
      </c>
      <c r="O19" s="56">
        <f t="shared" si="2"/>
        <v>146527.18862817367</v>
      </c>
      <c r="Q19" s="56">
        <f>[22]Results!$M22</f>
        <v>-494286.80372166936</v>
      </c>
      <c r="R19" s="56">
        <f t="shared" si="3"/>
        <v>121095.24151237158</v>
      </c>
      <c r="T19" s="56">
        <f>[23]Results!$M22</f>
        <v>-468854.85660586727</v>
      </c>
      <c r="U19" s="56">
        <f t="shared" si="4"/>
        <v>146527.18862817367</v>
      </c>
      <c r="W19" s="56"/>
      <c r="X19" s="56">
        <f t="shared" si="5"/>
        <v>615382.04523404094</v>
      </c>
      <c r="Z19" s="56"/>
      <c r="AA19" s="56">
        <f t="shared" si="6"/>
        <v>615382.04523404094</v>
      </c>
      <c r="AC19" s="56"/>
      <c r="AD19" s="56">
        <f t="shared" si="7"/>
        <v>615382.04523404094</v>
      </c>
      <c r="AF19" s="56"/>
      <c r="AG19" s="56">
        <f t="shared" si="8"/>
        <v>615382.04523404094</v>
      </c>
      <c r="AI19" s="56"/>
      <c r="AJ19" s="56">
        <f t="shared" si="9"/>
        <v>615382.04523404094</v>
      </c>
      <c r="AL19" s="56"/>
      <c r="AM19" s="56">
        <f t="shared" si="10"/>
        <v>615382.04523404094</v>
      </c>
      <c r="AO19" s="56"/>
      <c r="AP19" s="56">
        <f t="shared" si="11"/>
        <v>615382.04523404094</v>
      </c>
      <c r="AR19" s="56"/>
      <c r="AS19" s="56">
        <f t="shared" si="12"/>
        <v>615382.04523404094</v>
      </c>
      <c r="AU19" s="56"/>
      <c r="AV19" s="56">
        <f t="shared" si="13"/>
        <v>615382.04523404094</v>
      </c>
      <c r="AX19" s="56"/>
      <c r="AY19" s="56">
        <f t="shared" si="14"/>
        <v>615382.04523404094</v>
      </c>
      <c r="BA19" s="56"/>
      <c r="BB19" s="56">
        <f t="shared" si="15"/>
        <v>615382.04523404094</v>
      </c>
      <c r="BD19" s="56"/>
      <c r="BE19" s="56">
        <f t="shared" si="16"/>
        <v>615382.04523404094</v>
      </c>
      <c r="BG19" s="56"/>
      <c r="BH19" s="56">
        <f t="shared" si="17"/>
        <v>615382.04523404094</v>
      </c>
      <c r="BJ19" s="56"/>
      <c r="BK19" s="56">
        <f t="shared" si="18"/>
        <v>615382.04523404094</v>
      </c>
      <c r="BM19" s="56"/>
      <c r="BN19" s="56">
        <f t="shared" si="19"/>
        <v>615382.04523404094</v>
      </c>
      <c r="BP19" s="56"/>
      <c r="BQ19" s="56">
        <f t="shared" si="20"/>
        <v>615382.04523404094</v>
      </c>
      <c r="BS19" s="56"/>
      <c r="BT19" s="56">
        <f t="shared" si="21"/>
        <v>615382.04523404094</v>
      </c>
      <c r="BV19" s="56"/>
      <c r="BW19" s="56">
        <f t="shared" si="22"/>
        <v>615382.04523404094</v>
      </c>
      <c r="BY19" s="56"/>
      <c r="BZ19" s="56">
        <f t="shared" si="23"/>
        <v>615382.04523404094</v>
      </c>
    </row>
    <row r="20" spans="1:78" ht="15.75" thickBot="1" x14ac:dyDescent="0.3">
      <c r="A20" s="12" t="s">
        <v>5</v>
      </c>
      <c r="B20" s="13" t="s">
        <v>214</v>
      </c>
      <c r="C20" s="13" t="s">
        <v>37</v>
      </c>
      <c r="D20" s="63"/>
      <c r="E20" s="63"/>
      <c r="F20" s="56">
        <f>'Phase 2'!F20</f>
        <v>-8989.2320710571621</v>
      </c>
      <c r="G20" s="106"/>
      <c r="H20" s="56">
        <f>[19]Results!$M23</f>
        <v>-7313.5313711986146</v>
      </c>
      <c r="I20" s="56">
        <f t="shared" si="0"/>
        <v>1675.7006998585475</v>
      </c>
      <c r="K20" s="56">
        <f>[20]Results!$M23</f>
        <v>-7338.0783151949327</v>
      </c>
      <c r="L20" s="56">
        <f t="shared" si="1"/>
        <v>1651.1537558622294</v>
      </c>
      <c r="N20" s="56">
        <f>[21]Results!$M23</f>
        <v>-12670.195563194098</v>
      </c>
      <c r="O20" s="56">
        <f t="shared" si="2"/>
        <v>-3680.9634921369361</v>
      </c>
      <c r="Q20" s="56">
        <f>[22]Results!$M23</f>
        <v>-8994.7210974020927</v>
      </c>
      <c r="R20" s="56">
        <f t="shared" si="3"/>
        <v>-5.4890263449306076</v>
      </c>
      <c r="T20" s="56">
        <f>[23]Results!$M23</f>
        <v>-7309.0682904720106</v>
      </c>
      <c r="U20" s="56">
        <f t="shared" si="4"/>
        <v>1680.1637805851515</v>
      </c>
      <c r="W20" s="56"/>
      <c r="X20" s="56">
        <f t="shared" si="5"/>
        <v>8989.2320710571621</v>
      </c>
      <c r="Z20" s="56"/>
      <c r="AA20" s="56">
        <f t="shared" si="6"/>
        <v>8989.2320710571621</v>
      </c>
      <c r="AC20" s="56"/>
      <c r="AD20" s="56">
        <f t="shared" si="7"/>
        <v>8989.2320710571621</v>
      </c>
      <c r="AF20" s="56"/>
      <c r="AG20" s="56">
        <f t="shared" si="8"/>
        <v>8989.2320710571621</v>
      </c>
      <c r="AI20" s="56"/>
      <c r="AJ20" s="56">
        <f t="shared" si="9"/>
        <v>8989.2320710571621</v>
      </c>
      <c r="AL20" s="56"/>
      <c r="AM20" s="56">
        <f t="shared" si="10"/>
        <v>8989.2320710571621</v>
      </c>
      <c r="AO20" s="56"/>
      <c r="AP20" s="56">
        <f t="shared" si="11"/>
        <v>8989.2320710571621</v>
      </c>
      <c r="AR20" s="56"/>
      <c r="AS20" s="56">
        <f t="shared" si="12"/>
        <v>8989.2320710571621</v>
      </c>
      <c r="AU20" s="56"/>
      <c r="AV20" s="56">
        <f t="shared" si="13"/>
        <v>8989.2320710571621</v>
      </c>
      <c r="AX20" s="56"/>
      <c r="AY20" s="56">
        <f t="shared" si="14"/>
        <v>8989.2320710571621</v>
      </c>
      <c r="BA20" s="56"/>
      <c r="BB20" s="56">
        <f t="shared" si="15"/>
        <v>8989.2320710571621</v>
      </c>
      <c r="BD20" s="56"/>
      <c r="BE20" s="56">
        <f t="shared" si="16"/>
        <v>8989.2320710571621</v>
      </c>
      <c r="BG20" s="56"/>
      <c r="BH20" s="56">
        <f t="shared" si="17"/>
        <v>8989.2320710571621</v>
      </c>
      <c r="BJ20" s="56"/>
      <c r="BK20" s="56">
        <f t="shared" si="18"/>
        <v>8989.2320710571621</v>
      </c>
      <c r="BM20" s="56"/>
      <c r="BN20" s="56">
        <f t="shared" si="19"/>
        <v>8989.2320710571621</v>
      </c>
      <c r="BP20" s="56"/>
      <c r="BQ20" s="56">
        <f t="shared" si="20"/>
        <v>8989.2320710571621</v>
      </c>
      <c r="BS20" s="56"/>
      <c r="BT20" s="56">
        <f t="shared" si="21"/>
        <v>8989.2320710571621</v>
      </c>
      <c r="BV20" s="56"/>
      <c r="BW20" s="56">
        <f t="shared" si="22"/>
        <v>8989.2320710571621</v>
      </c>
      <c r="BY20" s="56"/>
      <c r="BZ20" s="56">
        <f t="shared" si="23"/>
        <v>8989.2320710571621</v>
      </c>
    </row>
    <row r="21" spans="1:78" ht="15.75" thickTop="1" x14ac:dyDescent="0.25">
      <c r="A21" s="15"/>
      <c r="B21" s="7"/>
      <c r="C21" s="60"/>
      <c r="D21" s="63"/>
      <c r="E21" s="63"/>
      <c r="F21" s="56"/>
      <c r="G21" s="106"/>
      <c r="H21" s="56">
        <f>[19]Results!$M24</f>
        <v>0</v>
      </c>
      <c r="I21" s="56"/>
      <c r="K21" s="56">
        <f>[20]Results!$M24</f>
        <v>0</v>
      </c>
      <c r="L21" s="56"/>
      <c r="N21" s="56">
        <f>[21]Results!$M24</f>
        <v>0</v>
      </c>
      <c r="O21" s="56"/>
      <c r="Q21" s="56">
        <f>[22]Results!$M24</f>
        <v>0</v>
      </c>
      <c r="R21" s="56"/>
      <c r="T21" s="56">
        <f>[23]Results!$M24</f>
        <v>0</v>
      </c>
      <c r="U21" s="56"/>
      <c r="W21" s="56"/>
      <c r="X21" s="56"/>
      <c r="Z21" s="56"/>
      <c r="AA21" s="56"/>
      <c r="AC21" s="56"/>
      <c r="AD21" s="56"/>
      <c r="AF21" s="56"/>
      <c r="AG21" s="56"/>
      <c r="AI21" s="21"/>
      <c r="AJ21" s="56"/>
      <c r="AL21" s="21"/>
      <c r="AM21" s="56"/>
      <c r="AO21" s="21"/>
      <c r="AP21" s="56"/>
      <c r="AR21" s="21"/>
      <c r="AS21" s="56"/>
      <c r="AU21" s="21"/>
      <c r="AV21" s="56"/>
      <c r="AX21" s="21"/>
      <c r="AY21" s="56"/>
      <c r="BA21" s="21"/>
      <c r="BB21" s="56"/>
      <c r="BD21" s="21"/>
      <c r="BE21" s="56"/>
      <c r="BG21" s="21"/>
      <c r="BH21" s="56"/>
      <c r="BJ21" s="21"/>
      <c r="BK21" s="56"/>
      <c r="BM21" s="21"/>
      <c r="BN21" s="56"/>
      <c r="BP21" s="21"/>
      <c r="BQ21" s="56"/>
      <c r="BS21" s="21"/>
      <c r="BT21" s="56"/>
      <c r="BV21" s="21"/>
      <c r="BW21" s="56"/>
      <c r="BY21" s="21"/>
      <c r="BZ21" s="56"/>
    </row>
    <row r="22" spans="1:78" x14ac:dyDescent="0.25">
      <c r="A22" s="16"/>
      <c r="B22" s="17"/>
      <c r="C22" s="61" t="s">
        <v>38</v>
      </c>
      <c r="D22" s="67"/>
      <c r="E22" s="67"/>
      <c r="F22" s="84">
        <f>SUM(F3:F21)</f>
        <v>-10180211.405712731</v>
      </c>
      <c r="G22" s="106"/>
      <c r="H22" s="56">
        <f>[19]Results!$M25</f>
        <v>-9812907.3894520216</v>
      </c>
      <c r="I22" s="84">
        <f>SUM(I3:I21)</f>
        <v>367304.01626070862</v>
      </c>
      <c r="K22" s="56">
        <f>[20]Results!$M25</f>
        <v>-9831748.8919739295</v>
      </c>
      <c r="L22" s="84">
        <f>SUM(L3:L21)</f>
        <v>348462.51373879897</v>
      </c>
      <c r="N22" s="56">
        <f>[21]Results!$M25</f>
        <v>-10824173.277220435</v>
      </c>
      <c r="O22" s="84">
        <f>SUM(O3:O21)</f>
        <v>-643961.87150770612</v>
      </c>
      <c r="Q22" s="56">
        <f>[22]Results!$M25</f>
        <v>-10779549.644217938</v>
      </c>
      <c r="R22" s="84">
        <f>SUM(R3:R21)</f>
        <v>-599338.23850520619</v>
      </c>
      <c r="T22" s="56">
        <f>[23]Results!$M25</f>
        <v>-9770843.1759369299</v>
      </c>
      <c r="U22" s="84">
        <f>SUM(U3:U21)</f>
        <v>409368.22977579915</v>
      </c>
      <c r="W22" s="84"/>
      <c r="X22" s="84">
        <f>SUM(X3:X21)</f>
        <v>10180211.405712731</v>
      </c>
      <c r="Z22" s="84"/>
      <c r="AA22" s="84">
        <f>SUM(AA3:AA21)</f>
        <v>10180211.405712731</v>
      </c>
      <c r="AC22" s="84"/>
      <c r="AD22" s="84">
        <f>SUM(AD3:AD21)</f>
        <v>10180211.405712731</v>
      </c>
      <c r="AF22" s="84"/>
      <c r="AG22" s="84">
        <f>SUM(AG3:AG21)</f>
        <v>10180211.405712731</v>
      </c>
      <c r="AI22" s="29"/>
      <c r="AJ22" s="84">
        <f>SUM(AJ3:AJ21)</f>
        <v>10180211.405712731</v>
      </c>
      <c r="AL22" s="29">
        <f>SUM(AL3:AL21)</f>
        <v>0</v>
      </c>
      <c r="AM22" s="84">
        <f>SUM(AM3:AM21)</f>
        <v>10180211.405712731</v>
      </c>
      <c r="AO22" s="29">
        <f>SUM(AO3:AO21)</f>
        <v>0</v>
      </c>
      <c r="AP22" s="84">
        <f>SUM(AP3:AP21)</f>
        <v>10180211.405712731</v>
      </c>
      <c r="AR22" s="29">
        <f>SUM(AR3:AR21)</f>
        <v>0</v>
      </c>
      <c r="AS22" s="84">
        <f>SUM(AS3:AS21)</f>
        <v>10180211.405712731</v>
      </c>
      <c r="AU22" s="29">
        <f>SUM(AU3:AU21)</f>
        <v>0</v>
      </c>
      <c r="AV22" s="84">
        <f>SUM(AV3:AV21)</f>
        <v>10180211.405712731</v>
      </c>
      <c r="AX22" s="29">
        <f>SUM(AX3:AX21)</f>
        <v>0</v>
      </c>
      <c r="AY22" s="84">
        <f>SUM(AY3:AY21)</f>
        <v>10180211.405712731</v>
      </c>
      <c r="BA22" s="29">
        <f>SUM(BA3:BA21)</f>
        <v>0</v>
      </c>
      <c r="BB22" s="84">
        <f>SUM(BB3:BB21)</f>
        <v>10180211.405712731</v>
      </c>
      <c r="BD22" s="29">
        <f>SUM(BD3:BD21)</f>
        <v>0</v>
      </c>
      <c r="BE22" s="84">
        <f>SUM(BE3:BE21)</f>
        <v>10180211.405712731</v>
      </c>
      <c r="BG22" s="29">
        <f>SUM(BG3:BG21)</f>
        <v>0</v>
      </c>
      <c r="BH22" s="84">
        <f>SUM(BH3:BH21)</f>
        <v>10180211.405712731</v>
      </c>
      <c r="BJ22" s="29">
        <f>SUM(BJ3:BJ21)</f>
        <v>0</v>
      </c>
      <c r="BK22" s="84">
        <f>SUM(BK3:BK21)</f>
        <v>10180211.405712731</v>
      </c>
      <c r="BM22" s="29">
        <f>SUM(BM3:BM21)</f>
        <v>0</v>
      </c>
      <c r="BN22" s="84">
        <f>SUM(BN3:BN21)</f>
        <v>10180211.405712731</v>
      </c>
      <c r="BP22" s="29">
        <f>SUM(BP3:BP21)</f>
        <v>0</v>
      </c>
      <c r="BQ22" s="84">
        <f>SUM(BQ3:BQ21)</f>
        <v>10180211.405712731</v>
      </c>
      <c r="BS22" s="29">
        <f>SUM(BS3:BS21)</f>
        <v>0</v>
      </c>
      <c r="BT22" s="84">
        <f>SUM(BT3:BT21)</f>
        <v>10180211.405712731</v>
      </c>
      <c r="BV22" s="29">
        <f>SUM(BV3:BV21)</f>
        <v>0</v>
      </c>
      <c r="BW22" s="84">
        <f>SUM(BW3:BW21)</f>
        <v>10180211.405712731</v>
      </c>
      <c r="BY22" s="29">
        <f>SUM(BY3:BY21)</f>
        <v>0</v>
      </c>
      <c r="BZ22" s="84">
        <f>SUM(BZ3:BZ21)</f>
        <v>10180211.405712731</v>
      </c>
    </row>
    <row r="23" spans="1:78" s="25" customFormat="1" x14ac:dyDescent="0.25">
      <c r="A23" s="55"/>
      <c r="B23" s="55"/>
      <c r="C23" s="67"/>
      <c r="D23" s="67"/>
      <c r="E23" s="67"/>
      <c r="F23" s="67"/>
      <c r="G23" s="67"/>
      <c r="H23" s="24"/>
      <c r="I23" s="24"/>
      <c r="K23" s="24"/>
      <c r="L23" s="24"/>
      <c r="N23" s="24"/>
      <c r="O23" s="24"/>
      <c r="Q23" s="24"/>
      <c r="R23" s="24"/>
      <c r="T23" s="24"/>
      <c r="U23" s="24"/>
      <c r="W23" s="24"/>
      <c r="X23" s="24"/>
      <c r="Z23" s="24"/>
      <c r="AA23" s="24"/>
      <c r="AC23" s="24"/>
      <c r="AD23" s="24"/>
      <c r="AF23" s="24"/>
      <c r="AG23" s="24"/>
      <c r="AI23" s="24"/>
      <c r="AJ23" s="24"/>
      <c r="AL23" s="24"/>
      <c r="AM23" s="24"/>
      <c r="AO23" s="24"/>
      <c r="AP23" s="24"/>
      <c r="AR23" s="24"/>
      <c r="AS23" s="24"/>
      <c r="AU23" s="24"/>
      <c r="AV23" s="24"/>
      <c r="AX23" s="24"/>
      <c r="AY23" s="24"/>
      <c r="BA23" s="24"/>
      <c r="BB23" s="24"/>
      <c r="BD23" s="24"/>
      <c r="BE23" s="24"/>
      <c r="BG23" s="24"/>
      <c r="BH23" s="24"/>
      <c r="BJ23" s="24"/>
      <c r="BK23" s="24"/>
      <c r="BM23" s="24"/>
      <c r="BN23" s="24"/>
      <c r="BP23" s="24"/>
      <c r="BQ23" s="24"/>
      <c r="BS23" s="24"/>
      <c r="BT23" s="24"/>
      <c r="BV23" s="24"/>
      <c r="BW23" s="24"/>
      <c r="BY23" s="24"/>
      <c r="BZ23" s="24"/>
    </row>
    <row r="24" spans="1:78" x14ac:dyDescent="0.25">
      <c r="E24" s="20" t="s">
        <v>76</v>
      </c>
      <c r="F24" s="3" t="s">
        <v>73</v>
      </c>
      <c r="H24" s="20" t="s">
        <v>76</v>
      </c>
      <c r="I24" s="3" t="s">
        <v>73</v>
      </c>
      <c r="K24" s="20" t="s">
        <v>76</v>
      </c>
      <c r="L24" s="3" t="s">
        <v>73</v>
      </c>
      <c r="N24" s="20" t="s">
        <v>76</v>
      </c>
      <c r="O24" s="3" t="s">
        <v>73</v>
      </c>
      <c r="Q24" s="20" t="s">
        <v>76</v>
      </c>
      <c r="R24" s="3" t="s">
        <v>73</v>
      </c>
      <c r="T24" s="20" t="s">
        <v>76</v>
      </c>
      <c r="U24" s="3" t="s">
        <v>73</v>
      </c>
      <c r="W24" s="20" t="s">
        <v>76</v>
      </c>
      <c r="X24" s="3" t="s">
        <v>73</v>
      </c>
      <c r="Z24" s="20" t="s">
        <v>76</v>
      </c>
      <c r="AA24" s="3" t="s">
        <v>73</v>
      </c>
      <c r="AC24" s="20" t="s">
        <v>76</v>
      </c>
      <c r="AD24" s="3" t="s">
        <v>73</v>
      </c>
      <c r="AF24" s="20" t="s">
        <v>76</v>
      </c>
      <c r="AG24" s="3" t="s">
        <v>73</v>
      </c>
      <c r="AI24" s="20" t="s">
        <v>76</v>
      </c>
      <c r="AJ24" s="3" t="s">
        <v>73</v>
      </c>
      <c r="AL24" s="20" t="s">
        <v>76</v>
      </c>
      <c r="AM24" s="3" t="s">
        <v>73</v>
      </c>
      <c r="AO24" s="20" t="s">
        <v>76</v>
      </c>
      <c r="AP24" s="3" t="s">
        <v>73</v>
      </c>
      <c r="AR24" s="20" t="s">
        <v>76</v>
      </c>
      <c r="AS24" s="3" t="s">
        <v>73</v>
      </c>
      <c r="AU24" s="20" t="s">
        <v>76</v>
      </c>
      <c r="AV24" s="3" t="s">
        <v>73</v>
      </c>
      <c r="AX24" s="20" t="s">
        <v>76</v>
      </c>
      <c r="AY24" s="3" t="s">
        <v>73</v>
      </c>
      <c r="BA24" s="20" t="s">
        <v>76</v>
      </c>
      <c r="BB24" s="3" t="s">
        <v>73</v>
      </c>
      <c r="BD24" s="20" t="s">
        <v>76</v>
      </c>
      <c r="BE24" s="3" t="s">
        <v>73</v>
      </c>
      <c r="BG24" s="20" t="s">
        <v>76</v>
      </c>
      <c r="BH24" s="3" t="s">
        <v>73</v>
      </c>
      <c r="BJ24" s="20" t="s">
        <v>76</v>
      </c>
      <c r="BK24" s="3" t="s">
        <v>73</v>
      </c>
      <c r="BM24" s="20" t="s">
        <v>76</v>
      </c>
      <c r="BN24" s="3" t="s">
        <v>73</v>
      </c>
      <c r="BP24" s="20" t="s">
        <v>76</v>
      </c>
      <c r="BQ24" s="3" t="s">
        <v>73</v>
      </c>
      <c r="BS24" s="20" t="s">
        <v>76</v>
      </c>
      <c r="BT24" s="3" t="s">
        <v>73</v>
      </c>
      <c r="BV24" s="20" t="s">
        <v>76</v>
      </c>
      <c r="BW24" s="3" t="s">
        <v>73</v>
      </c>
      <c r="BY24" s="20" t="s">
        <v>76</v>
      </c>
      <c r="BZ24" s="3" t="s">
        <v>73</v>
      </c>
    </row>
    <row r="25" spans="1:78" x14ac:dyDescent="0.25">
      <c r="E25" s="85" t="s">
        <v>69</v>
      </c>
      <c r="F25" s="58">
        <f>SUM(F3:F5)</f>
        <v>-7097.799883899148</v>
      </c>
      <c r="H25" s="85" t="s">
        <v>69</v>
      </c>
      <c r="I25" s="58">
        <f>SUM(I3:I5)</f>
        <v>399.28067709606069</v>
      </c>
      <c r="K25" s="85" t="s">
        <v>69</v>
      </c>
      <c r="L25" s="58">
        <f>SUM(L3:L5)</f>
        <v>1350.4747969159341</v>
      </c>
      <c r="N25" s="85" t="s">
        <v>69</v>
      </c>
      <c r="O25" s="58">
        <f>SUM(O3:O5)</f>
        <v>426.2469125130167</v>
      </c>
      <c r="Q25" s="85" t="s">
        <v>69</v>
      </c>
      <c r="R25" s="58">
        <f>SUM(R3:R5)</f>
        <v>-659.32257075642826</v>
      </c>
      <c r="T25" s="85" t="s">
        <v>69</v>
      </c>
      <c r="U25" s="58">
        <f>SUM(U3:U5)</f>
        <v>253.50608834790148</v>
      </c>
      <c r="W25" s="85" t="s">
        <v>69</v>
      </c>
      <c r="X25" s="58">
        <f>SUM(X3:X5)</f>
        <v>7097.799883899148</v>
      </c>
      <c r="Z25" s="85" t="s">
        <v>69</v>
      </c>
      <c r="AA25" s="58">
        <f>SUM(AA3:AA5)</f>
        <v>7097.799883899148</v>
      </c>
      <c r="AC25" s="85" t="s">
        <v>69</v>
      </c>
      <c r="AD25" s="58">
        <f>SUM(AD3:AD5)</f>
        <v>7097.799883899148</v>
      </c>
      <c r="AF25" s="85" t="s">
        <v>69</v>
      </c>
      <c r="AG25" s="58">
        <f>SUM(AG3:AG5)</f>
        <v>7097.799883899148</v>
      </c>
      <c r="AI25" s="85" t="s">
        <v>69</v>
      </c>
      <c r="AJ25" s="58">
        <f>SUM(AJ3:AJ5)</f>
        <v>7097.799883899148</v>
      </c>
      <c r="AL25" s="85" t="s">
        <v>69</v>
      </c>
      <c r="AM25" s="58">
        <f>SUM(AM3:AM5)</f>
        <v>7097.799883899148</v>
      </c>
      <c r="AO25" s="85" t="s">
        <v>69</v>
      </c>
      <c r="AP25" s="58">
        <f>SUM(AP3:AP5)</f>
        <v>7097.799883899148</v>
      </c>
      <c r="AR25" s="85" t="s">
        <v>69</v>
      </c>
      <c r="AS25" s="58">
        <f>SUM(AS3:AS5)</f>
        <v>7097.799883899148</v>
      </c>
      <c r="AU25" s="85" t="s">
        <v>69</v>
      </c>
      <c r="AV25" s="58">
        <f>SUM(AV3:AV5)</f>
        <v>7097.799883899148</v>
      </c>
      <c r="AX25" s="85" t="s">
        <v>69</v>
      </c>
      <c r="AY25" s="58">
        <f>SUM(AY3:AY5)</f>
        <v>7097.799883899148</v>
      </c>
      <c r="BA25" s="85" t="s">
        <v>69</v>
      </c>
      <c r="BB25" s="58">
        <f>SUM(BB3:BB5)</f>
        <v>7097.799883899148</v>
      </c>
      <c r="BD25" s="85" t="s">
        <v>69</v>
      </c>
      <c r="BE25" s="58">
        <f>SUM(BE3:BE5)</f>
        <v>7097.799883899148</v>
      </c>
      <c r="BG25" s="85" t="s">
        <v>69</v>
      </c>
      <c r="BH25" s="58">
        <f>SUM(BH3:BH5)</f>
        <v>7097.799883899148</v>
      </c>
      <c r="BJ25" s="85" t="s">
        <v>69</v>
      </c>
      <c r="BK25" s="58">
        <f>SUM(BK3:BK5)</f>
        <v>7097.799883899148</v>
      </c>
      <c r="BM25" s="85" t="s">
        <v>69</v>
      </c>
      <c r="BN25" s="58">
        <f>SUM(BN3:BN5)</f>
        <v>7097.799883899148</v>
      </c>
      <c r="BP25" s="85" t="s">
        <v>69</v>
      </c>
      <c r="BQ25" s="58">
        <f>SUM(BQ3:BQ5)</f>
        <v>7097.799883899148</v>
      </c>
      <c r="BS25" s="85" t="s">
        <v>69</v>
      </c>
      <c r="BT25" s="58">
        <f>SUM(BT3:BT5)</f>
        <v>7097.799883899148</v>
      </c>
      <c r="BV25" s="85" t="s">
        <v>69</v>
      </c>
      <c r="BW25" s="58">
        <f>SUM(BW3:BW5)</f>
        <v>7097.799883899148</v>
      </c>
      <c r="BY25" s="85" t="s">
        <v>69</v>
      </c>
      <c r="BZ25" s="58">
        <f>SUM(BZ3:BZ5)</f>
        <v>7097.799883899148</v>
      </c>
    </row>
    <row r="26" spans="1:78" x14ac:dyDescent="0.25">
      <c r="E26" s="86" t="s">
        <v>71</v>
      </c>
      <c r="F26" s="56">
        <f>SUM(F6:F11)</f>
        <v>-5101876.1936965967</v>
      </c>
      <c r="H26" s="86" t="s">
        <v>71</v>
      </c>
      <c r="I26" s="56">
        <f>SUM(I6:I11)</f>
        <v>350.76275128958059</v>
      </c>
      <c r="K26" s="86" t="s">
        <v>71</v>
      </c>
      <c r="L26" s="56">
        <f>SUM(L6:L11)</f>
        <v>6167.9950918307204</v>
      </c>
      <c r="N26" s="86" t="s">
        <v>71</v>
      </c>
      <c r="O26" s="56">
        <f>SUM(O6:O11)</f>
        <v>-57024.557325100337</v>
      </c>
      <c r="Q26" s="86" t="s">
        <v>71</v>
      </c>
      <c r="R26" s="56">
        <f>SUM(R6:R11)</f>
        <v>-22949.848315977495</v>
      </c>
      <c r="T26" s="86" t="s">
        <v>71</v>
      </c>
      <c r="U26" s="56">
        <f>SUM(U6:U11)</f>
        <v>37.218659043805872</v>
      </c>
      <c r="W26" s="86" t="s">
        <v>71</v>
      </c>
      <c r="X26" s="56">
        <f>SUM(X6:X11)</f>
        <v>5101876.1936965967</v>
      </c>
      <c r="Z26" s="86" t="s">
        <v>71</v>
      </c>
      <c r="AA26" s="56">
        <f>SUM(AA6:AA11)</f>
        <v>5101876.1936965967</v>
      </c>
      <c r="AC26" s="86" t="s">
        <v>71</v>
      </c>
      <c r="AD26" s="56">
        <f>SUM(AD6:AD11)</f>
        <v>5101876.1936965967</v>
      </c>
      <c r="AF26" s="86" t="s">
        <v>71</v>
      </c>
      <c r="AG26" s="56">
        <f>SUM(AG6:AG11)</f>
        <v>5101876.1936965967</v>
      </c>
      <c r="AI26" s="86" t="s">
        <v>71</v>
      </c>
      <c r="AJ26" s="56">
        <f>SUM(AJ6:AJ11)</f>
        <v>5101876.1936965967</v>
      </c>
      <c r="AL26" s="86" t="s">
        <v>71</v>
      </c>
      <c r="AM26" s="56">
        <f>SUM(AM6:AM11)</f>
        <v>5101876.1936965967</v>
      </c>
      <c r="AO26" s="86" t="s">
        <v>71</v>
      </c>
      <c r="AP26" s="56">
        <f>SUM(AP6:AP11)</f>
        <v>5101876.1936965967</v>
      </c>
      <c r="AR26" s="86" t="s">
        <v>71</v>
      </c>
      <c r="AS26" s="56">
        <f>SUM(AS6:AS11)</f>
        <v>5101876.1936965967</v>
      </c>
      <c r="AU26" s="86" t="s">
        <v>71</v>
      </c>
      <c r="AV26" s="56">
        <f>SUM(AV6:AV11)</f>
        <v>5101876.1936965967</v>
      </c>
      <c r="AX26" s="86" t="s">
        <v>71</v>
      </c>
      <c r="AY26" s="56">
        <f>SUM(AY6:AY11)</f>
        <v>5101876.1936965967</v>
      </c>
      <c r="BA26" s="86" t="s">
        <v>71</v>
      </c>
      <c r="BB26" s="56">
        <f>SUM(BB6:BB11)</f>
        <v>5101876.1936965967</v>
      </c>
      <c r="BD26" s="86" t="s">
        <v>71</v>
      </c>
      <c r="BE26" s="56">
        <f>SUM(BE6:BE11)</f>
        <v>5101876.1936965967</v>
      </c>
      <c r="BG26" s="86" t="s">
        <v>71</v>
      </c>
      <c r="BH26" s="56">
        <f>SUM(BH6:BH11)</f>
        <v>5101876.1936965967</v>
      </c>
      <c r="BJ26" s="86" t="s">
        <v>71</v>
      </c>
      <c r="BK26" s="56">
        <f>SUM(BK6:BK11)</f>
        <v>5101876.1936965967</v>
      </c>
      <c r="BM26" s="86" t="s">
        <v>71</v>
      </c>
      <c r="BN26" s="56">
        <f>SUM(BN6:BN11)</f>
        <v>5101876.1936965967</v>
      </c>
      <c r="BP26" s="86" t="s">
        <v>71</v>
      </c>
      <c r="BQ26" s="56">
        <f>SUM(BQ6:BQ11)</f>
        <v>5101876.1936965967</v>
      </c>
      <c r="BS26" s="86" t="s">
        <v>71</v>
      </c>
      <c r="BT26" s="56">
        <f>SUM(BT6:BT11)</f>
        <v>5101876.1936965967</v>
      </c>
      <c r="BV26" s="86" t="s">
        <v>71</v>
      </c>
      <c r="BW26" s="56">
        <f>SUM(BW6:BW11)</f>
        <v>5101876.1936965967</v>
      </c>
      <c r="BY26" s="86" t="s">
        <v>71</v>
      </c>
      <c r="BZ26" s="56">
        <f>SUM(BZ6:BZ11)</f>
        <v>5101876.1936965967</v>
      </c>
    </row>
    <row r="27" spans="1:78" x14ac:dyDescent="0.25">
      <c r="E27" s="86" t="s">
        <v>70</v>
      </c>
      <c r="F27" s="56">
        <f>SUM(F12:F14)</f>
        <v>-243297.85902573203</v>
      </c>
      <c r="H27" s="86" t="s">
        <v>70</v>
      </c>
      <c r="I27" s="56">
        <f>SUM(I12:I14)</f>
        <v>67.706027338180164</v>
      </c>
      <c r="K27" s="86" t="s">
        <v>70</v>
      </c>
      <c r="L27" s="56">
        <f>SUM(L12:L14)</f>
        <v>-23.670430707506171</v>
      </c>
      <c r="N27" s="86" t="s">
        <v>70</v>
      </c>
      <c r="O27" s="56">
        <f>SUM(O12:O14)</f>
        <v>-6393.6780273391605</v>
      </c>
      <c r="Q27" s="86" t="s">
        <v>70</v>
      </c>
      <c r="R27" s="56">
        <f>SUM(R12:R14)</f>
        <v>-19.603885455882192</v>
      </c>
      <c r="T27" s="86" t="s">
        <v>70</v>
      </c>
      <c r="U27" s="56">
        <f>SUM(U12:U14)</f>
        <v>84.319928801028269</v>
      </c>
      <c r="W27" s="86" t="s">
        <v>70</v>
      </c>
      <c r="X27" s="56">
        <f>SUM(X12:X14)</f>
        <v>243297.85902573203</v>
      </c>
      <c r="Z27" s="86" t="s">
        <v>70</v>
      </c>
      <c r="AA27" s="56">
        <f>SUM(AA12:AA14)</f>
        <v>243297.85902573203</v>
      </c>
      <c r="AC27" s="86" t="s">
        <v>70</v>
      </c>
      <c r="AD27" s="56">
        <f>SUM(AD12:AD14)</f>
        <v>243297.85902573203</v>
      </c>
      <c r="AF27" s="86" t="s">
        <v>70</v>
      </c>
      <c r="AG27" s="56">
        <f>SUM(AG12:AG14)</f>
        <v>243297.85902573203</v>
      </c>
      <c r="AI27" s="86" t="s">
        <v>70</v>
      </c>
      <c r="AJ27" s="56">
        <f>SUM(AJ12:AJ14)</f>
        <v>243297.85902573203</v>
      </c>
      <c r="AL27" s="86" t="s">
        <v>70</v>
      </c>
      <c r="AM27" s="56">
        <f>SUM(AM12:AM14)</f>
        <v>243297.85902573203</v>
      </c>
      <c r="AO27" s="86" t="s">
        <v>70</v>
      </c>
      <c r="AP27" s="56">
        <f>SUM(AP12:AP14)</f>
        <v>243297.85902573203</v>
      </c>
      <c r="AR27" s="86" t="s">
        <v>70</v>
      </c>
      <c r="AS27" s="56">
        <f>SUM(AS12:AS14)</f>
        <v>243297.85902573203</v>
      </c>
      <c r="AU27" s="86" t="s">
        <v>70</v>
      </c>
      <c r="AV27" s="56">
        <f>SUM(AV12:AV14)</f>
        <v>243297.85902573203</v>
      </c>
      <c r="AX27" s="86" t="s">
        <v>70</v>
      </c>
      <c r="AY27" s="56">
        <f>SUM(AY12:AY14)</f>
        <v>243297.85902573203</v>
      </c>
      <c r="BA27" s="86" t="s">
        <v>70</v>
      </c>
      <c r="BB27" s="56">
        <f>SUM(BB12:BB14)</f>
        <v>243297.85902573203</v>
      </c>
      <c r="BD27" s="86" t="s">
        <v>70</v>
      </c>
      <c r="BE27" s="56">
        <f>SUM(BE12:BE14)</f>
        <v>243297.85902573203</v>
      </c>
      <c r="BG27" s="86" t="s">
        <v>70</v>
      </c>
      <c r="BH27" s="56">
        <f>SUM(BH12:BH14)</f>
        <v>243297.85902573203</v>
      </c>
      <c r="BJ27" s="86" t="s">
        <v>70</v>
      </c>
      <c r="BK27" s="56">
        <f>SUM(BK12:BK14)</f>
        <v>243297.85902573203</v>
      </c>
      <c r="BM27" s="86" t="s">
        <v>70</v>
      </c>
      <c r="BN27" s="56">
        <f>SUM(BN12:BN14)</f>
        <v>243297.85902573203</v>
      </c>
      <c r="BP27" s="86" t="s">
        <v>70</v>
      </c>
      <c r="BQ27" s="56">
        <f>SUM(BQ12:BQ14)</f>
        <v>243297.85902573203</v>
      </c>
      <c r="BS27" s="86" t="s">
        <v>70</v>
      </c>
      <c r="BT27" s="56">
        <f>SUM(BT12:BT14)</f>
        <v>243297.85902573203</v>
      </c>
      <c r="BV27" s="86" t="s">
        <v>70</v>
      </c>
      <c r="BW27" s="56">
        <f>SUM(BW12:BW14)</f>
        <v>243297.85902573203</v>
      </c>
      <c r="BY27" s="86" t="s">
        <v>70</v>
      </c>
      <c r="BZ27" s="56">
        <f>SUM(BZ12:BZ14)</f>
        <v>243297.85902573203</v>
      </c>
    </row>
    <row r="28" spans="1:78" x14ac:dyDescent="0.25">
      <c r="E28" s="87" t="s">
        <v>163</v>
      </c>
      <c r="F28" s="84">
        <f>SUM(F15:F20)</f>
        <v>-4827939.5531065017</v>
      </c>
      <c r="H28" s="87" t="s">
        <v>163</v>
      </c>
      <c r="I28" s="84">
        <f>SUM(I15:I20)</f>
        <v>366486.26680498483</v>
      </c>
      <c r="K28" s="87" t="s">
        <v>163</v>
      </c>
      <c r="L28" s="84">
        <f>SUM(L15:L20)</f>
        <v>340967.71428075986</v>
      </c>
      <c r="N28" s="87" t="s">
        <v>163</v>
      </c>
      <c r="O28" s="84">
        <f>SUM(O15:O20)</f>
        <v>-580969.88306777971</v>
      </c>
      <c r="Q28" s="87" t="s">
        <v>163</v>
      </c>
      <c r="R28" s="84">
        <f>SUM(R15:R20)</f>
        <v>-575709.4637330164</v>
      </c>
      <c r="T28" s="87" t="s">
        <v>163</v>
      </c>
      <c r="U28" s="84">
        <f>SUM(U15:U20)</f>
        <v>408993.1850996064</v>
      </c>
      <c r="W28" s="87" t="s">
        <v>163</v>
      </c>
      <c r="X28" s="84">
        <f>SUM(X15:X20)</f>
        <v>4827939.5531065017</v>
      </c>
      <c r="Z28" s="87" t="s">
        <v>163</v>
      </c>
      <c r="AA28" s="84">
        <f>SUM(AA15:AA20)</f>
        <v>4827939.5531065017</v>
      </c>
      <c r="AC28" s="87" t="s">
        <v>163</v>
      </c>
      <c r="AD28" s="84">
        <f>SUM(AD15:AD20)</f>
        <v>4827939.5531065017</v>
      </c>
      <c r="AF28" s="87" t="s">
        <v>163</v>
      </c>
      <c r="AG28" s="84">
        <f>SUM(AG15:AG20)</f>
        <v>4827939.5531065017</v>
      </c>
      <c r="AI28" s="87" t="s">
        <v>163</v>
      </c>
      <c r="AJ28" s="84">
        <f>SUM(AJ15:AJ20)</f>
        <v>4827939.5531065017</v>
      </c>
      <c r="AL28" s="87" t="s">
        <v>163</v>
      </c>
      <c r="AM28" s="84">
        <f>SUM(AM15:AM20)</f>
        <v>4827939.5531065017</v>
      </c>
      <c r="AO28" s="87" t="s">
        <v>163</v>
      </c>
      <c r="AP28" s="84">
        <f>SUM(AP15:AP20)</f>
        <v>4827939.5531065017</v>
      </c>
      <c r="AR28" s="87" t="s">
        <v>163</v>
      </c>
      <c r="AS28" s="84">
        <f>SUM(AS15:AS20)</f>
        <v>4827939.5531065017</v>
      </c>
      <c r="AU28" s="87" t="s">
        <v>163</v>
      </c>
      <c r="AV28" s="84">
        <f>SUM(AV15:AV20)</f>
        <v>4827939.5531065017</v>
      </c>
      <c r="AX28" s="87" t="s">
        <v>163</v>
      </c>
      <c r="AY28" s="84">
        <f>SUM(AY15:AY20)</f>
        <v>4827939.5531065017</v>
      </c>
      <c r="BA28" s="87" t="s">
        <v>163</v>
      </c>
      <c r="BB28" s="84">
        <f>SUM(BB15:BB20)</f>
        <v>4827939.5531065017</v>
      </c>
      <c r="BD28" s="87" t="s">
        <v>163</v>
      </c>
      <c r="BE28" s="84">
        <f>SUM(BE15:BE20)</f>
        <v>4827939.5531065017</v>
      </c>
      <c r="BG28" s="87" t="s">
        <v>163</v>
      </c>
      <c r="BH28" s="84">
        <f>SUM(BH15:BH20)</f>
        <v>4827939.5531065017</v>
      </c>
      <c r="BJ28" s="87" t="s">
        <v>163</v>
      </c>
      <c r="BK28" s="84">
        <f>SUM(BK15:BK20)</f>
        <v>4827939.5531065017</v>
      </c>
      <c r="BM28" s="87" t="s">
        <v>163</v>
      </c>
      <c r="BN28" s="84">
        <f>SUM(BN15:BN20)</f>
        <v>4827939.5531065017</v>
      </c>
      <c r="BP28" s="87" t="s">
        <v>163</v>
      </c>
      <c r="BQ28" s="84">
        <f>SUM(BQ15:BQ20)</f>
        <v>4827939.5531065017</v>
      </c>
      <c r="BS28" s="87" t="s">
        <v>163</v>
      </c>
      <c r="BT28" s="84">
        <f>SUM(BT15:BT20)</f>
        <v>4827939.5531065017</v>
      </c>
      <c r="BV28" s="87" t="s">
        <v>163</v>
      </c>
      <c r="BW28" s="84">
        <f>SUM(BW15:BW20)</f>
        <v>4827939.5531065017</v>
      </c>
      <c r="BY28" s="87" t="s">
        <v>163</v>
      </c>
      <c r="BZ28" s="84">
        <f>SUM(BZ15:BZ20)</f>
        <v>4827939.5531065017</v>
      </c>
    </row>
    <row r="29" spans="1:78" x14ac:dyDescent="0.25">
      <c r="F29" s="81"/>
      <c r="I29" s="81"/>
      <c r="L29" s="81"/>
      <c r="O29" s="81"/>
      <c r="R29" s="81"/>
      <c r="U29" s="81"/>
      <c r="X29" s="81"/>
      <c r="AA29" s="81"/>
      <c r="AD29" s="81"/>
      <c r="AG29" s="81"/>
      <c r="AJ29" s="81"/>
      <c r="AM29" s="81"/>
      <c r="AP29" s="81"/>
      <c r="AS29" s="81"/>
      <c r="AV29" s="81"/>
      <c r="AY29" s="81"/>
      <c r="BB29" s="81"/>
      <c r="BE29" s="81"/>
      <c r="BH29" s="81"/>
      <c r="BK29" s="81"/>
      <c r="BN29" s="81"/>
      <c r="BQ29" s="81"/>
      <c r="BT29" s="81"/>
      <c r="BW29" s="81"/>
      <c r="BZ29" s="81"/>
    </row>
    <row r="30" spans="1:78" x14ac:dyDescent="0.25">
      <c r="E30" s="20" t="s">
        <v>76</v>
      </c>
      <c r="F30" s="3" t="s">
        <v>74</v>
      </c>
      <c r="H30" s="20" t="s">
        <v>76</v>
      </c>
      <c r="I30" s="3" t="s">
        <v>74</v>
      </c>
      <c r="K30" s="20" t="s">
        <v>76</v>
      </c>
      <c r="L30" s="3" t="s">
        <v>74</v>
      </c>
      <c r="N30" s="20" t="s">
        <v>76</v>
      </c>
      <c r="O30" s="3" t="s">
        <v>74</v>
      </c>
      <c r="Q30" s="20" t="s">
        <v>76</v>
      </c>
      <c r="R30" s="3" t="s">
        <v>74</v>
      </c>
      <c r="T30" s="20" t="s">
        <v>76</v>
      </c>
      <c r="U30" s="3" t="s">
        <v>74</v>
      </c>
      <c r="W30" s="20" t="s">
        <v>76</v>
      </c>
      <c r="X30" s="3" t="s">
        <v>74</v>
      </c>
      <c r="Z30" s="20" t="s">
        <v>76</v>
      </c>
      <c r="AA30" s="3" t="s">
        <v>74</v>
      </c>
      <c r="AC30" s="20" t="s">
        <v>76</v>
      </c>
      <c r="AD30" s="3" t="s">
        <v>74</v>
      </c>
      <c r="AF30" s="20" t="s">
        <v>76</v>
      </c>
      <c r="AG30" s="3" t="s">
        <v>74</v>
      </c>
      <c r="AI30" s="20" t="s">
        <v>76</v>
      </c>
      <c r="AJ30" s="3" t="s">
        <v>74</v>
      </c>
      <c r="AL30" s="20" t="s">
        <v>76</v>
      </c>
      <c r="AM30" s="3" t="s">
        <v>74</v>
      </c>
      <c r="AO30" s="20" t="s">
        <v>76</v>
      </c>
      <c r="AP30" s="3" t="s">
        <v>74</v>
      </c>
      <c r="AR30" s="20" t="s">
        <v>76</v>
      </c>
      <c r="AS30" s="3" t="s">
        <v>74</v>
      </c>
      <c r="AU30" s="20" t="s">
        <v>76</v>
      </c>
      <c r="AV30" s="3" t="s">
        <v>74</v>
      </c>
      <c r="AX30" s="20" t="s">
        <v>76</v>
      </c>
      <c r="AY30" s="3" t="s">
        <v>74</v>
      </c>
      <c r="BA30" s="20" t="s">
        <v>76</v>
      </c>
      <c r="BB30" s="3" t="s">
        <v>74</v>
      </c>
      <c r="BD30" s="20" t="s">
        <v>76</v>
      </c>
      <c r="BE30" s="3" t="s">
        <v>74</v>
      </c>
      <c r="BG30" s="20" t="s">
        <v>76</v>
      </c>
      <c r="BH30" s="3" t="s">
        <v>74</v>
      </c>
      <c r="BJ30" s="20" t="s">
        <v>76</v>
      </c>
      <c r="BK30" s="3" t="s">
        <v>74</v>
      </c>
      <c r="BM30" s="20" t="s">
        <v>76</v>
      </c>
      <c r="BN30" s="3" t="s">
        <v>74</v>
      </c>
      <c r="BP30" s="20" t="s">
        <v>76</v>
      </c>
      <c r="BQ30" s="3" t="s">
        <v>74</v>
      </c>
      <c r="BS30" s="20" t="s">
        <v>76</v>
      </c>
      <c r="BT30" s="3" t="s">
        <v>74</v>
      </c>
      <c r="BV30" s="20" t="s">
        <v>76</v>
      </c>
      <c r="BW30" s="3" t="s">
        <v>74</v>
      </c>
      <c r="BY30" s="20" t="s">
        <v>76</v>
      </c>
      <c r="BZ30" s="3" t="s">
        <v>74</v>
      </c>
    </row>
    <row r="31" spans="1:78" x14ac:dyDescent="0.25">
      <c r="E31" s="85" t="s">
        <v>69</v>
      </c>
      <c r="F31" s="88">
        <f>F25/($F$3+$F$4+F5)</f>
        <v>1</v>
      </c>
      <c r="H31" s="85" t="s">
        <v>69</v>
      </c>
      <c r="I31" s="88">
        <f>I25/($F$3+$F$4+I5)</f>
        <v>-8.9993689943551627E-2</v>
      </c>
      <c r="K31" s="85" t="s">
        <v>69</v>
      </c>
      <c r="L31" s="88">
        <f>L25/($F$3+$F$4+L5)</f>
        <v>-0.30346273722687644</v>
      </c>
      <c r="N31" s="85" t="s">
        <v>69</v>
      </c>
      <c r="O31" s="88">
        <f>O25/($F$3+$F$4+O5)</f>
        <v>-8.0120506770803387E-2</v>
      </c>
      <c r="Q31" s="85" t="s">
        <v>69</v>
      </c>
      <c r="R31" s="88">
        <f>R25/($F$3+$F$4+R5)</f>
        <v>0.12591695659079197</v>
      </c>
      <c r="T31" s="85" t="s">
        <v>69</v>
      </c>
      <c r="U31" s="88">
        <f>U25/($F$3+$F$4+U5)</f>
        <v>-5.7521584031036112E-2</v>
      </c>
      <c r="W31" s="85" t="s">
        <v>69</v>
      </c>
      <c r="X31" s="88">
        <f>X25/($F$3+$F$4+X5)</f>
        <v>-4.1350553512299326</v>
      </c>
      <c r="Z31" s="85" t="s">
        <v>69</v>
      </c>
      <c r="AA31" s="88">
        <f>AA25/($F$3+$F$4+AA5)</f>
        <v>-4.1350553512299326</v>
      </c>
      <c r="AC31" s="85" t="s">
        <v>69</v>
      </c>
      <c r="AD31" s="88">
        <f>AD25/($F$3+$F$4+AD5)</f>
        <v>-4.1350553512299326</v>
      </c>
      <c r="AF31" s="85" t="s">
        <v>69</v>
      </c>
      <c r="AG31" s="88">
        <f>AG25/($F$3+$F$4+AG5)</f>
        <v>-4.1350553512299326</v>
      </c>
      <c r="AI31" s="85" t="s">
        <v>69</v>
      </c>
      <c r="AJ31" s="88">
        <f>AJ25/($F$3+$F$4+AJ5)</f>
        <v>-4.1350553512299326</v>
      </c>
      <c r="AL31" s="85" t="s">
        <v>69</v>
      </c>
      <c r="AM31" s="88">
        <f>AM25/($F$3+$F$4+AM5)</f>
        <v>-4.1350553512299326</v>
      </c>
      <c r="AO31" s="85" t="s">
        <v>69</v>
      </c>
      <c r="AP31" s="88">
        <f>AP25/($F$3+$F$4+AP5)</f>
        <v>-4.1350553512299326</v>
      </c>
      <c r="AR31" s="85" t="s">
        <v>69</v>
      </c>
      <c r="AS31" s="88">
        <f>AS25/($F$3+$F$4+AS5)</f>
        <v>-4.1350553512299326</v>
      </c>
      <c r="AU31" s="85" t="s">
        <v>69</v>
      </c>
      <c r="AV31" s="88">
        <f>AV25/($F$3+$F$4+AV5)</f>
        <v>-4.1350553512299326</v>
      </c>
      <c r="AX31" s="85" t="s">
        <v>69</v>
      </c>
      <c r="AY31" s="88">
        <f>AY25/($F$3+$F$4+AY5)</f>
        <v>-4.1350553512299326</v>
      </c>
      <c r="BA31" s="85" t="s">
        <v>69</v>
      </c>
      <c r="BB31" s="88">
        <f>BB25/($F$3+$F$4+BB5)</f>
        <v>-4.1350553512299326</v>
      </c>
      <c r="BD31" s="85" t="s">
        <v>69</v>
      </c>
      <c r="BE31" s="88">
        <f>BE25/($F$3+$F$4+BE5)</f>
        <v>-4.1350553512299326</v>
      </c>
      <c r="BG31" s="85" t="s">
        <v>69</v>
      </c>
      <c r="BH31" s="88">
        <f>BH25/($F$3+$F$4+BH5)</f>
        <v>-4.1350553512299326</v>
      </c>
      <c r="BJ31" s="85" t="s">
        <v>69</v>
      </c>
      <c r="BK31" s="88">
        <f>BK25/($F$3+$F$4+BK5)</f>
        <v>-4.1350553512299326</v>
      </c>
      <c r="BM31" s="85" t="s">
        <v>69</v>
      </c>
      <c r="BN31" s="88">
        <f>BN25/($F$3+$F$4+BN5)</f>
        <v>-4.1350553512299326</v>
      </c>
      <c r="BP31" s="85" t="s">
        <v>69</v>
      </c>
      <c r="BQ31" s="88">
        <f>BQ25/($F$3+$F$4+BQ5)</f>
        <v>-4.1350553512299326</v>
      </c>
      <c r="BS31" s="85" t="s">
        <v>69</v>
      </c>
      <c r="BT31" s="88">
        <f>BT25/($F$3+$F$4+BT5)</f>
        <v>-4.1350553512299326</v>
      </c>
      <c r="BV31" s="85" t="s">
        <v>69</v>
      </c>
      <c r="BW31" s="88">
        <f>BW25/($F$3+$F$4+BW5)</f>
        <v>-4.1350553512299326</v>
      </c>
      <c r="BY31" s="85" t="s">
        <v>69</v>
      </c>
      <c r="BZ31" s="88">
        <f>BZ25/($F$3+$F$4+BZ5)</f>
        <v>-4.1350553512299326</v>
      </c>
    </row>
    <row r="32" spans="1:78" x14ac:dyDescent="0.25">
      <c r="E32" s="86" t="s">
        <v>71</v>
      </c>
      <c r="F32" s="89">
        <f>F26/($F$11+$F$6+$F$7+$F$8+$F$9+$F$10)</f>
        <v>1</v>
      </c>
      <c r="H32" s="86" t="s">
        <v>71</v>
      </c>
      <c r="I32" s="89">
        <f>I26/($F$11+$F$6+$F$7+$F$8+$F$9+$F$10)</f>
        <v>-6.8751717598116243E-5</v>
      </c>
      <c r="K32" s="86" t="s">
        <v>71</v>
      </c>
      <c r="L32" s="89">
        <f>L26/($F$11+$F$6+$F$7+$F$8+$F$9+$F$10)</f>
        <v>-1.2089660465401573E-3</v>
      </c>
      <c r="N32" s="86" t="s">
        <v>71</v>
      </c>
      <c r="O32" s="89">
        <f>O26/($F$11+$F$6+$F$7+$F$8+$F$9+$F$10)</f>
        <v>1.117717387880846E-2</v>
      </c>
      <c r="Q32" s="86" t="s">
        <v>71</v>
      </c>
      <c r="R32" s="89">
        <f>R26/($F$11+$F$6+$F$7+$F$8+$F$9+$F$10)</f>
        <v>4.4983154127362385E-3</v>
      </c>
      <c r="T32" s="86" t="s">
        <v>71</v>
      </c>
      <c r="U32" s="89">
        <f>U26/($F$11+$F$6+$F$7+$F$8+$F$9+$F$10)</f>
        <v>-7.2950925563011079E-6</v>
      </c>
      <c r="W32" s="86" t="s">
        <v>71</v>
      </c>
      <c r="X32" s="89">
        <f>X26/($F$11+$F$6+$F$7+$F$8+$F$9+$F$10)</f>
        <v>-1</v>
      </c>
      <c r="Z32" s="86" t="s">
        <v>71</v>
      </c>
      <c r="AA32" s="89">
        <f>AA26/($F$11+$F$6+$F$7+$F$8+$F$9+$F$10)</f>
        <v>-1</v>
      </c>
      <c r="AC32" s="86" t="s">
        <v>71</v>
      </c>
      <c r="AD32" s="89">
        <f>AD26/($F$11+$F$6+$F$7+$F$8+$F$9+$F$10)</f>
        <v>-1</v>
      </c>
      <c r="AF32" s="86" t="s">
        <v>71</v>
      </c>
      <c r="AG32" s="89">
        <f>AG26/($F$11+$F$6+$F$7+$F$8+$F$9+$F$10)</f>
        <v>-1</v>
      </c>
      <c r="AI32" s="86" t="s">
        <v>71</v>
      </c>
      <c r="AJ32" s="89">
        <f>AJ26/($F$11+$F$6+$F$7+$F$8+$F$9+$F$10)</f>
        <v>-1</v>
      </c>
      <c r="AL32" s="86" t="s">
        <v>71</v>
      </c>
      <c r="AM32" s="89">
        <f>AM26/($F$11+$F$6+$F$7+$F$8+$F$9+$F$10)</f>
        <v>-1</v>
      </c>
      <c r="AO32" s="86" t="s">
        <v>71</v>
      </c>
      <c r="AP32" s="89">
        <f>AP26/($F$11+$F$6+$F$7+$F$8+$F$9+$F$10)</f>
        <v>-1</v>
      </c>
      <c r="AR32" s="86" t="s">
        <v>71</v>
      </c>
      <c r="AS32" s="89">
        <f>AS26/($F$11+$F$6+$F$7+$F$8+$F$9+$F$10)</f>
        <v>-1</v>
      </c>
      <c r="AU32" s="86" t="s">
        <v>71</v>
      </c>
      <c r="AV32" s="89">
        <f>AV26/($F$11+$F$6+$F$7+$F$8+$F$9+$F$10)</f>
        <v>-1</v>
      </c>
      <c r="AX32" s="86" t="s">
        <v>71</v>
      </c>
      <c r="AY32" s="89">
        <f>AY26/($F$11+$F$6+$F$7+$F$8+$F$9+$F$10)</f>
        <v>-1</v>
      </c>
      <c r="BA32" s="86" t="s">
        <v>71</v>
      </c>
      <c r="BB32" s="89">
        <f>BB26/($F$11+$F$6+$F$7+$F$8+$F$9+$F$10)</f>
        <v>-1</v>
      </c>
      <c r="BD32" s="86" t="s">
        <v>71</v>
      </c>
      <c r="BE32" s="89">
        <f>BE26/($F$11+$F$6+$F$7+$F$8+$F$9+$F$10)</f>
        <v>-1</v>
      </c>
      <c r="BG32" s="86" t="s">
        <v>71</v>
      </c>
      <c r="BH32" s="89">
        <f>BH26/($F$11+$F$6+$F$7+$F$8+$F$9+$F$10)</f>
        <v>-1</v>
      </c>
      <c r="BJ32" s="86" t="s">
        <v>71</v>
      </c>
      <c r="BK32" s="89">
        <f>BK26/($F$11+$F$6+$F$7+$F$8+$F$9+$F$10)</f>
        <v>-1</v>
      </c>
      <c r="BM32" s="86" t="s">
        <v>71</v>
      </c>
      <c r="BN32" s="89">
        <f>BN26/($F$11+$F$6+$F$7+$F$8+$F$9+$F$10)</f>
        <v>-1</v>
      </c>
      <c r="BP32" s="86" t="s">
        <v>71</v>
      </c>
      <c r="BQ32" s="89">
        <f>BQ26/($F$11+$F$6+$F$7+$F$8+$F$9+$F$10)</f>
        <v>-1</v>
      </c>
      <c r="BS32" s="86" t="s">
        <v>71</v>
      </c>
      <c r="BT32" s="89">
        <f>BT26/($F$11+$F$6+$F$7+$F$8+$F$9+$F$10)</f>
        <v>-1</v>
      </c>
      <c r="BV32" s="86" t="s">
        <v>71</v>
      </c>
      <c r="BW32" s="89">
        <f>BW26/($F$11+$F$6+$F$7+$F$8+$F$9+$F$10)</f>
        <v>-1</v>
      </c>
      <c r="BY32" s="86" t="s">
        <v>71</v>
      </c>
      <c r="BZ32" s="89">
        <f>BZ26/($F$11+$F$6+$F$7+$F$8+$F$9+$F$10)</f>
        <v>-1</v>
      </c>
    </row>
    <row r="33" spans="1:78" x14ac:dyDescent="0.25">
      <c r="E33" s="86" t="s">
        <v>70</v>
      </c>
      <c r="F33" s="89">
        <f>F27/($F$13+$F$12+F14)</f>
        <v>1</v>
      </c>
      <c r="H33" s="86" t="s">
        <v>70</v>
      </c>
      <c r="I33" s="89">
        <f>I27/($F$13+$F$12+I14)</f>
        <v>-2.7833651447521949E-4</v>
      </c>
      <c r="K33" s="86" t="s">
        <v>70</v>
      </c>
      <c r="L33" s="89">
        <f>L27/($F$13+$F$12+L14)</f>
        <v>9.7283236329413338E-5</v>
      </c>
      <c r="N33" s="86" t="s">
        <v>70</v>
      </c>
      <c r="O33" s="89">
        <f>O27/($F$13+$F$12+O14)</f>
        <v>2.6274361162678728E-2</v>
      </c>
      <c r="Q33" s="86" t="s">
        <v>70</v>
      </c>
      <c r="R33" s="89">
        <f>R27/($F$13+$F$12+R14)</f>
        <v>8.0586519639924207E-5</v>
      </c>
      <c r="T33" s="86" t="s">
        <v>70</v>
      </c>
      <c r="U33" s="89">
        <f>U27/($F$13+$F$12+U14)</f>
        <v>-3.4665164757099846E-4</v>
      </c>
      <c r="W33" s="86" t="s">
        <v>70</v>
      </c>
      <c r="X33" s="89">
        <f>X27/($F$13+$F$12+X14)</f>
        <v>-1.0003868178277904</v>
      </c>
      <c r="Z33" s="86" t="s">
        <v>70</v>
      </c>
      <c r="AA33" s="89">
        <f>AA27/($F$13+$F$12+AA14)</f>
        <v>-1.0003868178277904</v>
      </c>
      <c r="AC33" s="86" t="s">
        <v>70</v>
      </c>
      <c r="AD33" s="89">
        <f>AD27/($F$13+$F$12+AD14)</f>
        <v>-1.0003868178277904</v>
      </c>
      <c r="AF33" s="86" t="s">
        <v>70</v>
      </c>
      <c r="AG33" s="89">
        <f>AG27/($F$13+$F$12+AG14)</f>
        <v>-1.0003868178277904</v>
      </c>
      <c r="AI33" s="86" t="s">
        <v>70</v>
      </c>
      <c r="AJ33" s="89">
        <f>AJ27/($F$13+$F$12+AJ14)</f>
        <v>-1.0003868178277904</v>
      </c>
      <c r="AL33" s="86" t="s">
        <v>70</v>
      </c>
      <c r="AM33" s="89">
        <f>AM27/($F$13+$F$12+AM14)</f>
        <v>-1.0003868178277904</v>
      </c>
      <c r="AO33" s="86" t="s">
        <v>70</v>
      </c>
      <c r="AP33" s="89">
        <f>AP27/($F$13+$F$12+AP14)</f>
        <v>-1.0003868178277904</v>
      </c>
      <c r="AR33" s="86" t="s">
        <v>70</v>
      </c>
      <c r="AS33" s="89">
        <f>AS27/($F$13+$F$12+AS14)</f>
        <v>-1.0003868178277904</v>
      </c>
      <c r="AU33" s="86" t="s">
        <v>70</v>
      </c>
      <c r="AV33" s="89">
        <f>AV27/($F$13+$F$12+AV14)</f>
        <v>-1.0003868178277904</v>
      </c>
      <c r="AX33" s="86" t="s">
        <v>70</v>
      </c>
      <c r="AY33" s="89">
        <f>AY27/($F$13+$F$12+AY14)</f>
        <v>-1.0003868178277904</v>
      </c>
      <c r="BA33" s="86" t="s">
        <v>70</v>
      </c>
      <c r="BB33" s="89">
        <f>BB27/($F$13+$F$12+BB14)</f>
        <v>-1.0003868178277904</v>
      </c>
      <c r="BD33" s="86" t="s">
        <v>70</v>
      </c>
      <c r="BE33" s="89">
        <f>BE27/($F$13+$F$12+BE14)</f>
        <v>-1.0003868178277904</v>
      </c>
      <c r="BG33" s="86" t="s">
        <v>70</v>
      </c>
      <c r="BH33" s="89">
        <f>BH27/($F$13+$F$12+BH14)</f>
        <v>-1.0003868178277904</v>
      </c>
      <c r="BJ33" s="86" t="s">
        <v>70</v>
      </c>
      <c r="BK33" s="89">
        <f>BK27/($F$13+$F$12+BK14)</f>
        <v>-1.0003868178277904</v>
      </c>
      <c r="BM33" s="86" t="s">
        <v>70</v>
      </c>
      <c r="BN33" s="89">
        <f>BN27/($F$13+$F$12+BN14)</f>
        <v>-1.0003868178277904</v>
      </c>
      <c r="BP33" s="86" t="s">
        <v>70</v>
      </c>
      <c r="BQ33" s="89">
        <f>BQ27/($F$13+$F$12+BQ14)</f>
        <v>-1.0003868178277904</v>
      </c>
      <c r="BS33" s="86" t="s">
        <v>70</v>
      </c>
      <c r="BT33" s="89">
        <f>BT27/($F$13+$F$12+BT14)</f>
        <v>-1.0003868178277904</v>
      </c>
      <c r="BV33" s="86" t="s">
        <v>70</v>
      </c>
      <c r="BW33" s="89">
        <f>BW27/($F$13+$F$12+BW14)</f>
        <v>-1.0003868178277904</v>
      </c>
      <c r="BY33" s="86" t="s">
        <v>70</v>
      </c>
      <c r="BZ33" s="89">
        <f>BZ27/($F$13+$F$12+BZ14)</f>
        <v>-1.0003868178277904</v>
      </c>
    </row>
    <row r="34" spans="1:78" x14ac:dyDescent="0.25">
      <c r="E34" s="87" t="s">
        <v>163</v>
      </c>
      <c r="F34" s="90">
        <f>F28/($F$15+$F$16+F17+F18+$F$19+$F$20)</f>
        <v>1</v>
      </c>
      <c r="H34" s="87" t="s">
        <v>163</v>
      </c>
      <c r="I34" s="90">
        <f>I28/($F$15+$F$16+I17+I18+$F$19+$F$20)</f>
        <v>-8.6869805459294916E-2</v>
      </c>
      <c r="K34" s="87" t="s">
        <v>163</v>
      </c>
      <c r="L34" s="90">
        <f>L28/($F$15+$F$16+L17+L18+$F$19+$F$20)</f>
        <v>-8.0706880705414596E-2</v>
      </c>
      <c r="N34" s="87" t="s">
        <v>163</v>
      </c>
      <c r="O34" s="90">
        <f>O28/($F$15+$F$16+O17+O18+$F$19+$F$20)</f>
        <v>0.13686957675701633</v>
      </c>
      <c r="Q34" s="87" t="s">
        <v>163</v>
      </c>
      <c r="R34" s="90">
        <f>R28/($F$15+$F$16+R17+R18+$F$19+$F$20)</f>
        <v>0.13646244397276283</v>
      </c>
      <c r="T34" s="87" t="s">
        <v>163</v>
      </c>
      <c r="U34" s="90">
        <f>U28/($F$15+$F$16+U17+U18+$F$19+$F$20)</f>
        <v>-9.7090989037517311E-2</v>
      </c>
      <c r="W34" s="87" t="s">
        <v>163</v>
      </c>
      <c r="X34" s="90">
        <f>X28/($F$15+$F$16+X17+X18+$F$19+$F$20)</f>
        <v>-1.3422003951863617</v>
      </c>
      <c r="Z34" s="87" t="s">
        <v>163</v>
      </c>
      <c r="AA34" s="90">
        <f>AA28/($F$15+$F$16+AA17+AA18+$F$19+$F$20)</f>
        <v>-1.3422003951863617</v>
      </c>
      <c r="AC34" s="87" t="s">
        <v>163</v>
      </c>
      <c r="AD34" s="90">
        <f>AD28/($F$15+$F$16+AD17+AD18+$F$19+$F$20)</f>
        <v>-1.3422003951863617</v>
      </c>
      <c r="AF34" s="87" t="s">
        <v>163</v>
      </c>
      <c r="AG34" s="90">
        <f>AG28/($F$15+$F$16+AG17+AG18+$F$19+$F$20)</f>
        <v>-1.3422003951863617</v>
      </c>
      <c r="AI34" s="87" t="s">
        <v>163</v>
      </c>
      <c r="AJ34" s="90">
        <f>AJ28/($F$15+$F$16+AJ17+AJ18+$F$19+$F$20)</f>
        <v>-1.3422003951863617</v>
      </c>
      <c r="AL34" s="87" t="s">
        <v>163</v>
      </c>
      <c r="AM34" s="90">
        <f>AM28/($F$15+$F$16+AM17+AM18+$F$19+$F$20)</f>
        <v>-1.3422003951863617</v>
      </c>
      <c r="AO34" s="87" t="s">
        <v>163</v>
      </c>
      <c r="AP34" s="90">
        <f>AP28/($F$15+$F$16+AP17+AP18+$F$19+$F$20)</f>
        <v>-1.3422003951863617</v>
      </c>
      <c r="AR34" s="87" t="s">
        <v>163</v>
      </c>
      <c r="AS34" s="90">
        <f>AS28/($F$15+$F$16+AS17+AS18+$F$19+$F$20)</f>
        <v>-1.3422003951863617</v>
      </c>
      <c r="AU34" s="87" t="s">
        <v>163</v>
      </c>
      <c r="AV34" s="90">
        <f>AV28/($F$15+$F$16+AV17+AV18+$F$19+$F$20)</f>
        <v>-1.3422003951863617</v>
      </c>
      <c r="AX34" s="87" t="s">
        <v>163</v>
      </c>
      <c r="AY34" s="90">
        <f>AY28/($F$15+$F$16+AY17+AY18+$F$19+$F$20)</f>
        <v>-1.3422003951863617</v>
      </c>
      <c r="BA34" s="87" t="s">
        <v>163</v>
      </c>
      <c r="BB34" s="90">
        <f>BB28/($F$15+$F$16+BB17+BB18+$F$19+$F$20)</f>
        <v>-1.3422003951863617</v>
      </c>
      <c r="BD34" s="87" t="s">
        <v>163</v>
      </c>
      <c r="BE34" s="90">
        <f>BE28/($F$15+$F$16+BE17+BE18+$F$19+$F$20)</f>
        <v>-1.3422003951863617</v>
      </c>
      <c r="BG34" s="87" t="s">
        <v>163</v>
      </c>
      <c r="BH34" s="90">
        <f>BH28/($F$15+$F$16+BH17+BH18+$F$19+$F$20)</f>
        <v>-1.3422003951863617</v>
      </c>
      <c r="BJ34" s="87" t="s">
        <v>163</v>
      </c>
      <c r="BK34" s="90">
        <f>BK28/($F$15+$F$16+BK17+BK18+$F$19+$F$20)</f>
        <v>-1.3422003951863617</v>
      </c>
      <c r="BM34" s="87" t="s">
        <v>163</v>
      </c>
      <c r="BN34" s="90">
        <f>BN28/($F$15+$F$16+BN17+BN18+$F$19+$F$20)</f>
        <v>-1.3422003951863617</v>
      </c>
      <c r="BP34" s="87" t="s">
        <v>163</v>
      </c>
      <c r="BQ34" s="90">
        <f>BQ28/($F$15+$F$16+BQ17+BQ18+$F$19+$F$20)</f>
        <v>-1.3422003951863617</v>
      </c>
      <c r="BS34" s="87" t="s">
        <v>163</v>
      </c>
      <c r="BT34" s="90">
        <f>BT28/($F$15+$F$16+BT17+BT18+$F$19+$F$20)</f>
        <v>-1.3422003951863617</v>
      </c>
      <c r="BV34" s="87" t="s">
        <v>163</v>
      </c>
      <c r="BW34" s="90">
        <f>BW28/($F$15+$F$16+BW17+BW18+$F$19+$F$20)</f>
        <v>-1.3422003951863617</v>
      </c>
      <c r="BY34" s="87" t="s">
        <v>163</v>
      </c>
      <c r="BZ34" s="90">
        <f>BZ28/($F$15+$F$16+BZ17+BZ18+$F$19+$F$20)</f>
        <v>-1.3422003951863617</v>
      </c>
    </row>
    <row r="35" spans="1:78" x14ac:dyDescent="0.25">
      <c r="F35" s="80"/>
      <c r="I35" s="80"/>
      <c r="L35" s="80"/>
      <c r="O35" s="80"/>
      <c r="R35" s="80"/>
      <c r="U35" s="80"/>
      <c r="X35" s="80"/>
      <c r="AA35" s="80"/>
      <c r="AD35" s="80"/>
      <c r="AG35" s="80"/>
      <c r="AJ35" s="80"/>
      <c r="AM35" s="80"/>
      <c r="AP35" s="80"/>
      <c r="AS35" s="80"/>
      <c r="AV35" s="80"/>
      <c r="AY35" s="80"/>
      <c r="BB35" s="80"/>
      <c r="BE35" s="80"/>
      <c r="BH35" s="80"/>
      <c r="BK35" s="80"/>
      <c r="BN35" s="80"/>
      <c r="BQ35" s="80"/>
      <c r="BT35" s="80"/>
      <c r="BW35" s="80"/>
      <c r="BZ35" s="80"/>
    </row>
    <row r="36" spans="1:78" x14ac:dyDescent="0.25">
      <c r="A36" s="54" t="str">
        <f>A2</f>
        <v>Category</v>
      </c>
      <c r="B36" s="54" t="str">
        <f>B2</f>
        <v>Number</v>
      </c>
      <c r="C36" s="64" t="str">
        <f>C2</f>
        <v>Description</v>
      </c>
      <c r="E36" s="20" t="s">
        <v>164</v>
      </c>
      <c r="F36" s="3" t="s">
        <v>73</v>
      </c>
      <c r="H36" s="20" t="s">
        <v>164</v>
      </c>
      <c r="I36" s="3" t="s">
        <v>73</v>
      </c>
      <c r="K36" s="20" t="s">
        <v>164</v>
      </c>
      <c r="L36" s="3" t="s">
        <v>73</v>
      </c>
      <c r="N36" s="20" t="s">
        <v>164</v>
      </c>
      <c r="O36" s="3" t="s">
        <v>73</v>
      </c>
      <c r="Q36" s="20" t="s">
        <v>164</v>
      </c>
      <c r="R36" s="3" t="s">
        <v>73</v>
      </c>
      <c r="T36" s="20" t="s">
        <v>164</v>
      </c>
      <c r="U36" s="3" t="s">
        <v>73</v>
      </c>
      <c r="W36" s="20" t="s">
        <v>164</v>
      </c>
      <c r="X36" s="3" t="s">
        <v>73</v>
      </c>
      <c r="Z36" s="20" t="s">
        <v>164</v>
      </c>
      <c r="AA36" s="3" t="s">
        <v>73</v>
      </c>
      <c r="AC36" s="20" t="s">
        <v>164</v>
      </c>
      <c r="AD36" s="3" t="s">
        <v>73</v>
      </c>
      <c r="AF36" s="20" t="s">
        <v>164</v>
      </c>
      <c r="AG36" s="3" t="s">
        <v>73</v>
      </c>
      <c r="AI36" s="20" t="s">
        <v>164</v>
      </c>
      <c r="AJ36" s="3" t="s">
        <v>73</v>
      </c>
      <c r="AL36" s="20" t="s">
        <v>164</v>
      </c>
      <c r="AM36" s="3" t="s">
        <v>73</v>
      </c>
      <c r="AO36" s="20" t="s">
        <v>164</v>
      </c>
      <c r="AP36" s="3" t="s">
        <v>73</v>
      </c>
      <c r="AR36" s="20" t="s">
        <v>164</v>
      </c>
      <c r="AS36" s="3" t="s">
        <v>73</v>
      </c>
      <c r="AU36" s="20" t="s">
        <v>164</v>
      </c>
      <c r="AV36" s="3" t="s">
        <v>73</v>
      </c>
      <c r="AX36" s="20" t="s">
        <v>164</v>
      </c>
      <c r="AY36" s="3" t="s">
        <v>73</v>
      </c>
      <c r="BA36" s="20" t="s">
        <v>164</v>
      </c>
      <c r="BB36" s="3" t="s">
        <v>73</v>
      </c>
      <c r="BD36" s="20" t="s">
        <v>164</v>
      </c>
      <c r="BE36" s="3" t="s">
        <v>73</v>
      </c>
      <c r="BG36" s="20" t="s">
        <v>164</v>
      </c>
      <c r="BH36" s="3" t="s">
        <v>73</v>
      </c>
      <c r="BJ36" s="20" t="s">
        <v>164</v>
      </c>
      <c r="BK36" s="3" t="s">
        <v>73</v>
      </c>
      <c r="BM36" s="20" t="s">
        <v>164</v>
      </c>
      <c r="BN36" s="3" t="s">
        <v>73</v>
      </c>
      <c r="BP36" s="20" t="s">
        <v>164</v>
      </c>
      <c r="BQ36" s="3" t="s">
        <v>73</v>
      </c>
      <c r="BS36" s="20" t="s">
        <v>164</v>
      </c>
      <c r="BT36" s="3" t="s">
        <v>73</v>
      </c>
      <c r="BV36" s="20" t="s">
        <v>164</v>
      </c>
      <c r="BW36" s="3" t="s">
        <v>73</v>
      </c>
      <c r="BY36" s="20" t="s">
        <v>164</v>
      </c>
      <c r="BZ36" s="3" t="s">
        <v>73</v>
      </c>
    </row>
    <row r="37" spans="1:78" x14ac:dyDescent="0.25">
      <c r="A37" s="4" t="s">
        <v>5</v>
      </c>
      <c r="B37" s="5" t="s">
        <v>6</v>
      </c>
      <c r="C37" s="5" t="s">
        <v>206</v>
      </c>
      <c r="E37" s="91" t="s">
        <v>6</v>
      </c>
      <c r="F37" s="82">
        <f t="shared" ref="F37:F50" si="24">F3</f>
        <v>-3629.3663028285741</v>
      </c>
      <c r="H37" s="91" t="s">
        <v>6</v>
      </c>
      <c r="I37" s="82">
        <f t="shared" ref="I37:I50" si="25">I3</f>
        <v>176.01194485104543</v>
      </c>
      <c r="K37" s="91" t="s">
        <v>6</v>
      </c>
      <c r="L37" s="82">
        <f t="shared" ref="L37:L50" si="26">L3</f>
        <v>1144.0776415318005</v>
      </c>
      <c r="N37" s="91" t="s">
        <v>6</v>
      </c>
      <c r="O37" s="82">
        <f t="shared" ref="O37:O50" si="27">O3</f>
        <v>1244.8907349581227</v>
      </c>
      <c r="Q37" s="91" t="s">
        <v>6</v>
      </c>
      <c r="R37" s="82">
        <f t="shared" ref="R37:R50" si="28">R3</f>
        <v>176.01194485104543</v>
      </c>
      <c r="T37" s="91" t="s">
        <v>6</v>
      </c>
      <c r="U37" s="82">
        <f t="shared" ref="U37:U50" si="29">U3</f>
        <v>0</v>
      </c>
      <c r="W37" s="91" t="s">
        <v>6</v>
      </c>
      <c r="X37" s="82">
        <f t="shared" ref="X37:X50" si="30">X3</f>
        <v>3629.3663028285741</v>
      </c>
      <c r="Z37" s="91" t="s">
        <v>6</v>
      </c>
      <c r="AA37" s="82">
        <f t="shared" ref="AA37:AA50" si="31">AA3</f>
        <v>3629.3663028285741</v>
      </c>
      <c r="AC37" s="91" t="s">
        <v>6</v>
      </c>
      <c r="AD37" s="82">
        <f t="shared" ref="AD37:AD50" si="32">AD3</f>
        <v>3629.3663028285741</v>
      </c>
      <c r="AF37" s="91" t="s">
        <v>6</v>
      </c>
      <c r="AG37" s="82">
        <f t="shared" ref="AG37:AG50" si="33">AG3</f>
        <v>3629.3663028285741</v>
      </c>
      <c r="AI37" s="91" t="s">
        <v>6</v>
      </c>
      <c r="AJ37" s="82">
        <f t="shared" ref="AJ37:AJ50" si="34">AJ3</f>
        <v>3629.3663028285741</v>
      </c>
      <c r="AL37" s="91" t="s">
        <v>6</v>
      </c>
      <c r="AM37" s="82">
        <f t="shared" ref="AM37:AM50" si="35">AM3</f>
        <v>3629.3663028285741</v>
      </c>
      <c r="AO37" s="91" t="s">
        <v>6</v>
      </c>
      <c r="AP37" s="82">
        <f t="shared" ref="AP37:AP50" si="36">AP3</f>
        <v>3629.3663028285741</v>
      </c>
      <c r="AR37" s="91" t="s">
        <v>6</v>
      </c>
      <c r="AS37" s="82">
        <f t="shared" ref="AS37:AS50" si="37">AS3</f>
        <v>3629.3663028285741</v>
      </c>
      <c r="AU37" s="91" t="s">
        <v>6</v>
      </c>
      <c r="AV37" s="82">
        <f t="shared" ref="AV37:AV50" si="38">AV3</f>
        <v>3629.3663028285741</v>
      </c>
      <c r="AX37" s="91" t="s">
        <v>6</v>
      </c>
      <c r="AY37" s="82">
        <f t="shared" ref="AY37:AY50" si="39">AY3</f>
        <v>3629.3663028285741</v>
      </c>
      <c r="BA37" s="91" t="s">
        <v>6</v>
      </c>
      <c r="BB37" s="82">
        <f t="shared" ref="BB37:BB50" si="40">BB3</f>
        <v>3629.3663028285741</v>
      </c>
      <c r="BD37" s="91" t="s">
        <v>6</v>
      </c>
      <c r="BE37" s="82">
        <f t="shared" ref="BE37:BE50" si="41">BE3</f>
        <v>3629.3663028285741</v>
      </c>
      <c r="BG37" s="91" t="s">
        <v>6</v>
      </c>
      <c r="BH37" s="82">
        <f t="shared" ref="BH37:BH50" si="42">BH3</f>
        <v>3629.3663028285741</v>
      </c>
      <c r="BJ37" s="91" t="s">
        <v>6</v>
      </c>
      <c r="BK37" s="82">
        <f t="shared" ref="BK37:BK50" si="43">BK3</f>
        <v>3629.3663028285741</v>
      </c>
      <c r="BM37" s="91" t="s">
        <v>6</v>
      </c>
      <c r="BN37" s="82">
        <f t="shared" ref="BN37:BN50" si="44">BN3</f>
        <v>3629.3663028285741</v>
      </c>
      <c r="BP37" s="91" t="s">
        <v>6</v>
      </c>
      <c r="BQ37" s="82">
        <f t="shared" ref="BQ37:BQ50" si="45">BQ3</f>
        <v>3629.3663028285741</v>
      </c>
      <c r="BS37" s="91" t="s">
        <v>6</v>
      </c>
      <c r="BT37" s="82">
        <f t="shared" ref="BT37:BT50" si="46">BT3</f>
        <v>3629.3663028285741</v>
      </c>
      <c r="BV37" s="91" t="s">
        <v>6</v>
      </c>
      <c r="BW37" s="82">
        <f t="shared" ref="BW37:BW50" si="47">BW3</f>
        <v>3629.3663028285741</v>
      </c>
      <c r="BY37" s="91" t="s">
        <v>6</v>
      </c>
      <c r="BZ37" s="82">
        <f t="shared" ref="BZ37:BZ50" si="48">BZ3</f>
        <v>3629.3663028285741</v>
      </c>
    </row>
    <row r="38" spans="1:78" x14ac:dyDescent="0.25">
      <c r="A38" s="4" t="s">
        <v>5</v>
      </c>
      <c r="B38" s="11" t="s">
        <v>8</v>
      </c>
      <c r="C38" s="11" t="s">
        <v>9</v>
      </c>
      <c r="E38" s="92" t="s">
        <v>8</v>
      </c>
      <c r="F38" s="6">
        <f t="shared" si="24"/>
        <v>-777.78090318579416</v>
      </c>
      <c r="H38" s="92" t="s">
        <v>8</v>
      </c>
      <c r="I38" s="6">
        <f t="shared" si="25"/>
        <v>252.88456313366544</v>
      </c>
      <c r="K38" s="92" t="s">
        <v>8</v>
      </c>
      <c r="L38" s="6">
        <f t="shared" si="26"/>
        <v>249.46617445536799</v>
      </c>
      <c r="N38" s="92" t="s">
        <v>8</v>
      </c>
      <c r="O38" s="6">
        <f t="shared" si="27"/>
        <v>94.281568339736396</v>
      </c>
      <c r="Q38" s="92" t="s">
        <v>8</v>
      </c>
      <c r="R38" s="6">
        <f t="shared" si="28"/>
        <v>-6.3118791508953791</v>
      </c>
      <c r="T38" s="92" t="s">
        <v>8</v>
      </c>
      <c r="U38" s="6">
        <f t="shared" si="29"/>
        <v>253.50608834790148</v>
      </c>
      <c r="W38" s="92" t="s">
        <v>8</v>
      </c>
      <c r="X38" s="6">
        <f t="shared" si="30"/>
        <v>777.78090318579416</v>
      </c>
      <c r="Z38" s="92" t="s">
        <v>8</v>
      </c>
      <c r="AA38" s="6">
        <f t="shared" si="31"/>
        <v>777.78090318579416</v>
      </c>
      <c r="AC38" s="92" t="s">
        <v>8</v>
      </c>
      <c r="AD38" s="6">
        <f t="shared" si="32"/>
        <v>777.78090318579416</v>
      </c>
      <c r="AF38" s="92" t="s">
        <v>8</v>
      </c>
      <c r="AG38" s="6">
        <f t="shared" si="33"/>
        <v>777.78090318579416</v>
      </c>
      <c r="AI38" s="92" t="s">
        <v>8</v>
      </c>
      <c r="AJ38" s="6">
        <f t="shared" si="34"/>
        <v>777.78090318579416</v>
      </c>
      <c r="AL38" s="92" t="s">
        <v>8</v>
      </c>
      <c r="AM38" s="6">
        <f t="shared" si="35"/>
        <v>777.78090318579416</v>
      </c>
      <c r="AO38" s="92" t="s">
        <v>8</v>
      </c>
      <c r="AP38" s="6">
        <f t="shared" si="36"/>
        <v>777.78090318579416</v>
      </c>
      <c r="AR38" s="92" t="s">
        <v>8</v>
      </c>
      <c r="AS38" s="6">
        <f t="shared" si="37"/>
        <v>777.78090318579416</v>
      </c>
      <c r="AU38" s="92" t="s">
        <v>8</v>
      </c>
      <c r="AV38" s="6">
        <f t="shared" si="38"/>
        <v>777.78090318579416</v>
      </c>
      <c r="AX38" s="92" t="s">
        <v>8</v>
      </c>
      <c r="AY38" s="6">
        <f t="shared" si="39"/>
        <v>777.78090318579416</v>
      </c>
      <c r="BA38" s="92" t="s">
        <v>8</v>
      </c>
      <c r="BB38" s="6">
        <f t="shared" si="40"/>
        <v>777.78090318579416</v>
      </c>
      <c r="BD38" s="92" t="s">
        <v>8</v>
      </c>
      <c r="BE38" s="6">
        <f t="shared" si="41"/>
        <v>777.78090318579416</v>
      </c>
      <c r="BG38" s="92" t="s">
        <v>8</v>
      </c>
      <c r="BH38" s="6">
        <f t="shared" si="42"/>
        <v>777.78090318579416</v>
      </c>
      <c r="BJ38" s="92" t="s">
        <v>8</v>
      </c>
      <c r="BK38" s="6">
        <f t="shared" si="43"/>
        <v>777.78090318579416</v>
      </c>
      <c r="BM38" s="92" t="s">
        <v>8</v>
      </c>
      <c r="BN38" s="6">
        <f t="shared" si="44"/>
        <v>777.78090318579416</v>
      </c>
      <c r="BP38" s="92" t="s">
        <v>8</v>
      </c>
      <c r="BQ38" s="6">
        <f t="shared" si="45"/>
        <v>777.78090318579416</v>
      </c>
      <c r="BS38" s="92" t="s">
        <v>8</v>
      </c>
      <c r="BT38" s="6">
        <f t="shared" si="46"/>
        <v>777.78090318579416</v>
      </c>
      <c r="BV38" s="92" t="s">
        <v>8</v>
      </c>
      <c r="BW38" s="6">
        <f t="shared" si="47"/>
        <v>777.78090318579416</v>
      </c>
      <c r="BY38" s="92" t="s">
        <v>8</v>
      </c>
      <c r="BZ38" s="6">
        <f t="shared" si="48"/>
        <v>777.78090318579416</v>
      </c>
    </row>
    <row r="39" spans="1:78" x14ac:dyDescent="0.25">
      <c r="A39" s="4" t="s">
        <v>5</v>
      </c>
      <c r="B39" s="11" t="s">
        <v>10</v>
      </c>
      <c r="C39" s="11" t="s">
        <v>207</v>
      </c>
      <c r="E39" s="92" t="s">
        <v>10</v>
      </c>
      <c r="F39" s="6">
        <f t="shared" si="24"/>
        <v>-2690.6526778847806</v>
      </c>
      <c r="H39" s="92" t="s">
        <v>10</v>
      </c>
      <c r="I39" s="6">
        <f t="shared" si="25"/>
        <v>-29.61583088865018</v>
      </c>
      <c r="K39" s="92" t="s">
        <v>10</v>
      </c>
      <c r="L39" s="6">
        <f t="shared" si="26"/>
        <v>-43.069019071234379</v>
      </c>
      <c r="N39" s="92" t="s">
        <v>10</v>
      </c>
      <c r="O39" s="6">
        <f t="shared" si="27"/>
        <v>-912.92539078484242</v>
      </c>
      <c r="Q39" s="92" t="s">
        <v>10</v>
      </c>
      <c r="R39" s="6">
        <f t="shared" si="28"/>
        <v>-829.02263645657831</v>
      </c>
      <c r="T39" s="92" t="s">
        <v>10</v>
      </c>
      <c r="U39" s="6">
        <f t="shared" si="29"/>
        <v>0</v>
      </c>
      <c r="W39" s="92" t="s">
        <v>10</v>
      </c>
      <c r="X39" s="6">
        <f t="shared" si="30"/>
        <v>2690.6526778847806</v>
      </c>
      <c r="Z39" s="92" t="s">
        <v>10</v>
      </c>
      <c r="AA39" s="6">
        <f t="shared" si="31"/>
        <v>2690.6526778847806</v>
      </c>
      <c r="AC39" s="92" t="s">
        <v>10</v>
      </c>
      <c r="AD39" s="6">
        <f t="shared" si="32"/>
        <v>2690.6526778847806</v>
      </c>
      <c r="AF39" s="92" t="s">
        <v>10</v>
      </c>
      <c r="AG39" s="6">
        <f t="shared" si="33"/>
        <v>2690.6526778847806</v>
      </c>
      <c r="AI39" s="92" t="s">
        <v>10</v>
      </c>
      <c r="AJ39" s="6">
        <f t="shared" si="34"/>
        <v>2690.6526778847806</v>
      </c>
      <c r="AL39" s="92" t="s">
        <v>10</v>
      </c>
      <c r="AM39" s="6">
        <f t="shared" si="35"/>
        <v>2690.6526778847806</v>
      </c>
      <c r="AO39" s="92" t="s">
        <v>10</v>
      </c>
      <c r="AP39" s="6">
        <f t="shared" si="36"/>
        <v>2690.6526778847806</v>
      </c>
      <c r="AR39" s="92" t="s">
        <v>10</v>
      </c>
      <c r="AS39" s="6">
        <f t="shared" si="37"/>
        <v>2690.6526778847806</v>
      </c>
      <c r="AU39" s="92" t="s">
        <v>10</v>
      </c>
      <c r="AV39" s="6">
        <f t="shared" si="38"/>
        <v>2690.6526778847806</v>
      </c>
      <c r="AX39" s="92" t="s">
        <v>10</v>
      </c>
      <c r="AY39" s="6">
        <f t="shared" si="39"/>
        <v>2690.6526778847806</v>
      </c>
      <c r="BA39" s="92" t="s">
        <v>10</v>
      </c>
      <c r="BB39" s="6">
        <f t="shared" si="40"/>
        <v>2690.6526778847806</v>
      </c>
      <c r="BD39" s="92" t="s">
        <v>10</v>
      </c>
      <c r="BE39" s="6">
        <f t="shared" si="41"/>
        <v>2690.6526778847806</v>
      </c>
      <c r="BG39" s="92" t="s">
        <v>10</v>
      </c>
      <c r="BH39" s="6">
        <f t="shared" si="42"/>
        <v>2690.6526778847806</v>
      </c>
      <c r="BJ39" s="92" t="s">
        <v>10</v>
      </c>
      <c r="BK39" s="6">
        <f t="shared" si="43"/>
        <v>2690.6526778847806</v>
      </c>
      <c r="BM39" s="92" t="s">
        <v>10</v>
      </c>
      <c r="BN39" s="6">
        <f t="shared" si="44"/>
        <v>2690.6526778847806</v>
      </c>
      <c r="BP39" s="92" t="s">
        <v>10</v>
      </c>
      <c r="BQ39" s="6">
        <f t="shared" si="45"/>
        <v>2690.6526778847806</v>
      </c>
      <c r="BS39" s="92" t="s">
        <v>10</v>
      </c>
      <c r="BT39" s="6">
        <f t="shared" si="46"/>
        <v>2690.6526778847806</v>
      </c>
      <c r="BV39" s="92" t="s">
        <v>10</v>
      </c>
      <c r="BW39" s="6">
        <f t="shared" si="47"/>
        <v>2690.6526778847806</v>
      </c>
      <c r="BY39" s="92" t="s">
        <v>10</v>
      </c>
      <c r="BZ39" s="6">
        <f t="shared" si="48"/>
        <v>2690.6526778847806</v>
      </c>
    </row>
    <row r="40" spans="1:78" x14ac:dyDescent="0.25">
      <c r="A40" s="8" t="s">
        <v>5</v>
      </c>
      <c r="B40" s="11" t="s">
        <v>12</v>
      </c>
      <c r="C40" s="11" t="s">
        <v>208</v>
      </c>
      <c r="E40" s="92" t="s">
        <v>12</v>
      </c>
      <c r="F40" s="6">
        <f t="shared" si="24"/>
        <v>-23890.195765513858</v>
      </c>
      <c r="H40" s="92" t="s">
        <v>12</v>
      </c>
      <c r="I40" s="6">
        <f t="shared" si="25"/>
        <v>1158.5933930899155</v>
      </c>
      <c r="K40" s="92" t="s">
        <v>12</v>
      </c>
      <c r="L40" s="6">
        <f t="shared" si="26"/>
        <v>7530.8570550843942</v>
      </c>
      <c r="N40" s="92" t="s">
        <v>12</v>
      </c>
      <c r="O40" s="6">
        <f t="shared" si="27"/>
        <v>8689.4504481742988</v>
      </c>
      <c r="Q40" s="92" t="s">
        <v>12</v>
      </c>
      <c r="R40" s="6">
        <f t="shared" si="28"/>
        <v>1158.5933930899155</v>
      </c>
      <c r="T40" s="92" t="s">
        <v>12</v>
      </c>
      <c r="U40" s="6">
        <f t="shared" si="29"/>
        <v>0</v>
      </c>
      <c r="W40" s="92" t="s">
        <v>12</v>
      </c>
      <c r="X40" s="6">
        <f t="shared" si="30"/>
        <v>23890.195765513858</v>
      </c>
      <c r="Z40" s="92" t="s">
        <v>12</v>
      </c>
      <c r="AA40" s="6">
        <f t="shared" si="31"/>
        <v>23890.195765513858</v>
      </c>
      <c r="AC40" s="92" t="s">
        <v>12</v>
      </c>
      <c r="AD40" s="6">
        <f t="shared" si="32"/>
        <v>23890.195765513858</v>
      </c>
      <c r="AF40" s="92" t="s">
        <v>12</v>
      </c>
      <c r="AG40" s="6">
        <f t="shared" si="33"/>
        <v>23890.195765513858</v>
      </c>
      <c r="AI40" s="92" t="s">
        <v>12</v>
      </c>
      <c r="AJ40" s="6">
        <f t="shared" si="34"/>
        <v>23890.195765513858</v>
      </c>
      <c r="AL40" s="92" t="s">
        <v>12</v>
      </c>
      <c r="AM40" s="6">
        <f t="shared" si="35"/>
        <v>23890.195765513858</v>
      </c>
      <c r="AO40" s="92" t="s">
        <v>12</v>
      </c>
      <c r="AP40" s="6">
        <f t="shared" si="36"/>
        <v>23890.195765513858</v>
      </c>
      <c r="AR40" s="92" t="s">
        <v>12</v>
      </c>
      <c r="AS40" s="6">
        <f t="shared" si="37"/>
        <v>23890.195765513858</v>
      </c>
      <c r="AU40" s="92" t="s">
        <v>12</v>
      </c>
      <c r="AV40" s="6">
        <f t="shared" si="38"/>
        <v>23890.195765513858</v>
      </c>
      <c r="AX40" s="92" t="s">
        <v>12</v>
      </c>
      <c r="AY40" s="6">
        <f t="shared" si="39"/>
        <v>23890.195765513858</v>
      </c>
      <c r="BA40" s="92" t="s">
        <v>12</v>
      </c>
      <c r="BB40" s="6">
        <f t="shared" si="40"/>
        <v>23890.195765513858</v>
      </c>
      <c r="BD40" s="92" t="s">
        <v>12</v>
      </c>
      <c r="BE40" s="6">
        <f t="shared" si="41"/>
        <v>23890.195765513858</v>
      </c>
      <c r="BG40" s="92" t="s">
        <v>12</v>
      </c>
      <c r="BH40" s="6">
        <f t="shared" si="42"/>
        <v>23890.195765513858</v>
      </c>
      <c r="BJ40" s="92" t="s">
        <v>12</v>
      </c>
      <c r="BK40" s="6">
        <f t="shared" si="43"/>
        <v>23890.195765513858</v>
      </c>
      <c r="BM40" s="92" t="s">
        <v>12</v>
      </c>
      <c r="BN40" s="6">
        <f t="shared" si="44"/>
        <v>23890.195765513858</v>
      </c>
      <c r="BP40" s="92" t="s">
        <v>12</v>
      </c>
      <c r="BQ40" s="6">
        <f t="shared" si="45"/>
        <v>23890.195765513858</v>
      </c>
      <c r="BS40" s="92" t="s">
        <v>12</v>
      </c>
      <c r="BT40" s="6">
        <f t="shared" si="46"/>
        <v>23890.195765513858</v>
      </c>
      <c r="BV40" s="92" t="s">
        <v>12</v>
      </c>
      <c r="BW40" s="6">
        <f t="shared" si="47"/>
        <v>23890.195765513858</v>
      </c>
      <c r="BY40" s="92" t="s">
        <v>12</v>
      </c>
      <c r="BZ40" s="6">
        <f t="shared" si="48"/>
        <v>23890.195765513858</v>
      </c>
    </row>
    <row r="41" spans="1:78" x14ac:dyDescent="0.25">
      <c r="A41" s="8" t="s">
        <v>5</v>
      </c>
      <c r="B41" s="11" t="s">
        <v>14</v>
      </c>
      <c r="C41" s="11" t="s">
        <v>13</v>
      </c>
      <c r="E41" s="92" t="s">
        <v>14</v>
      </c>
      <c r="F41" s="6">
        <f t="shared" si="24"/>
        <v>-33.204585248328847</v>
      </c>
      <c r="H41" s="92" t="s">
        <v>14</v>
      </c>
      <c r="I41" s="6">
        <f t="shared" si="25"/>
        <v>6.2062188452359237</v>
      </c>
      <c r="K41" s="92" t="s">
        <v>14</v>
      </c>
      <c r="L41" s="6">
        <f t="shared" si="26"/>
        <v>6.2062188452359237</v>
      </c>
      <c r="N41" s="92" t="s">
        <v>14</v>
      </c>
      <c r="O41" s="6">
        <f t="shared" si="27"/>
        <v>6.2062188452359237</v>
      </c>
      <c r="Q41" s="92" t="s">
        <v>14</v>
      </c>
      <c r="R41" s="6">
        <f t="shared" si="28"/>
        <v>0</v>
      </c>
      <c r="T41" s="92" t="s">
        <v>14</v>
      </c>
      <c r="U41" s="6">
        <f t="shared" si="29"/>
        <v>6.2062188452359237</v>
      </c>
      <c r="W41" s="92" t="s">
        <v>14</v>
      </c>
      <c r="X41" s="6">
        <f t="shared" si="30"/>
        <v>33.204585248328847</v>
      </c>
      <c r="Z41" s="92" t="s">
        <v>14</v>
      </c>
      <c r="AA41" s="6">
        <f t="shared" si="31"/>
        <v>33.204585248328847</v>
      </c>
      <c r="AC41" s="92" t="s">
        <v>14</v>
      </c>
      <c r="AD41" s="6">
        <f t="shared" si="32"/>
        <v>33.204585248328847</v>
      </c>
      <c r="AF41" s="92" t="s">
        <v>14</v>
      </c>
      <c r="AG41" s="6">
        <f t="shared" si="33"/>
        <v>33.204585248328847</v>
      </c>
      <c r="AI41" s="92" t="s">
        <v>14</v>
      </c>
      <c r="AJ41" s="6">
        <f t="shared" si="34"/>
        <v>33.204585248328847</v>
      </c>
      <c r="AL41" s="92" t="s">
        <v>14</v>
      </c>
      <c r="AM41" s="6">
        <f t="shared" si="35"/>
        <v>33.204585248328847</v>
      </c>
      <c r="AO41" s="92" t="s">
        <v>14</v>
      </c>
      <c r="AP41" s="6">
        <f t="shared" si="36"/>
        <v>33.204585248328847</v>
      </c>
      <c r="AR41" s="92" t="s">
        <v>14</v>
      </c>
      <c r="AS41" s="6">
        <f t="shared" si="37"/>
        <v>33.204585248328847</v>
      </c>
      <c r="AU41" s="92" t="s">
        <v>14</v>
      </c>
      <c r="AV41" s="6">
        <f t="shared" si="38"/>
        <v>33.204585248328847</v>
      </c>
      <c r="AX41" s="92" t="s">
        <v>14</v>
      </c>
      <c r="AY41" s="6">
        <f t="shared" si="39"/>
        <v>33.204585248328847</v>
      </c>
      <c r="BA41" s="92" t="s">
        <v>14</v>
      </c>
      <c r="BB41" s="6">
        <f t="shared" si="40"/>
        <v>33.204585248328847</v>
      </c>
      <c r="BD41" s="92" t="s">
        <v>14</v>
      </c>
      <c r="BE41" s="6">
        <f t="shared" si="41"/>
        <v>33.204585248328847</v>
      </c>
      <c r="BG41" s="92" t="s">
        <v>14</v>
      </c>
      <c r="BH41" s="6">
        <f t="shared" si="42"/>
        <v>33.204585248328847</v>
      </c>
      <c r="BJ41" s="92" t="s">
        <v>14</v>
      </c>
      <c r="BK41" s="6">
        <f t="shared" si="43"/>
        <v>33.204585248328847</v>
      </c>
      <c r="BM41" s="92" t="s">
        <v>14</v>
      </c>
      <c r="BN41" s="6">
        <f t="shared" si="44"/>
        <v>33.204585248328847</v>
      </c>
      <c r="BP41" s="92" t="s">
        <v>14</v>
      </c>
      <c r="BQ41" s="6">
        <f t="shared" si="45"/>
        <v>33.204585248328847</v>
      </c>
      <c r="BS41" s="92" t="s">
        <v>14</v>
      </c>
      <c r="BT41" s="6">
        <f t="shared" si="46"/>
        <v>33.204585248328847</v>
      </c>
      <c r="BV41" s="92" t="s">
        <v>14</v>
      </c>
      <c r="BW41" s="6">
        <f t="shared" si="47"/>
        <v>33.204585248328847</v>
      </c>
      <c r="BY41" s="92" t="s">
        <v>14</v>
      </c>
      <c r="BZ41" s="6">
        <f t="shared" si="48"/>
        <v>33.204585248328847</v>
      </c>
    </row>
    <row r="42" spans="1:78" x14ac:dyDescent="0.25">
      <c r="A42" s="8" t="s">
        <v>5</v>
      </c>
      <c r="B42" s="11" t="s">
        <v>16</v>
      </c>
      <c r="C42" s="11" t="s">
        <v>209</v>
      </c>
      <c r="E42" s="92" t="s">
        <v>16</v>
      </c>
      <c r="F42" s="6">
        <f t="shared" si="24"/>
        <v>-332425.85972630302</v>
      </c>
      <c r="H42" s="92" t="s">
        <v>16</v>
      </c>
      <c r="I42" s="6">
        <f t="shared" si="25"/>
        <v>0</v>
      </c>
      <c r="K42" s="92" t="s">
        <v>16</v>
      </c>
      <c r="L42" s="6">
        <f t="shared" si="26"/>
        <v>0</v>
      </c>
      <c r="N42" s="92" t="s">
        <v>16</v>
      </c>
      <c r="O42" s="6">
        <f t="shared" si="27"/>
        <v>0</v>
      </c>
      <c r="Q42" s="92" t="s">
        <v>16</v>
      </c>
      <c r="R42" s="6">
        <f t="shared" si="28"/>
        <v>0</v>
      </c>
      <c r="T42" s="92" t="s">
        <v>16</v>
      </c>
      <c r="U42" s="6">
        <f t="shared" si="29"/>
        <v>0</v>
      </c>
      <c r="W42" s="92" t="s">
        <v>16</v>
      </c>
      <c r="X42" s="6">
        <f t="shared" si="30"/>
        <v>332425.85972630302</v>
      </c>
      <c r="Z42" s="92" t="s">
        <v>16</v>
      </c>
      <c r="AA42" s="6">
        <f t="shared" si="31"/>
        <v>332425.85972630302</v>
      </c>
      <c r="AC42" s="92" t="s">
        <v>16</v>
      </c>
      <c r="AD42" s="6">
        <f t="shared" si="32"/>
        <v>332425.85972630302</v>
      </c>
      <c r="AF42" s="92" t="s">
        <v>16</v>
      </c>
      <c r="AG42" s="6">
        <f t="shared" si="33"/>
        <v>332425.85972630302</v>
      </c>
      <c r="AI42" s="92" t="s">
        <v>16</v>
      </c>
      <c r="AJ42" s="6">
        <f t="shared" si="34"/>
        <v>332425.85972630302</v>
      </c>
      <c r="AL42" s="92" t="s">
        <v>16</v>
      </c>
      <c r="AM42" s="6">
        <f t="shared" si="35"/>
        <v>332425.85972630302</v>
      </c>
      <c r="AO42" s="92" t="s">
        <v>16</v>
      </c>
      <c r="AP42" s="6">
        <f t="shared" si="36"/>
        <v>332425.85972630302</v>
      </c>
      <c r="AR42" s="92" t="s">
        <v>16</v>
      </c>
      <c r="AS42" s="6">
        <f t="shared" si="37"/>
        <v>332425.85972630302</v>
      </c>
      <c r="AU42" s="92" t="s">
        <v>16</v>
      </c>
      <c r="AV42" s="6">
        <f t="shared" si="38"/>
        <v>332425.85972630302</v>
      </c>
      <c r="AX42" s="92" t="s">
        <v>16</v>
      </c>
      <c r="AY42" s="6">
        <f t="shared" si="39"/>
        <v>332425.85972630302</v>
      </c>
      <c r="BA42" s="92" t="s">
        <v>16</v>
      </c>
      <c r="BB42" s="6">
        <f t="shared" si="40"/>
        <v>332425.85972630302</v>
      </c>
      <c r="BD42" s="92" t="s">
        <v>16</v>
      </c>
      <c r="BE42" s="6">
        <f t="shared" si="41"/>
        <v>332425.85972630302</v>
      </c>
      <c r="BG42" s="92" t="s">
        <v>16</v>
      </c>
      <c r="BH42" s="6">
        <f t="shared" si="42"/>
        <v>332425.85972630302</v>
      </c>
      <c r="BJ42" s="92" t="s">
        <v>16</v>
      </c>
      <c r="BK42" s="6">
        <f t="shared" si="43"/>
        <v>332425.85972630302</v>
      </c>
      <c r="BM42" s="92" t="s">
        <v>16</v>
      </c>
      <c r="BN42" s="6">
        <f t="shared" si="44"/>
        <v>332425.85972630302</v>
      </c>
      <c r="BP42" s="92" t="s">
        <v>16</v>
      </c>
      <c r="BQ42" s="6">
        <f t="shared" si="45"/>
        <v>332425.85972630302</v>
      </c>
      <c r="BS42" s="92" t="s">
        <v>16</v>
      </c>
      <c r="BT42" s="6">
        <f t="shared" si="46"/>
        <v>332425.85972630302</v>
      </c>
      <c r="BV42" s="92" t="s">
        <v>16</v>
      </c>
      <c r="BW42" s="6">
        <f t="shared" si="47"/>
        <v>332425.85972630302</v>
      </c>
      <c r="BY42" s="92" t="s">
        <v>16</v>
      </c>
      <c r="BZ42" s="6">
        <f t="shared" si="48"/>
        <v>332425.85972630302</v>
      </c>
    </row>
    <row r="43" spans="1:78" x14ac:dyDescent="0.25">
      <c r="A43" s="8" t="s">
        <v>5</v>
      </c>
      <c r="B43" s="11" t="s">
        <v>18</v>
      </c>
      <c r="C43" s="11" t="s">
        <v>17</v>
      </c>
      <c r="E43" s="92" t="s">
        <v>18</v>
      </c>
      <c r="F43" s="6">
        <f t="shared" si="24"/>
        <v>-73692.449407367152</v>
      </c>
      <c r="H43" s="92" t="s">
        <v>18</v>
      </c>
      <c r="I43" s="6">
        <f t="shared" si="25"/>
        <v>-811.12723080097931</v>
      </c>
      <c r="K43" s="92" t="s">
        <v>18</v>
      </c>
      <c r="L43" s="6">
        <f t="shared" si="26"/>
        <v>-1179.5871670122724</v>
      </c>
      <c r="N43" s="92" t="s">
        <v>18</v>
      </c>
      <c r="O43" s="6">
        <f t="shared" si="27"/>
        <v>-25003.468101344639</v>
      </c>
      <c r="Q43" s="92" t="s">
        <v>18</v>
      </c>
      <c r="R43" s="6">
        <f t="shared" si="28"/>
        <v>-22705.515350907779</v>
      </c>
      <c r="T43" s="92" t="s">
        <v>18</v>
      </c>
      <c r="U43" s="6">
        <f t="shared" si="29"/>
        <v>0</v>
      </c>
      <c r="W43" s="92" t="s">
        <v>18</v>
      </c>
      <c r="X43" s="6">
        <f t="shared" si="30"/>
        <v>73692.449407367152</v>
      </c>
      <c r="Z43" s="92" t="s">
        <v>18</v>
      </c>
      <c r="AA43" s="6">
        <f t="shared" si="31"/>
        <v>73692.449407367152</v>
      </c>
      <c r="AC43" s="92" t="s">
        <v>18</v>
      </c>
      <c r="AD43" s="6">
        <f t="shared" si="32"/>
        <v>73692.449407367152</v>
      </c>
      <c r="AF43" s="92" t="s">
        <v>18</v>
      </c>
      <c r="AG43" s="6">
        <f t="shared" si="33"/>
        <v>73692.449407367152</v>
      </c>
      <c r="AI43" s="92" t="s">
        <v>18</v>
      </c>
      <c r="AJ43" s="6">
        <f t="shared" si="34"/>
        <v>73692.449407367152</v>
      </c>
      <c r="AL43" s="92" t="s">
        <v>18</v>
      </c>
      <c r="AM43" s="6">
        <f t="shared" si="35"/>
        <v>73692.449407367152</v>
      </c>
      <c r="AO43" s="92" t="s">
        <v>18</v>
      </c>
      <c r="AP43" s="6">
        <f t="shared" si="36"/>
        <v>73692.449407367152</v>
      </c>
      <c r="AR43" s="92" t="s">
        <v>18</v>
      </c>
      <c r="AS43" s="6">
        <f t="shared" si="37"/>
        <v>73692.449407367152</v>
      </c>
      <c r="AU43" s="92" t="s">
        <v>18</v>
      </c>
      <c r="AV43" s="6">
        <f t="shared" si="38"/>
        <v>73692.449407367152</v>
      </c>
      <c r="AX43" s="92" t="s">
        <v>18</v>
      </c>
      <c r="AY43" s="6">
        <f t="shared" si="39"/>
        <v>73692.449407367152</v>
      </c>
      <c r="BA43" s="92" t="s">
        <v>18</v>
      </c>
      <c r="BB43" s="6">
        <f t="shared" si="40"/>
        <v>73692.449407367152</v>
      </c>
      <c r="BD43" s="92" t="s">
        <v>18</v>
      </c>
      <c r="BE43" s="6">
        <f t="shared" si="41"/>
        <v>73692.449407367152</v>
      </c>
      <c r="BG43" s="92" t="s">
        <v>18</v>
      </c>
      <c r="BH43" s="6">
        <f t="shared" si="42"/>
        <v>73692.449407367152</v>
      </c>
      <c r="BJ43" s="92" t="s">
        <v>18</v>
      </c>
      <c r="BK43" s="6">
        <f t="shared" si="43"/>
        <v>73692.449407367152</v>
      </c>
      <c r="BM43" s="92" t="s">
        <v>18</v>
      </c>
      <c r="BN43" s="6">
        <f t="shared" si="44"/>
        <v>73692.449407367152</v>
      </c>
      <c r="BP43" s="92" t="s">
        <v>18</v>
      </c>
      <c r="BQ43" s="6">
        <f t="shared" si="45"/>
        <v>73692.449407367152</v>
      </c>
      <c r="BS43" s="92" t="s">
        <v>18</v>
      </c>
      <c r="BT43" s="6">
        <f t="shared" si="46"/>
        <v>73692.449407367152</v>
      </c>
      <c r="BV43" s="92" t="s">
        <v>18</v>
      </c>
      <c r="BW43" s="6">
        <f t="shared" si="47"/>
        <v>73692.449407367152</v>
      </c>
      <c r="BY43" s="92" t="s">
        <v>18</v>
      </c>
      <c r="BZ43" s="6">
        <f t="shared" si="48"/>
        <v>73692.449407367152</v>
      </c>
    </row>
    <row r="44" spans="1:78" x14ac:dyDescent="0.25">
      <c r="A44" s="8" t="s">
        <v>5</v>
      </c>
      <c r="B44" s="11" t="s">
        <v>20</v>
      </c>
      <c r="C44" s="11" t="s">
        <v>210</v>
      </c>
      <c r="E44" s="92" t="s">
        <v>20</v>
      </c>
      <c r="F44" s="6">
        <f t="shared" si="24"/>
        <v>-4671668.5610889215</v>
      </c>
      <c r="H44" s="92" t="s">
        <v>20</v>
      </c>
      <c r="I44" s="6">
        <f t="shared" si="25"/>
        <v>-33.922070043161511</v>
      </c>
      <c r="K44" s="92" t="s">
        <v>20</v>
      </c>
      <c r="L44" s="6">
        <f t="shared" si="26"/>
        <v>-220.49345528520644</v>
      </c>
      <c r="N44" s="92" t="s">
        <v>20</v>
      </c>
      <c r="O44" s="6">
        <f t="shared" si="27"/>
        <v>-40747.758330973797</v>
      </c>
      <c r="Q44" s="92" t="s">
        <v>20</v>
      </c>
      <c r="R44" s="6">
        <f t="shared" si="28"/>
        <v>-1402.9263581596315</v>
      </c>
      <c r="T44" s="92" t="s">
        <v>20</v>
      </c>
      <c r="U44" s="6">
        <f t="shared" si="29"/>
        <v>0</v>
      </c>
      <c r="W44" s="92" t="s">
        <v>20</v>
      </c>
      <c r="X44" s="6">
        <f t="shared" si="30"/>
        <v>4671668.5610889215</v>
      </c>
      <c r="Z44" s="92" t="s">
        <v>20</v>
      </c>
      <c r="AA44" s="6">
        <f t="shared" si="31"/>
        <v>4671668.5610889215</v>
      </c>
      <c r="AC44" s="92" t="s">
        <v>20</v>
      </c>
      <c r="AD44" s="6">
        <f t="shared" si="32"/>
        <v>4671668.5610889215</v>
      </c>
      <c r="AF44" s="92" t="s">
        <v>20</v>
      </c>
      <c r="AG44" s="6">
        <f t="shared" si="33"/>
        <v>4671668.5610889215</v>
      </c>
      <c r="AI44" s="92" t="s">
        <v>20</v>
      </c>
      <c r="AJ44" s="6">
        <f t="shared" si="34"/>
        <v>4671668.5610889215</v>
      </c>
      <c r="AL44" s="92" t="s">
        <v>20</v>
      </c>
      <c r="AM44" s="6">
        <f t="shared" si="35"/>
        <v>4671668.5610889215</v>
      </c>
      <c r="AO44" s="92" t="s">
        <v>20</v>
      </c>
      <c r="AP44" s="6">
        <f t="shared" si="36"/>
        <v>4671668.5610889215</v>
      </c>
      <c r="AR44" s="92" t="s">
        <v>20</v>
      </c>
      <c r="AS44" s="6">
        <f t="shared" si="37"/>
        <v>4671668.5610889215</v>
      </c>
      <c r="AU44" s="92" t="s">
        <v>20</v>
      </c>
      <c r="AV44" s="6">
        <f t="shared" si="38"/>
        <v>4671668.5610889215</v>
      </c>
      <c r="AX44" s="92" t="s">
        <v>20</v>
      </c>
      <c r="AY44" s="6">
        <f t="shared" si="39"/>
        <v>4671668.5610889215</v>
      </c>
      <c r="BA44" s="92" t="s">
        <v>20</v>
      </c>
      <c r="BB44" s="6">
        <f t="shared" si="40"/>
        <v>4671668.5610889215</v>
      </c>
      <c r="BD44" s="92" t="s">
        <v>20</v>
      </c>
      <c r="BE44" s="6">
        <f t="shared" si="41"/>
        <v>4671668.5610889215</v>
      </c>
      <c r="BG44" s="92" t="s">
        <v>20</v>
      </c>
      <c r="BH44" s="6">
        <f t="shared" si="42"/>
        <v>4671668.5610889215</v>
      </c>
      <c r="BJ44" s="92" t="s">
        <v>20</v>
      </c>
      <c r="BK44" s="6">
        <f t="shared" si="43"/>
        <v>4671668.5610889215</v>
      </c>
      <c r="BM44" s="92" t="s">
        <v>20</v>
      </c>
      <c r="BN44" s="6">
        <f t="shared" si="44"/>
        <v>4671668.5610889215</v>
      </c>
      <c r="BP44" s="92" t="s">
        <v>20</v>
      </c>
      <c r="BQ44" s="6">
        <f t="shared" si="45"/>
        <v>4671668.5610889215</v>
      </c>
      <c r="BS44" s="92" t="s">
        <v>20</v>
      </c>
      <c r="BT44" s="6">
        <f t="shared" si="46"/>
        <v>4671668.5610889215</v>
      </c>
      <c r="BV44" s="92" t="s">
        <v>20</v>
      </c>
      <c r="BW44" s="6">
        <f t="shared" si="47"/>
        <v>4671668.5610889215</v>
      </c>
      <c r="BY44" s="92" t="s">
        <v>20</v>
      </c>
      <c r="BZ44" s="6">
        <f t="shared" si="48"/>
        <v>4671668.5610889215</v>
      </c>
    </row>
    <row r="45" spans="1:78" x14ac:dyDescent="0.25">
      <c r="A45" s="8" t="s">
        <v>5</v>
      </c>
      <c r="B45" s="11" t="s">
        <v>22</v>
      </c>
      <c r="C45" s="11" t="s">
        <v>21</v>
      </c>
      <c r="E45" s="92" t="s">
        <v>22</v>
      </c>
      <c r="F45" s="6">
        <f t="shared" si="24"/>
        <v>-165.92312324316237</v>
      </c>
      <c r="H45" s="92" t="s">
        <v>22</v>
      </c>
      <c r="I45" s="6">
        <f t="shared" si="25"/>
        <v>31.012440198569948</v>
      </c>
      <c r="K45" s="92" t="s">
        <v>22</v>
      </c>
      <c r="L45" s="6">
        <f t="shared" si="26"/>
        <v>31.012440198569948</v>
      </c>
      <c r="N45" s="92" t="s">
        <v>22</v>
      </c>
      <c r="O45" s="6">
        <f t="shared" si="27"/>
        <v>31.012440198569948</v>
      </c>
      <c r="Q45" s="92" t="s">
        <v>22</v>
      </c>
      <c r="R45" s="6">
        <f t="shared" si="28"/>
        <v>0</v>
      </c>
      <c r="T45" s="92" t="s">
        <v>22</v>
      </c>
      <c r="U45" s="6">
        <f t="shared" si="29"/>
        <v>31.012440198569948</v>
      </c>
      <c r="W45" s="92" t="s">
        <v>22</v>
      </c>
      <c r="X45" s="6">
        <f t="shared" si="30"/>
        <v>165.92312324316237</v>
      </c>
      <c r="Z45" s="92" t="s">
        <v>22</v>
      </c>
      <c r="AA45" s="6">
        <f t="shared" si="31"/>
        <v>165.92312324316237</v>
      </c>
      <c r="AC45" s="92" t="s">
        <v>22</v>
      </c>
      <c r="AD45" s="6">
        <f t="shared" si="32"/>
        <v>165.92312324316237</v>
      </c>
      <c r="AF45" s="92" t="s">
        <v>22</v>
      </c>
      <c r="AG45" s="6">
        <f t="shared" si="33"/>
        <v>165.92312324316237</v>
      </c>
      <c r="AI45" s="92" t="s">
        <v>22</v>
      </c>
      <c r="AJ45" s="6">
        <f t="shared" si="34"/>
        <v>165.92312324316237</v>
      </c>
      <c r="AL45" s="92" t="s">
        <v>22</v>
      </c>
      <c r="AM45" s="6">
        <f t="shared" si="35"/>
        <v>165.92312324316237</v>
      </c>
      <c r="AO45" s="92" t="s">
        <v>22</v>
      </c>
      <c r="AP45" s="6">
        <f t="shared" si="36"/>
        <v>165.92312324316237</v>
      </c>
      <c r="AR45" s="92" t="s">
        <v>22</v>
      </c>
      <c r="AS45" s="6">
        <f t="shared" si="37"/>
        <v>165.92312324316237</v>
      </c>
      <c r="AU45" s="92" t="s">
        <v>22</v>
      </c>
      <c r="AV45" s="6">
        <f t="shared" si="38"/>
        <v>165.92312324316237</v>
      </c>
      <c r="AX45" s="92" t="s">
        <v>22</v>
      </c>
      <c r="AY45" s="6">
        <f t="shared" si="39"/>
        <v>165.92312324316237</v>
      </c>
      <c r="BA45" s="92" t="s">
        <v>22</v>
      </c>
      <c r="BB45" s="6">
        <f t="shared" si="40"/>
        <v>165.92312324316237</v>
      </c>
      <c r="BD45" s="92" t="s">
        <v>22</v>
      </c>
      <c r="BE45" s="6">
        <f t="shared" si="41"/>
        <v>165.92312324316237</v>
      </c>
      <c r="BG45" s="92" t="s">
        <v>22</v>
      </c>
      <c r="BH45" s="6">
        <f t="shared" si="42"/>
        <v>165.92312324316237</v>
      </c>
      <c r="BJ45" s="92" t="s">
        <v>22</v>
      </c>
      <c r="BK45" s="6">
        <f t="shared" si="43"/>
        <v>165.92312324316237</v>
      </c>
      <c r="BM45" s="92" t="s">
        <v>22</v>
      </c>
      <c r="BN45" s="6">
        <f t="shared" si="44"/>
        <v>165.92312324316237</v>
      </c>
      <c r="BP45" s="92" t="s">
        <v>22</v>
      </c>
      <c r="BQ45" s="6">
        <f t="shared" si="45"/>
        <v>165.92312324316237</v>
      </c>
      <c r="BS45" s="92" t="s">
        <v>22</v>
      </c>
      <c r="BT45" s="6">
        <f t="shared" si="46"/>
        <v>165.92312324316237</v>
      </c>
      <c r="BV45" s="92" t="s">
        <v>22</v>
      </c>
      <c r="BW45" s="6">
        <f t="shared" si="47"/>
        <v>165.92312324316237</v>
      </c>
      <c r="BY45" s="92" t="s">
        <v>22</v>
      </c>
      <c r="BZ45" s="6">
        <f t="shared" si="48"/>
        <v>165.92312324316237</v>
      </c>
    </row>
    <row r="46" spans="1:78" x14ac:dyDescent="0.25">
      <c r="A46" s="9" t="s">
        <v>5</v>
      </c>
      <c r="B46" s="11" t="s">
        <v>24</v>
      </c>
      <c r="C46" s="11" t="s">
        <v>211</v>
      </c>
      <c r="E46" s="92" t="s">
        <v>24</v>
      </c>
      <c r="F46" s="6">
        <f t="shared" si="24"/>
        <v>-234483.19436564366</v>
      </c>
      <c r="H46" s="92" t="s">
        <v>24</v>
      </c>
      <c r="I46" s="6">
        <f t="shared" si="25"/>
        <v>0</v>
      </c>
      <c r="K46" s="92" t="s">
        <v>24</v>
      </c>
      <c r="L46" s="6">
        <f t="shared" si="26"/>
        <v>0</v>
      </c>
      <c r="N46" s="92" t="s">
        <v>24</v>
      </c>
      <c r="O46" s="6">
        <f t="shared" si="27"/>
        <v>0</v>
      </c>
      <c r="Q46" s="92" t="s">
        <v>24</v>
      </c>
      <c r="R46" s="6">
        <f t="shared" si="28"/>
        <v>0</v>
      </c>
      <c r="T46" s="92" t="s">
        <v>24</v>
      </c>
      <c r="U46" s="6">
        <f t="shared" si="29"/>
        <v>0</v>
      </c>
      <c r="W46" s="92" t="s">
        <v>24</v>
      </c>
      <c r="X46" s="6">
        <f t="shared" si="30"/>
        <v>234483.19436564366</v>
      </c>
      <c r="Z46" s="92" t="s">
        <v>24</v>
      </c>
      <c r="AA46" s="6">
        <f t="shared" si="31"/>
        <v>234483.19436564366</v>
      </c>
      <c r="AC46" s="92" t="s">
        <v>24</v>
      </c>
      <c r="AD46" s="6">
        <f t="shared" si="32"/>
        <v>234483.19436564366</v>
      </c>
      <c r="AF46" s="92" t="s">
        <v>24</v>
      </c>
      <c r="AG46" s="6">
        <f t="shared" si="33"/>
        <v>234483.19436564366</v>
      </c>
      <c r="AI46" s="92" t="s">
        <v>24</v>
      </c>
      <c r="AJ46" s="6">
        <f t="shared" si="34"/>
        <v>234483.19436564366</v>
      </c>
      <c r="AL46" s="92" t="s">
        <v>24</v>
      </c>
      <c r="AM46" s="6">
        <f t="shared" si="35"/>
        <v>234483.19436564366</v>
      </c>
      <c r="AO46" s="92" t="s">
        <v>24</v>
      </c>
      <c r="AP46" s="6">
        <f t="shared" si="36"/>
        <v>234483.19436564366</v>
      </c>
      <c r="AR46" s="92" t="s">
        <v>24</v>
      </c>
      <c r="AS46" s="6">
        <f t="shared" si="37"/>
        <v>234483.19436564366</v>
      </c>
      <c r="AU46" s="92" t="s">
        <v>24</v>
      </c>
      <c r="AV46" s="6">
        <f t="shared" si="38"/>
        <v>234483.19436564366</v>
      </c>
      <c r="AX46" s="92" t="s">
        <v>24</v>
      </c>
      <c r="AY46" s="6">
        <f t="shared" si="39"/>
        <v>234483.19436564366</v>
      </c>
      <c r="BA46" s="92" t="s">
        <v>24</v>
      </c>
      <c r="BB46" s="6">
        <f t="shared" si="40"/>
        <v>234483.19436564366</v>
      </c>
      <c r="BD46" s="92" t="s">
        <v>24</v>
      </c>
      <c r="BE46" s="6">
        <f t="shared" si="41"/>
        <v>234483.19436564366</v>
      </c>
      <c r="BG46" s="92" t="s">
        <v>24</v>
      </c>
      <c r="BH46" s="6">
        <f t="shared" si="42"/>
        <v>234483.19436564366</v>
      </c>
      <c r="BJ46" s="92" t="s">
        <v>24</v>
      </c>
      <c r="BK46" s="6">
        <f t="shared" si="43"/>
        <v>234483.19436564366</v>
      </c>
      <c r="BM46" s="92" t="s">
        <v>24</v>
      </c>
      <c r="BN46" s="6">
        <f t="shared" si="44"/>
        <v>234483.19436564366</v>
      </c>
      <c r="BP46" s="92" t="s">
        <v>24</v>
      </c>
      <c r="BQ46" s="6">
        <f t="shared" si="45"/>
        <v>234483.19436564366</v>
      </c>
      <c r="BS46" s="92" t="s">
        <v>24</v>
      </c>
      <c r="BT46" s="6">
        <f t="shared" si="46"/>
        <v>234483.19436564366</v>
      </c>
      <c r="BV46" s="92" t="s">
        <v>24</v>
      </c>
      <c r="BW46" s="6">
        <f t="shared" si="47"/>
        <v>234483.19436564366</v>
      </c>
      <c r="BY46" s="92" t="s">
        <v>24</v>
      </c>
      <c r="BZ46" s="6">
        <f t="shared" si="48"/>
        <v>234483.19436564366</v>
      </c>
    </row>
    <row r="47" spans="1:78" x14ac:dyDescent="0.25">
      <c r="A47" s="9" t="s">
        <v>5</v>
      </c>
      <c r="B47" s="11" t="s">
        <v>26</v>
      </c>
      <c r="C47" s="11" t="s">
        <v>25</v>
      </c>
      <c r="E47" s="92" t="s">
        <v>26</v>
      </c>
      <c r="F47" s="6">
        <f t="shared" si="24"/>
        <v>-8767.6268804729098</v>
      </c>
      <c r="H47" s="92" t="s">
        <v>26</v>
      </c>
      <c r="I47" s="6">
        <f t="shared" si="25"/>
        <v>69.292629449104425</v>
      </c>
      <c r="K47" s="92" t="s">
        <v>26</v>
      </c>
      <c r="L47" s="6">
        <f t="shared" si="26"/>
        <v>40.0977695539259</v>
      </c>
      <c r="N47" s="92" t="s">
        <v>26</v>
      </c>
      <c r="O47" s="6">
        <f t="shared" si="27"/>
        <v>-6301.6454642820427</v>
      </c>
      <c r="Q47" s="92" t="s">
        <v>26</v>
      </c>
      <c r="R47" s="6">
        <f t="shared" si="28"/>
        <v>-5.3537092544738698</v>
      </c>
      <c r="T47" s="92" t="s">
        <v>26</v>
      </c>
      <c r="U47" s="6">
        <f t="shared" si="29"/>
        <v>74.600785793678369</v>
      </c>
      <c r="W47" s="92" t="s">
        <v>26</v>
      </c>
      <c r="X47" s="6">
        <f t="shared" si="30"/>
        <v>8767.6268804729098</v>
      </c>
      <c r="Z47" s="92" t="s">
        <v>26</v>
      </c>
      <c r="AA47" s="6">
        <f t="shared" si="31"/>
        <v>8767.6268804729098</v>
      </c>
      <c r="AC47" s="92" t="s">
        <v>26</v>
      </c>
      <c r="AD47" s="6">
        <f t="shared" si="32"/>
        <v>8767.6268804729098</v>
      </c>
      <c r="AF47" s="92" t="s">
        <v>26</v>
      </c>
      <c r="AG47" s="6">
        <f t="shared" si="33"/>
        <v>8767.6268804729098</v>
      </c>
      <c r="AI47" s="92" t="s">
        <v>26</v>
      </c>
      <c r="AJ47" s="6">
        <f t="shared" si="34"/>
        <v>8767.6268804729098</v>
      </c>
      <c r="AL47" s="92" t="s">
        <v>26</v>
      </c>
      <c r="AM47" s="6">
        <f t="shared" si="35"/>
        <v>8767.6268804729098</v>
      </c>
      <c r="AO47" s="92" t="s">
        <v>26</v>
      </c>
      <c r="AP47" s="6">
        <f t="shared" si="36"/>
        <v>8767.6268804729098</v>
      </c>
      <c r="AR47" s="92" t="s">
        <v>26</v>
      </c>
      <c r="AS47" s="6">
        <f t="shared" si="37"/>
        <v>8767.6268804729098</v>
      </c>
      <c r="AU47" s="92" t="s">
        <v>26</v>
      </c>
      <c r="AV47" s="6">
        <f t="shared" si="38"/>
        <v>8767.6268804729098</v>
      </c>
      <c r="AX47" s="92" t="s">
        <v>26</v>
      </c>
      <c r="AY47" s="6">
        <f t="shared" si="39"/>
        <v>8767.6268804729098</v>
      </c>
      <c r="BA47" s="92" t="s">
        <v>26</v>
      </c>
      <c r="BB47" s="6">
        <f t="shared" si="40"/>
        <v>8767.6268804729098</v>
      </c>
      <c r="BD47" s="92" t="s">
        <v>26</v>
      </c>
      <c r="BE47" s="6">
        <f t="shared" si="41"/>
        <v>8767.6268804729098</v>
      </c>
      <c r="BG47" s="92" t="s">
        <v>26</v>
      </c>
      <c r="BH47" s="6">
        <f t="shared" si="42"/>
        <v>8767.6268804729098</v>
      </c>
      <c r="BJ47" s="92" t="s">
        <v>26</v>
      </c>
      <c r="BK47" s="6">
        <f t="shared" si="43"/>
        <v>8767.6268804729098</v>
      </c>
      <c r="BM47" s="92" t="s">
        <v>26</v>
      </c>
      <c r="BN47" s="6">
        <f t="shared" si="44"/>
        <v>8767.6268804729098</v>
      </c>
      <c r="BP47" s="92" t="s">
        <v>26</v>
      </c>
      <c r="BQ47" s="6">
        <f t="shared" si="45"/>
        <v>8767.6268804729098</v>
      </c>
      <c r="BS47" s="92" t="s">
        <v>26</v>
      </c>
      <c r="BT47" s="6">
        <f t="shared" si="46"/>
        <v>8767.6268804729098</v>
      </c>
      <c r="BV47" s="92" t="s">
        <v>26</v>
      </c>
      <c r="BW47" s="6">
        <f t="shared" si="47"/>
        <v>8767.6268804729098</v>
      </c>
      <c r="BY47" s="92" t="s">
        <v>26</v>
      </c>
      <c r="BZ47" s="6">
        <f t="shared" si="48"/>
        <v>8767.6268804729098</v>
      </c>
    </row>
    <row r="48" spans="1:78" x14ac:dyDescent="0.25">
      <c r="A48" s="9" t="s">
        <v>5</v>
      </c>
      <c r="B48" s="11" t="s">
        <v>28</v>
      </c>
      <c r="C48" s="11" t="s">
        <v>212</v>
      </c>
      <c r="E48" s="92" t="s">
        <v>28</v>
      </c>
      <c r="F48" s="6">
        <f t="shared" si="24"/>
        <v>-47.037779615475827</v>
      </c>
      <c r="H48" s="92" t="s">
        <v>28</v>
      </c>
      <c r="I48" s="6">
        <f t="shared" si="25"/>
        <v>-1.586602110924261</v>
      </c>
      <c r="K48" s="92" t="s">
        <v>28</v>
      </c>
      <c r="L48" s="6">
        <f t="shared" si="26"/>
        <v>-63.768200261432071</v>
      </c>
      <c r="N48" s="92" t="s">
        <v>28</v>
      </c>
      <c r="O48" s="6">
        <f t="shared" si="27"/>
        <v>-92.032563057117429</v>
      </c>
      <c r="Q48" s="92" t="s">
        <v>28</v>
      </c>
      <c r="R48" s="6">
        <f t="shared" si="28"/>
        <v>-14.250176201408323</v>
      </c>
      <c r="T48" s="92" t="s">
        <v>28</v>
      </c>
      <c r="U48" s="6">
        <f t="shared" si="29"/>
        <v>9.7191430073498992</v>
      </c>
      <c r="W48" s="92" t="s">
        <v>28</v>
      </c>
      <c r="X48" s="6">
        <f t="shared" si="30"/>
        <v>47.037779615475827</v>
      </c>
      <c r="Z48" s="92" t="s">
        <v>28</v>
      </c>
      <c r="AA48" s="6">
        <f t="shared" si="31"/>
        <v>47.037779615475827</v>
      </c>
      <c r="AC48" s="92" t="s">
        <v>28</v>
      </c>
      <c r="AD48" s="6">
        <f t="shared" si="32"/>
        <v>47.037779615475827</v>
      </c>
      <c r="AF48" s="92" t="s">
        <v>28</v>
      </c>
      <c r="AG48" s="6">
        <f t="shared" si="33"/>
        <v>47.037779615475827</v>
      </c>
      <c r="AI48" s="92" t="s">
        <v>28</v>
      </c>
      <c r="AJ48" s="6">
        <f t="shared" si="34"/>
        <v>47.037779615475827</v>
      </c>
      <c r="AL48" s="92" t="s">
        <v>28</v>
      </c>
      <c r="AM48" s="6">
        <f t="shared" si="35"/>
        <v>47.037779615475827</v>
      </c>
      <c r="AO48" s="92" t="s">
        <v>28</v>
      </c>
      <c r="AP48" s="6">
        <f t="shared" si="36"/>
        <v>47.037779615475827</v>
      </c>
      <c r="AR48" s="92" t="s">
        <v>28</v>
      </c>
      <c r="AS48" s="6">
        <f t="shared" si="37"/>
        <v>47.037779615475827</v>
      </c>
      <c r="AU48" s="92" t="s">
        <v>28</v>
      </c>
      <c r="AV48" s="6">
        <f t="shared" si="38"/>
        <v>47.037779615475827</v>
      </c>
      <c r="AX48" s="92" t="s">
        <v>28</v>
      </c>
      <c r="AY48" s="6">
        <f t="shared" si="39"/>
        <v>47.037779615475827</v>
      </c>
      <c r="BA48" s="92" t="s">
        <v>28</v>
      </c>
      <c r="BB48" s="6">
        <f t="shared" si="40"/>
        <v>47.037779615475827</v>
      </c>
      <c r="BD48" s="92" t="s">
        <v>28</v>
      </c>
      <c r="BE48" s="6">
        <f t="shared" si="41"/>
        <v>47.037779615475827</v>
      </c>
      <c r="BG48" s="92" t="s">
        <v>28</v>
      </c>
      <c r="BH48" s="6">
        <f t="shared" si="42"/>
        <v>47.037779615475827</v>
      </c>
      <c r="BJ48" s="92" t="s">
        <v>28</v>
      </c>
      <c r="BK48" s="6">
        <f t="shared" si="43"/>
        <v>47.037779615475827</v>
      </c>
      <c r="BM48" s="92" t="s">
        <v>28</v>
      </c>
      <c r="BN48" s="6">
        <f t="shared" si="44"/>
        <v>47.037779615475827</v>
      </c>
      <c r="BP48" s="92" t="s">
        <v>28</v>
      </c>
      <c r="BQ48" s="6">
        <f t="shared" si="45"/>
        <v>47.037779615475827</v>
      </c>
      <c r="BS48" s="92" t="s">
        <v>28</v>
      </c>
      <c r="BT48" s="6">
        <f t="shared" si="46"/>
        <v>47.037779615475827</v>
      </c>
      <c r="BV48" s="92" t="s">
        <v>28</v>
      </c>
      <c r="BW48" s="6">
        <f t="shared" si="47"/>
        <v>47.037779615475827</v>
      </c>
      <c r="BY48" s="92" t="s">
        <v>28</v>
      </c>
      <c r="BZ48" s="6">
        <f t="shared" si="48"/>
        <v>47.037779615475827</v>
      </c>
    </row>
    <row r="49" spans="1:78" x14ac:dyDescent="0.25">
      <c r="A49" s="10" t="s">
        <v>5</v>
      </c>
      <c r="B49" s="11" t="s">
        <v>30</v>
      </c>
      <c r="C49" s="11" t="s">
        <v>27</v>
      </c>
      <c r="E49" s="92" t="s">
        <v>30</v>
      </c>
      <c r="F49" s="6">
        <f t="shared" si="24"/>
        <v>-2192926.7933680452</v>
      </c>
      <c r="H49" s="92" t="s">
        <v>30</v>
      </c>
      <c r="I49" s="6">
        <f t="shared" si="25"/>
        <v>-24137.379766291939</v>
      </c>
      <c r="K49" s="92" t="s">
        <v>30</v>
      </c>
      <c r="L49" s="6">
        <f t="shared" si="26"/>
        <v>-35101.944967996795</v>
      </c>
      <c r="N49" s="92" t="s">
        <v>30</v>
      </c>
      <c r="O49" s="6">
        <f t="shared" si="27"/>
        <v>-744048.75353593985</v>
      </c>
      <c r="Q49" s="92" t="s">
        <v>30</v>
      </c>
      <c r="R49" s="6">
        <f t="shared" si="28"/>
        <v>-675666.68458787026</v>
      </c>
      <c r="T49" s="92" t="s">
        <v>30</v>
      </c>
      <c r="U49" s="6">
        <f t="shared" si="29"/>
        <v>0</v>
      </c>
      <c r="W49" s="92" t="s">
        <v>30</v>
      </c>
      <c r="X49" s="6">
        <f t="shared" si="30"/>
        <v>2192926.7933680452</v>
      </c>
      <c r="Z49" s="92" t="s">
        <v>30</v>
      </c>
      <c r="AA49" s="6">
        <f t="shared" si="31"/>
        <v>2192926.7933680452</v>
      </c>
      <c r="AC49" s="92" t="s">
        <v>30</v>
      </c>
      <c r="AD49" s="6">
        <f t="shared" si="32"/>
        <v>2192926.7933680452</v>
      </c>
      <c r="AF49" s="92" t="s">
        <v>30</v>
      </c>
      <c r="AG49" s="6">
        <f t="shared" si="33"/>
        <v>2192926.7933680452</v>
      </c>
      <c r="AI49" s="92" t="s">
        <v>30</v>
      </c>
      <c r="AJ49" s="6">
        <f t="shared" si="34"/>
        <v>2192926.7933680452</v>
      </c>
      <c r="AL49" s="92" t="s">
        <v>30</v>
      </c>
      <c r="AM49" s="6">
        <f t="shared" si="35"/>
        <v>2192926.7933680452</v>
      </c>
      <c r="AO49" s="92" t="s">
        <v>30</v>
      </c>
      <c r="AP49" s="6">
        <f t="shared" si="36"/>
        <v>2192926.7933680452</v>
      </c>
      <c r="AR49" s="92" t="s">
        <v>30</v>
      </c>
      <c r="AS49" s="6">
        <f t="shared" si="37"/>
        <v>2192926.7933680452</v>
      </c>
      <c r="AU49" s="92" t="s">
        <v>30</v>
      </c>
      <c r="AV49" s="6">
        <f t="shared" si="38"/>
        <v>2192926.7933680452</v>
      </c>
      <c r="AX49" s="92" t="s">
        <v>30</v>
      </c>
      <c r="AY49" s="6">
        <f t="shared" si="39"/>
        <v>2192926.7933680452</v>
      </c>
      <c r="BA49" s="92" t="s">
        <v>30</v>
      </c>
      <c r="BB49" s="6">
        <f t="shared" si="40"/>
        <v>2192926.7933680452</v>
      </c>
      <c r="BD49" s="92" t="s">
        <v>30</v>
      </c>
      <c r="BE49" s="6">
        <f t="shared" si="41"/>
        <v>2192926.7933680452</v>
      </c>
      <c r="BG49" s="92" t="s">
        <v>30</v>
      </c>
      <c r="BH49" s="6">
        <f t="shared" si="42"/>
        <v>2192926.7933680452</v>
      </c>
      <c r="BJ49" s="92" t="s">
        <v>30</v>
      </c>
      <c r="BK49" s="6">
        <f t="shared" si="43"/>
        <v>2192926.7933680452</v>
      </c>
      <c r="BM49" s="92" t="s">
        <v>30</v>
      </c>
      <c r="BN49" s="6">
        <f t="shared" si="44"/>
        <v>2192926.7933680452</v>
      </c>
      <c r="BP49" s="92" t="s">
        <v>30</v>
      </c>
      <c r="BQ49" s="6">
        <f t="shared" si="45"/>
        <v>2192926.7933680452</v>
      </c>
      <c r="BS49" s="92" t="s">
        <v>30</v>
      </c>
      <c r="BT49" s="6">
        <f t="shared" si="46"/>
        <v>2192926.7933680452</v>
      </c>
      <c r="BV49" s="92" t="s">
        <v>30</v>
      </c>
      <c r="BW49" s="6">
        <f t="shared" si="47"/>
        <v>2192926.7933680452</v>
      </c>
      <c r="BY49" s="92" t="s">
        <v>30</v>
      </c>
      <c r="BZ49" s="6">
        <f t="shared" si="48"/>
        <v>2192926.7933680452</v>
      </c>
    </row>
    <row r="50" spans="1:78" x14ac:dyDescent="0.25">
      <c r="A50" s="10" t="s">
        <v>5</v>
      </c>
      <c r="B50" s="11" t="s">
        <v>32</v>
      </c>
      <c r="C50" s="11" t="s">
        <v>29</v>
      </c>
      <c r="E50" s="92" t="s">
        <v>32</v>
      </c>
      <c r="F50" s="6">
        <f t="shared" si="24"/>
        <v>-1395188.3694205594</v>
      </c>
      <c r="H50" s="92" t="s">
        <v>32</v>
      </c>
      <c r="I50" s="6">
        <f t="shared" si="25"/>
        <v>248733.52899664803</v>
      </c>
      <c r="K50" s="92" t="s">
        <v>32</v>
      </c>
      <c r="L50" s="6">
        <f t="shared" si="26"/>
        <v>240171.23250857135</v>
      </c>
      <c r="N50" s="92" t="s">
        <v>32</v>
      </c>
      <c r="O50" s="6">
        <f t="shared" si="27"/>
        <v>52443.214122811798</v>
      </c>
      <c r="Q50" s="92" t="s">
        <v>32</v>
      </c>
      <c r="R50" s="6">
        <f t="shared" si="28"/>
        <v>-14806.47670664941</v>
      </c>
      <c r="T50" s="92" t="s">
        <v>32</v>
      </c>
      <c r="U50" s="6">
        <f t="shared" si="29"/>
        <v>260772.54951972771</v>
      </c>
      <c r="W50" s="92" t="s">
        <v>32</v>
      </c>
      <c r="X50" s="6">
        <f t="shared" si="30"/>
        <v>1395188.3694205594</v>
      </c>
      <c r="Z50" s="92" t="s">
        <v>32</v>
      </c>
      <c r="AA50" s="6">
        <f t="shared" si="31"/>
        <v>1395188.3694205594</v>
      </c>
      <c r="AC50" s="92" t="s">
        <v>32</v>
      </c>
      <c r="AD50" s="6">
        <f t="shared" si="32"/>
        <v>1395188.3694205594</v>
      </c>
      <c r="AF50" s="92" t="s">
        <v>32</v>
      </c>
      <c r="AG50" s="6">
        <f t="shared" si="33"/>
        <v>1395188.3694205594</v>
      </c>
      <c r="AI50" s="92" t="s">
        <v>32</v>
      </c>
      <c r="AJ50" s="6">
        <f t="shared" si="34"/>
        <v>1395188.3694205594</v>
      </c>
      <c r="AL50" s="92" t="s">
        <v>32</v>
      </c>
      <c r="AM50" s="6">
        <f t="shared" si="35"/>
        <v>1395188.3694205594</v>
      </c>
      <c r="AO50" s="92" t="s">
        <v>32</v>
      </c>
      <c r="AP50" s="6">
        <f t="shared" si="36"/>
        <v>1395188.3694205594</v>
      </c>
      <c r="AR50" s="92" t="s">
        <v>32</v>
      </c>
      <c r="AS50" s="6">
        <f t="shared" si="37"/>
        <v>1395188.3694205594</v>
      </c>
      <c r="AU50" s="92" t="s">
        <v>32</v>
      </c>
      <c r="AV50" s="6">
        <f t="shared" si="38"/>
        <v>1395188.3694205594</v>
      </c>
      <c r="AX50" s="92" t="s">
        <v>32</v>
      </c>
      <c r="AY50" s="6">
        <f t="shared" si="39"/>
        <v>1395188.3694205594</v>
      </c>
      <c r="BA50" s="92" t="s">
        <v>32</v>
      </c>
      <c r="BB50" s="6">
        <f t="shared" si="40"/>
        <v>1395188.3694205594</v>
      </c>
      <c r="BD50" s="92" t="s">
        <v>32</v>
      </c>
      <c r="BE50" s="6">
        <f t="shared" si="41"/>
        <v>1395188.3694205594</v>
      </c>
      <c r="BG50" s="92" t="s">
        <v>32</v>
      </c>
      <c r="BH50" s="6">
        <f t="shared" si="42"/>
        <v>1395188.3694205594</v>
      </c>
      <c r="BJ50" s="92" t="s">
        <v>32</v>
      </c>
      <c r="BK50" s="6">
        <f t="shared" si="43"/>
        <v>1395188.3694205594</v>
      </c>
      <c r="BM50" s="92" t="s">
        <v>32</v>
      </c>
      <c r="BN50" s="6">
        <f t="shared" si="44"/>
        <v>1395188.3694205594</v>
      </c>
      <c r="BP50" s="92" t="s">
        <v>32</v>
      </c>
      <c r="BQ50" s="6">
        <f t="shared" si="45"/>
        <v>1395188.3694205594</v>
      </c>
      <c r="BS50" s="92" t="s">
        <v>32</v>
      </c>
      <c r="BT50" s="6">
        <f t="shared" si="46"/>
        <v>1395188.3694205594</v>
      </c>
      <c r="BV50" s="92" t="s">
        <v>32</v>
      </c>
      <c r="BW50" s="6">
        <f t="shared" si="47"/>
        <v>1395188.3694205594</v>
      </c>
      <c r="BY50" s="92" t="s">
        <v>32</v>
      </c>
      <c r="BZ50" s="6">
        <f t="shared" si="48"/>
        <v>1395188.3694205594</v>
      </c>
    </row>
    <row r="51" spans="1:78" x14ac:dyDescent="0.25">
      <c r="A51" s="10" t="s">
        <v>5</v>
      </c>
      <c r="B51" s="11" t="s">
        <v>34</v>
      </c>
      <c r="C51" s="11" t="s">
        <v>31</v>
      </c>
      <c r="E51" s="92" t="s">
        <v>34</v>
      </c>
      <c r="F51" s="6">
        <f t="shared" ref="F51:F54" si="49">F19</f>
        <v>-615382.04523404094</v>
      </c>
      <c r="H51" s="92" t="s">
        <v>34</v>
      </c>
      <c r="I51" s="6">
        <f t="shared" ref="I51:I54" si="50">I19</f>
        <v>146527.18862817367</v>
      </c>
      <c r="K51" s="92" t="s">
        <v>34</v>
      </c>
      <c r="L51" s="6">
        <f t="shared" ref="L51:L54" si="51">L19</f>
        <v>146527.18862817367</v>
      </c>
      <c r="N51" s="92" t="s">
        <v>34</v>
      </c>
      <c r="O51" s="6">
        <f t="shared" ref="O51:O54" si="52">O19</f>
        <v>146527.18862817367</v>
      </c>
      <c r="Q51" s="92" t="s">
        <v>34</v>
      </c>
      <c r="R51" s="6">
        <f t="shared" ref="R51:R54" si="53">R19</f>
        <v>121095.24151237158</v>
      </c>
      <c r="T51" s="92" t="s">
        <v>34</v>
      </c>
      <c r="U51" s="6">
        <f t="shared" ref="U51:U54" si="54">U19</f>
        <v>146527.18862817367</v>
      </c>
      <c r="W51" s="92" t="s">
        <v>34</v>
      </c>
      <c r="X51" s="6">
        <f t="shared" ref="X51:X54" si="55">X19</f>
        <v>615382.04523404094</v>
      </c>
      <c r="Z51" s="92" t="s">
        <v>34</v>
      </c>
      <c r="AA51" s="6">
        <f t="shared" ref="AA51:AA54" si="56">AA19</f>
        <v>615382.04523404094</v>
      </c>
      <c r="AC51" s="92" t="s">
        <v>34</v>
      </c>
      <c r="AD51" s="6">
        <f t="shared" ref="AD51:AD54" si="57">AD19</f>
        <v>615382.04523404094</v>
      </c>
      <c r="AF51" s="92" t="s">
        <v>34</v>
      </c>
      <c r="AG51" s="6">
        <f t="shared" ref="AG51:AG54" si="58">AG19</f>
        <v>615382.04523404094</v>
      </c>
      <c r="AI51" s="92" t="s">
        <v>34</v>
      </c>
      <c r="AJ51" s="6">
        <f t="shared" ref="AJ51:AJ54" si="59">AJ19</f>
        <v>615382.04523404094</v>
      </c>
      <c r="AL51" s="92" t="s">
        <v>34</v>
      </c>
      <c r="AM51" s="6">
        <f t="shared" ref="AM51:AM54" si="60">AM19</f>
        <v>615382.04523404094</v>
      </c>
      <c r="AO51" s="92" t="s">
        <v>34</v>
      </c>
      <c r="AP51" s="6">
        <f t="shared" ref="AP51:AP54" si="61">AP19</f>
        <v>615382.04523404094</v>
      </c>
      <c r="AR51" s="92" t="s">
        <v>34</v>
      </c>
      <c r="AS51" s="6">
        <f t="shared" ref="AS51:AS54" si="62">AS19</f>
        <v>615382.04523404094</v>
      </c>
      <c r="AU51" s="92" t="s">
        <v>34</v>
      </c>
      <c r="AV51" s="6">
        <f t="shared" ref="AV51:AV54" si="63">AV19</f>
        <v>615382.04523404094</v>
      </c>
      <c r="AX51" s="92" t="s">
        <v>34</v>
      </c>
      <c r="AY51" s="6">
        <f t="shared" ref="AY51:AY54" si="64">AY19</f>
        <v>615382.04523404094</v>
      </c>
      <c r="BA51" s="92" t="s">
        <v>34</v>
      </c>
      <c r="BB51" s="6">
        <f t="shared" ref="BB51:BB54" si="65">BB19</f>
        <v>615382.04523404094</v>
      </c>
      <c r="BD51" s="92" t="s">
        <v>34</v>
      </c>
      <c r="BE51" s="6">
        <f t="shared" ref="BE51:BE54" si="66">BE19</f>
        <v>615382.04523404094</v>
      </c>
      <c r="BG51" s="92" t="s">
        <v>34</v>
      </c>
      <c r="BH51" s="6">
        <f t="shared" ref="BH51:BH54" si="67">BH19</f>
        <v>615382.04523404094</v>
      </c>
      <c r="BJ51" s="92" t="s">
        <v>34</v>
      </c>
      <c r="BK51" s="6">
        <f t="shared" ref="BK51:BK54" si="68">BK19</f>
        <v>615382.04523404094</v>
      </c>
      <c r="BM51" s="92" t="s">
        <v>34</v>
      </c>
      <c r="BN51" s="6">
        <f t="shared" ref="BN51:BN54" si="69">BN19</f>
        <v>615382.04523404094</v>
      </c>
      <c r="BP51" s="92" t="s">
        <v>34</v>
      </c>
      <c r="BQ51" s="6">
        <f t="shared" ref="BQ51:BQ54" si="70">BQ19</f>
        <v>615382.04523404094</v>
      </c>
      <c r="BS51" s="92" t="s">
        <v>34</v>
      </c>
      <c r="BT51" s="6">
        <f t="shared" ref="BT51:BT54" si="71">BT19</f>
        <v>615382.04523404094</v>
      </c>
      <c r="BV51" s="92" t="s">
        <v>34</v>
      </c>
      <c r="BW51" s="6">
        <f t="shared" ref="BW51:BW54" si="72">BW19</f>
        <v>615382.04523404094</v>
      </c>
      <c r="BY51" s="92" t="s">
        <v>34</v>
      </c>
      <c r="BZ51" s="6">
        <f t="shared" ref="BZ51:BZ54" si="73">BZ19</f>
        <v>615382.04523404094</v>
      </c>
    </row>
    <row r="52" spans="1:78" x14ac:dyDescent="0.25">
      <c r="A52" s="10" t="s">
        <v>5</v>
      </c>
      <c r="B52" s="11" t="s">
        <v>36</v>
      </c>
      <c r="C52" s="11" t="s">
        <v>33</v>
      </c>
      <c r="E52" s="93" t="s">
        <v>36</v>
      </c>
      <c r="F52" s="83">
        <f t="shared" si="49"/>
        <v>-8989.2320710571621</v>
      </c>
      <c r="H52" s="93" t="s">
        <v>36</v>
      </c>
      <c r="I52" s="83">
        <f t="shared" si="50"/>
        <v>1675.7006998585475</v>
      </c>
      <c r="K52" s="93" t="s">
        <v>36</v>
      </c>
      <c r="L52" s="83">
        <f t="shared" si="51"/>
        <v>1651.1537558622294</v>
      </c>
      <c r="N52" s="93" t="s">
        <v>36</v>
      </c>
      <c r="O52" s="83">
        <f t="shared" si="52"/>
        <v>-3680.9634921369361</v>
      </c>
      <c r="Q52" s="93" t="s">
        <v>36</v>
      </c>
      <c r="R52" s="83">
        <f t="shared" si="53"/>
        <v>-5.4890263449306076</v>
      </c>
      <c r="T52" s="93" t="s">
        <v>36</v>
      </c>
      <c r="U52" s="83">
        <f t="shared" si="54"/>
        <v>1680.1637805851515</v>
      </c>
      <c r="W52" s="93" t="s">
        <v>36</v>
      </c>
      <c r="X52" s="83">
        <f t="shared" si="55"/>
        <v>8989.2320710571621</v>
      </c>
      <c r="Z52" s="93" t="s">
        <v>36</v>
      </c>
      <c r="AA52" s="83">
        <f t="shared" si="56"/>
        <v>8989.2320710571621</v>
      </c>
      <c r="AC52" s="93" t="s">
        <v>36</v>
      </c>
      <c r="AD52" s="83">
        <f t="shared" si="57"/>
        <v>8989.2320710571621</v>
      </c>
      <c r="AF52" s="93" t="s">
        <v>36</v>
      </c>
      <c r="AG52" s="83">
        <f t="shared" si="58"/>
        <v>8989.2320710571621</v>
      </c>
      <c r="AI52" s="93" t="s">
        <v>36</v>
      </c>
      <c r="AJ52" s="83">
        <f t="shared" si="59"/>
        <v>8989.2320710571621</v>
      </c>
      <c r="AL52" s="93" t="s">
        <v>36</v>
      </c>
      <c r="AM52" s="83">
        <f t="shared" si="60"/>
        <v>8989.2320710571621</v>
      </c>
      <c r="AO52" s="93" t="s">
        <v>36</v>
      </c>
      <c r="AP52" s="83">
        <f t="shared" si="61"/>
        <v>8989.2320710571621</v>
      </c>
      <c r="AR52" s="93" t="s">
        <v>36</v>
      </c>
      <c r="AS52" s="83">
        <f t="shared" si="62"/>
        <v>8989.2320710571621</v>
      </c>
      <c r="AU52" s="93" t="s">
        <v>36</v>
      </c>
      <c r="AV52" s="83">
        <f t="shared" si="63"/>
        <v>8989.2320710571621</v>
      </c>
      <c r="AX52" s="93" t="s">
        <v>36</v>
      </c>
      <c r="AY52" s="83">
        <f t="shared" si="64"/>
        <v>8989.2320710571621</v>
      </c>
      <c r="BA52" s="93" t="s">
        <v>36</v>
      </c>
      <c r="BB52" s="83">
        <f t="shared" si="65"/>
        <v>8989.2320710571621</v>
      </c>
      <c r="BD52" s="93" t="s">
        <v>36</v>
      </c>
      <c r="BE52" s="83">
        <f t="shared" si="66"/>
        <v>8989.2320710571621</v>
      </c>
      <c r="BG52" s="93" t="s">
        <v>36</v>
      </c>
      <c r="BH52" s="83">
        <f t="shared" si="67"/>
        <v>8989.2320710571621</v>
      </c>
      <c r="BJ52" s="93" t="s">
        <v>36</v>
      </c>
      <c r="BK52" s="83">
        <f t="shared" si="68"/>
        <v>8989.2320710571621</v>
      </c>
      <c r="BM52" s="93" t="s">
        <v>36</v>
      </c>
      <c r="BN52" s="83">
        <f t="shared" si="69"/>
        <v>8989.2320710571621</v>
      </c>
      <c r="BP52" s="93" t="s">
        <v>36</v>
      </c>
      <c r="BQ52" s="83">
        <f t="shared" si="70"/>
        <v>8989.2320710571621</v>
      </c>
      <c r="BS52" s="93" t="s">
        <v>36</v>
      </c>
      <c r="BT52" s="83">
        <f t="shared" si="71"/>
        <v>8989.2320710571621</v>
      </c>
      <c r="BV52" s="93" t="s">
        <v>36</v>
      </c>
      <c r="BW52" s="83">
        <f t="shared" si="72"/>
        <v>8989.2320710571621</v>
      </c>
      <c r="BY52" s="93" t="s">
        <v>36</v>
      </c>
      <c r="BZ52" s="83">
        <f t="shared" si="73"/>
        <v>8989.2320710571621</v>
      </c>
    </row>
    <row r="53" spans="1:78" x14ac:dyDescent="0.25">
      <c r="A53" s="10" t="s">
        <v>5</v>
      </c>
      <c r="B53" s="11" t="s">
        <v>213</v>
      </c>
      <c r="C53" s="11" t="s">
        <v>35</v>
      </c>
      <c r="E53" s="92" t="s">
        <v>213</v>
      </c>
      <c r="F53" s="6">
        <f t="shared" si="49"/>
        <v>0</v>
      </c>
      <c r="H53" s="92" t="s">
        <v>213</v>
      </c>
      <c r="I53" s="6">
        <f t="shared" si="50"/>
        <v>0</v>
      </c>
      <c r="K53" s="92" t="s">
        <v>213</v>
      </c>
      <c r="L53" s="6">
        <f t="shared" si="51"/>
        <v>0</v>
      </c>
      <c r="N53" s="92" t="s">
        <v>213</v>
      </c>
      <c r="O53" s="6">
        <f t="shared" si="52"/>
        <v>0</v>
      </c>
      <c r="Q53" s="92" t="s">
        <v>213</v>
      </c>
      <c r="R53" s="6">
        <f t="shared" si="53"/>
        <v>0</v>
      </c>
      <c r="T53" s="92" t="s">
        <v>213</v>
      </c>
      <c r="U53" s="6">
        <f t="shared" si="54"/>
        <v>0</v>
      </c>
      <c r="W53" s="92" t="s">
        <v>213</v>
      </c>
      <c r="X53" s="6">
        <f t="shared" si="55"/>
        <v>0</v>
      </c>
      <c r="Z53" s="92" t="s">
        <v>213</v>
      </c>
      <c r="AA53" s="6">
        <f t="shared" si="56"/>
        <v>0</v>
      </c>
      <c r="AC53" s="92" t="s">
        <v>213</v>
      </c>
      <c r="AD53" s="6">
        <f t="shared" si="57"/>
        <v>0</v>
      </c>
      <c r="AF53" s="92" t="s">
        <v>213</v>
      </c>
      <c r="AG53" s="6">
        <f t="shared" si="58"/>
        <v>0</v>
      </c>
      <c r="AI53" s="92" t="s">
        <v>213</v>
      </c>
      <c r="AJ53" s="6">
        <f t="shared" si="59"/>
        <v>0</v>
      </c>
      <c r="AL53" s="92" t="s">
        <v>213</v>
      </c>
      <c r="AM53" s="6">
        <f t="shared" si="60"/>
        <v>0</v>
      </c>
      <c r="AO53" s="92" t="s">
        <v>213</v>
      </c>
      <c r="AP53" s="6">
        <f t="shared" si="61"/>
        <v>0</v>
      </c>
      <c r="AR53" s="92" t="s">
        <v>213</v>
      </c>
      <c r="AS53" s="6">
        <f t="shared" si="62"/>
        <v>0</v>
      </c>
      <c r="AU53" s="92" t="s">
        <v>213</v>
      </c>
      <c r="AV53" s="6">
        <f t="shared" si="63"/>
        <v>0</v>
      </c>
      <c r="AX53" s="92" t="s">
        <v>213</v>
      </c>
      <c r="AY53" s="6">
        <f t="shared" si="64"/>
        <v>0</v>
      </c>
      <c r="BA53" s="92" t="s">
        <v>213</v>
      </c>
      <c r="BB53" s="6">
        <f t="shared" si="65"/>
        <v>0</v>
      </c>
      <c r="BD53" s="92" t="s">
        <v>213</v>
      </c>
      <c r="BE53" s="6">
        <f t="shared" si="66"/>
        <v>0</v>
      </c>
      <c r="BG53" s="92" t="s">
        <v>213</v>
      </c>
      <c r="BH53" s="6">
        <f t="shared" si="67"/>
        <v>0</v>
      </c>
      <c r="BJ53" s="92" t="s">
        <v>213</v>
      </c>
      <c r="BK53" s="6">
        <f t="shared" si="68"/>
        <v>0</v>
      </c>
      <c r="BM53" s="92" t="s">
        <v>213</v>
      </c>
      <c r="BN53" s="6">
        <f t="shared" si="69"/>
        <v>0</v>
      </c>
      <c r="BP53" s="92" t="s">
        <v>213</v>
      </c>
      <c r="BQ53" s="6">
        <f t="shared" si="70"/>
        <v>0</v>
      </c>
      <c r="BS53" s="92" t="s">
        <v>213</v>
      </c>
      <c r="BT53" s="6">
        <f t="shared" si="71"/>
        <v>0</v>
      </c>
      <c r="BV53" s="92" t="s">
        <v>213</v>
      </c>
      <c r="BW53" s="6">
        <f t="shared" si="72"/>
        <v>0</v>
      </c>
      <c r="BY53" s="92" t="s">
        <v>213</v>
      </c>
      <c r="BZ53" s="6">
        <f t="shared" si="73"/>
        <v>0</v>
      </c>
    </row>
    <row r="54" spans="1:78" ht="15.75" thickBot="1" x14ac:dyDescent="0.3">
      <c r="A54" s="12" t="s">
        <v>5</v>
      </c>
      <c r="B54" s="13" t="s">
        <v>214</v>
      </c>
      <c r="C54" s="13" t="s">
        <v>37</v>
      </c>
      <c r="E54" s="93" t="s">
        <v>214</v>
      </c>
      <c r="F54" s="83">
        <f t="shared" si="49"/>
        <v>-10180211.405712731</v>
      </c>
      <c r="H54" s="93" t="s">
        <v>214</v>
      </c>
      <c r="I54" s="83">
        <f t="shared" si="50"/>
        <v>367304.01626070862</v>
      </c>
      <c r="K54" s="93" t="s">
        <v>214</v>
      </c>
      <c r="L54" s="83">
        <f t="shared" si="51"/>
        <v>348462.51373879897</v>
      </c>
      <c r="N54" s="93" t="s">
        <v>214</v>
      </c>
      <c r="O54" s="83">
        <f t="shared" si="52"/>
        <v>-643961.87150770612</v>
      </c>
      <c r="Q54" s="93" t="s">
        <v>214</v>
      </c>
      <c r="R54" s="83">
        <f t="shared" si="53"/>
        <v>-599338.23850520619</v>
      </c>
      <c r="T54" s="93" t="s">
        <v>214</v>
      </c>
      <c r="U54" s="83">
        <f t="shared" si="54"/>
        <v>409368.22977579915</v>
      </c>
      <c r="W54" s="93" t="s">
        <v>214</v>
      </c>
      <c r="X54" s="83">
        <f t="shared" si="55"/>
        <v>10180211.405712731</v>
      </c>
      <c r="Z54" s="93" t="s">
        <v>214</v>
      </c>
      <c r="AA54" s="83">
        <f t="shared" si="56"/>
        <v>10180211.405712731</v>
      </c>
      <c r="AC54" s="93" t="s">
        <v>214</v>
      </c>
      <c r="AD54" s="83">
        <f t="shared" si="57"/>
        <v>10180211.405712731</v>
      </c>
      <c r="AF54" s="93" t="s">
        <v>214</v>
      </c>
      <c r="AG54" s="83">
        <f t="shared" si="58"/>
        <v>10180211.405712731</v>
      </c>
      <c r="AI54" s="93" t="s">
        <v>214</v>
      </c>
      <c r="AJ54" s="83">
        <f t="shared" si="59"/>
        <v>10180211.405712731</v>
      </c>
      <c r="AL54" s="93" t="s">
        <v>214</v>
      </c>
      <c r="AM54" s="83">
        <f t="shared" si="60"/>
        <v>10180211.405712731</v>
      </c>
      <c r="AO54" s="93" t="s">
        <v>214</v>
      </c>
      <c r="AP54" s="83">
        <f t="shared" si="61"/>
        <v>10180211.405712731</v>
      </c>
      <c r="AR54" s="93" t="s">
        <v>214</v>
      </c>
      <c r="AS54" s="83">
        <f t="shared" si="62"/>
        <v>10180211.405712731</v>
      </c>
      <c r="AU54" s="93" t="s">
        <v>214</v>
      </c>
      <c r="AV54" s="83">
        <f t="shared" si="63"/>
        <v>10180211.405712731</v>
      </c>
      <c r="AX54" s="93" t="s">
        <v>214</v>
      </c>
      <c r="AY54" s="83">
        <f t="shared" si="64"/>
        <v>10180211.405712731</v>
      </c>
      <c r="BA54" s="93" t="s">
        <v>214</v>
      </c>
      <c r="BB54" s="83">
        <f t="shared" si="65"/>
        <v>10180211.405712731</v>
      </c>
      <c r="BD54" s="93" t="s">
        <v>214</v>
      </c>
      <c r="BE54" s="83">
        <f t="shared" si="66"/>
        <v>10180211.405712731</v>
      </c>
      <c r="BG54" s="93" t="s">
        <v>214</v>
      </c>
      <c r="BH54" s="83">
        <f t="shared" si="67"/>
        <v>10180211.405712731</v>
      </c>
      <c r="BJ54" s="93" t="s">
        <v>214</v>
      </c>
      <c r="BK54" s="83">
        <f t="shared" si="68"/>
        <v>10180211.405712731</v>
      </c>
      <c r="BM54" s="93" t="s">
        <v>214</v>
      </c>
      <c r="BN54" s="83">
        <f t="shared" si="69"/>
        <v>10180211.405712731</v>
      </c>
      <c r="BP54" s="93" t="s">
        <v>214</v>
      </c>
      <c r="BQ54" s="83">
        <f t="shared" si="70"/>
        <v>10180211.405712731</v>
      </c>
      <c r="BS54" s="93" t="s">
        <v>214</v>
      </c>
      <c r="BT54" s="83">
        <f t="shared" si="71"/>
        <v>10180211.405712731</v>
      </c>
      <c r="BV54" s="93" t="s">
        <v>214</v>
      </c>
      <c r="BW54" s="83">
        <f t="shared" si="72"/>
        <v>10180211.405712731</v>
      </c>
      <c r="BY54" s="93" t="s">
        <v>214</v>
      </c>
      <c r="BZ54" s="83">
        <f t="shared" si="73"/>
        <v>10180211.405712731</v>
      </c>
    </row>
    <row r="55" spans="1:78" ht="15.75" thickTop="1" x14ac:dyDescent="0.25"/>
    <row r="56" spans="1:78" x14ac:dyDescent="0.25">
      <c r="E56" s="20" t="s">
        <v>164</v>
      </c>
      <c r="F56" s="124" t="s">
        <v>74</v>
      </c>
      <c r="H56" s="20" t="s">
        <v>164</v>
      </c>
      <c r="I56" s="124" t="s">
        <v>74</v>
      </c>
      <c r="K56" s="20" t="s">
        <v>164</v>
      </c>
      <c r="L56" s="124" t="s">
        <v>74</v>
      </c>
      <c r="N56" s="20" t="s">
        <v>164</v>
      </c>
      <c r="O56" s="124" t="s">
        <v>74</v>
      </c>
      <c r="Q56" s="20" t="s">
        <v>164</v>
      </c>
      <c r="R56" s="124" t="s">
        <v>74</v>
      </c>
      <c r="T56" s="20" t="s">
        <v>164</v>
      </c>
      <c r="U56" s="124" t="s">
        <v>74</v>
      </c>
      <c r="W56" s="20" t="s">
        <v>164</v>
      </c>
      <c r="X56" s="124" t="s">
        <v>74</v>
      </c>
      <c r="Z56" s="20" t="s">
        <v>164</v>
      </c>
      <c r="AA56" s="124" t="s">
        <v>74</v>
      </c>
      <c r="AC56" s="20" t="s">
        <v>164</v>
      </c>
      <c r="AD56" s="124" t="s">
        <v>74</v>
      </c>
      <c r="AE56" s="65"/>
      <c r="AF56" s="20" t="s">
        <v>164</v>
      </c>
      <c r="AG56" s="124" t="s">
        <v>74</v>
      </c>
      <c r="AI56" s="20" t="s">
        <v>164</v>
      </c>
      <c r="AJ56" s="124" t="s">
        <v>74</v>
      </c>
      <c r="AL56" s="20" t="s">
        <v>164</v>
      </c>
      <c r="AM56" s="124" t="s">
        <v>74</v>
      </c>
      <c r="AO56" s="20" t="s">
        <v>164</v>
      </c>
      <c r="AP56" s="124" t="s">
        <v>74</v>
      </c>
      <c r="AR56" s="20" t="s">
        <v>164</v>
      </c>
      <c r="AS56" s="124" t="s">
        <v>74</v>
      </c>
      <c r="AU56" s="20" t="s">
        <v>164</v>
      </c>
      <c r="AV56" s="124" t="s">
        <v>74</v>
      </c>
      <c r="AX56" s="20" t="s">
        <v>164</v>
      </c>
      <c r="AY56" s="124" t="s">
        <v>74</v>
      </c>
      <c r="BA56" s="20" t="s">
        <v>164</v>
      </c>
      <c r="BB56" s="124" t="s">
        <v>74</v>
      </c>
      <c r="BD56" s="20" t="s">
        <v>164</v>
      </c>
      <c r="BE56" s="124" t="s">
        <v>74</v>
      </c>
      <c r="BG56" s="20" t="s">
        <v>164</v>
      </c>
      <c r="BH56" s="124" t="s">
        <v>74</v>
      </c>
      <c r="BJ56" s="20" t="s">
        <v>164</v>
      </c>
      <c r="BK56" s="124" t="s">
        <v>74</v>
      </c>
      <c r="BM56" s="20" t="s">
        <v>164</v>
      </c>
      <c r="BN56" s="124" t="s">
        <v>74</v>
      </c>
      <c r="BP56" s="20" t="s">
        <v>164</v>
      </c>
      <c r="BQ56" s="124" t="s">
        <v>74</v>
      </c>
      <c r="BS56" s="20" t="s">
        <v>164</v>
      </c>
      <c r="BT56" s="124" t="s">
        <v>74</v>
      </c>
      <c r="BV56" s="20" t="s">
        <v>164</v>
      </c>
      <c r="BW56" s="124" t="s">
        <v>74</v>
      </c>
      <c r="BY56" s="20" t="s">
        <v>164</v>
      </c>
      <c r="BZ56" s="124" t="s">
        <v>74</v>
      </c>
    </row>
    <row r="57" spans="1:78" x14ac:dyDescent="0.25">
      <c r="A57" s="4" t="s">
        <v>5</v>
      </c>
      <c r="B57" s="5" t="s">
        <v>6</v>
      </c>
      <c r="C57" s="5" t="s">
        <v>206</v>
      </c>
      <c r="E57" s="85" t="s">
        <v>6</v>
      </c>
      <c r="F57" s="88">
        <f t="shared" ref="F57:F70" si="74">F37/$F3</f>
        <v>1</v>
      </c>
      <c r="H57" s="85" t="s">
        <v>6</v>
      </c>
      <c r="I57" s="88">
        <f t="shared" ref="I57:I70" si="75">I37/$F3</f>
        <v>-4.8496605237633134E-2</v>
      </c>
      <c r="K57" s="85" t="s">
        <v>6</v>
      </c>
      <c r="L57" s="88">
        <f t="shared" ref="L57:L70" si="76">L37/$F3</f>
        <v>-0.3152279340446168</v>
      </c>
      <c r="N57" s="85" t="s">
        <v>6</v>
      </c>
      <c r="O57" s="88">
        <f t="shared" ref="O57:O70" si="77">O37/$F3</f>
        <v>-0.34300498519201761</v>
      </c>
      <c r="Q57" s="85" t="s">
        <v>6</v>
      </c>
      <c r="R57" s="88">
        <f t="shared" ref="R57:R70" si="78">R37/$F3</f>
        <v>-4.8496605237633134E-2</v>
      </c>
      <c r="T57" s="85" t="s">
        <v>6</v>
      </c>
      <c r="U57" s="88">
        <f t="shared" ref="U57:U70" si="79">U37/$F3</f>
        <v>0</v>
      </c>
      <c r="W57" s="85" t="s">
        <v>6</v>
      </c>
      <c r="X57" s="88">
        <f t="shared" ref="X57:X70" si="80">X37/$F3</f>
        <v>-1</v>
      </c>
      <c r="Z57" s="85" t="s">
        <v>6</v>
      </c>
      <c r="AA57" s="88">
        <f t="shared" ref="AA57:AA70" si="81">AA37/$F3</f>
        <v>-1</v>
      </c>
      <c r="AC57" s="85" t="s">
        <v>6</v>
      </c>
      <c r="AD57" s="88">
        <f t="shared" ref="AD57:AD70" si="82">AD37/$F3</f>
        <v>-1</v>
      </c>
      <c r="AE57" s="176"/>
      <c r="AF57" s="85" t="s">
        <v>6</v>
      </c>
      <c r="AG57" s="88">
        <f t="shared" ref="AG57:AG70" si="83">AG37/$F3</f>
        <v>-1</v>
      </c>
      <c r="AI57" s="85" t="s">
        <v>6</v>
      </c>
      <c r="AJ57" s="88">
        <f t="shared" ref="AJ57:AJ70" si="84">AJ37/$F3</f>
        <v>-1</v>
      </c>
      <c r="AL57" s="85" t="s">
        <v>6</v>
      </c>
      <c r="AM57" s="88">
        <f t="shared" ref="AM57:AM70" si="85">AM37/$F3</f>
        <v>-1</v>
      </c>
      <c r="AO57" s="85" t="s">
        <v>6</v>
      </c>
      <c r="AP57" s="88">
        <f t="shared" ref="AP57:AP70" si="86">AP37/$F3</f>
        <v>-1</v>
      </c>
      <c r="AR57" s="85" t="s">
        <v>6</v>
      </c>
      <c r="AS57" s="88">
        <f t="shared" ref="AS57:AS70" si="87">AS37/$F3</f>
        <v>-1</v>
      </c>
      <c r="AU57" s="85" t="s">
        <v>6</v>
      </c>
      <c r="AV57" s="88">
        <f t="shared" ref="AV57:AV70" si="88">AV37/$F3</f>
        <v>-1</v>
      </c>
      <c r="AX57" s="85" t="s">
        <v>6</v>
      </c>
      <c r="AY57" s="88">
        <f t="shared" ref="AY57:AY70" si="89">AY37/$F3</f>
        <v>-1</v>
      </c>
      <c r="BA57" s="85" t="s">
        <v>6</v>
      </c>
      <c r="BB57" s="88">
        <f t="shared" ref="BB57:BB70" si="90">BB37/$F3</f>
        <v>-1</v>
      </c>
      <c r="BD57" s="85" t="s">
        <v>6</v>
      </c>
      <c r="BE57" s="88">
        <f t="shared" ref="BE57:BE70" si="91">BE37/$F3</f>
        <v>-1</v>
      </c>
      <c r="BG57" s="85" t="s">
        <v>6</v>
      </c>
      <c r="BH57" s="88">
        <f t="shared" ref="BH57:BH70" si="92">BH37/$F3</f>
        <v>-1</v>
      </c>
      <c r="BJ57" s="85" t="s">
        <v>6</v>
      </c>
      <c r="BK57" s="88">
        <f t="shared" ref="BK57:BK70" si="93">BK37/$F3</f>
        <v>-1</v>
      </c>
      <c r="BM57" s="85" t="s">
        <v>6</v>
      </c>
      <c r="BN57" s="88">
        <f t="shared" ref="BN57:BN70" si="94">BN37/$F3</f>
        <v>-1</v>
      </c>
      <c r="BP57" s="85" t="s">
        <v>6</v>
      </c>
      <c r="BQ57" s="88">
        <f t="shared" ref="BQ57:BQ70" si="95">BQ37/$F3</f>
        <v>-1</v>
      </c>
      <c r="BS57" s="85" t="s">
        <v>6</v>
      </c>
      <c r="BT57" s="88">
        <f t="shared" ref="BT57:BT70" si="96">BT37/$F3</f>
        <v>-1</v>
      </c>
      <c r="BV57" s="85" t="s">
        <v>6</v>
      </c>
      <c r="BW57" s="88">
        <f t="shared" ref="BW57:BW70" si="97">BW37/$F3</f>
        <v>-1</v>
      </c>
      <c r="BY57" s="85" t="s">
        <v>6</v>
      </c>
      <c r="BZ57" s="88">
        <f t="shared" ref="BZ57:BZ70" si="98">BZ37/$F3</f>
        <v>-1</v>
      </c>
    </row>
    <row r="58" spans="1:78" x14ac:dyDescent="0.25">
      <c r="A58" s="4" t="s">
        <v>5</v>
      </c>
      <c r="B58" s="11" t="s">
        <v>8</v>
      </c>
      <c r="C58" s="11" t="s">
        <v>9</v>
      </c>
      <c r="E58" s="86" t="s">
        <v>8</v>
      </c>
      <c r="F58" s="89">
        <f t="shared" si="74"/>
        <v>1</v>
      </c>
      <c r="H58" s="86" t="s">
        <v>8</v>
      </c>
      <c r="I58" s="89">
        <f t="shared" si="75"/>
        <v>-0.32513598893705042</v>
      </c>
      <c r="K58" s="86" t="s">
        <v>8</v>
      </c>
      <c r="L58" s="89">
        <f t="shared" si="76"/>
        <v>-0.32074093544024207</v>
      </c>
      <c r="N58" s="86" t="s">
        <v>8</v>
      </c>
      <c r="O58" s="89">
        <f t="shared" si="77"/>
        <v>-0.12121867219104848</v>
      </c>
      <c r="Q58" s="86" t="s">
        <v>8</v>
      </c>
      <c r="R58" s="89">
        <f t="shared" si="78"/>
        <v>8.1152405838738045E-3</v>
      </c>
      <c r="T58" s="86" t="s">
        <v>8</v>
      </c>
      <c r="U58" s="89">
        <f t="shared" si="79"/>
        <v>-0.3259350895728339</v>
      </c>
      <c r="W58" s="86" t="s">
        <v>8</v>
      </c>
      <c r="X58" s="89">
        <f t="shared" si="80"/>
        <v>-1</v>
      </c>
      <c r="Z58" s="86" t="s">
        <v>8</v>
      </c>
      <c r="AA58" s="89">
        <f t="shared" si="81"/>
        <v>-1</v>
      </c>
      <c r="AC58" s="86" t="s">
        <v>8</v>
      </c>
      <c r="AD58" s="89">
        <f t="shared" si="82"/>
        <v>-1</v>
      </c>
      <c r="AE58" s="176"/>
      <c r="AF58" s="86" t="s">
        <v>8</v>
      </c>
      <c r="AG58" s="89">
        <f t="shared" si="83"/>
        <v>-1</v>
      </c>
      <c r="AI58" s="86" t="s">
        <v>8</v>
      </c>
      <c r="AJ58" s="89">
        <f t="shared" si="84"/>
        <v>-1</v>
      </c>
      <c r="AL58" s="86" t="s">
        <v>8</v>
      </c>
      <c r="AM58" s="89">
        <f t="shared" si="85"/>
        <v>-1</v>
      </c>
      <c r="AO58" s="86" t="s">
        <v>8</v>
      </c>
      <c r="AP58" s="89">
        <f t="shared" si="86"/>
        <v>-1</v>
      </c>
      <c r="AR58" s="86" t="s">
        <v>8</v>
      </c>
      <c r="AS58" s="89">
        <f t="shared" si="87"/>
        <v>-1</v>
      </c>
      <c r="AU58" s="86" t="s">
        <v>8</v>
      </c>
      <c r="AV58" s="89">
        <f t="shared" si="88"/>
        <v>-1</v>
      </c>
      <c r="AX58" s="86" t="s">
        <v>8</v>
      </c>
      <c r="AY58" s="89">
        <f t="shared" si="89"/>
        <v>-1</v>
      </c>
      <c r="BA58" s="86" t="s">
        <v>8</v>
      </c>
      <c r="BB58" s="89">
        <f t="shared" si="90"/>
        <v>-1</v>
      </c>
      <c r="BD58" s="86" t="s">
        <v>8</v>
      </c>
      <c r="BE58" s="89">
        <f t="shared" si="91"/>
        <v>-1</v>
      </c>
      <c r="BG58" s="86" t="s">
        <v>8</v>
      </c>
      <c r="BH58" s="89">
        <f t="shared" si="92"/>
        <v>-1</v>
      </c>
      <c r="BJ58" s="86" t="s">
        <v>8</v>
      </c>
      <c r="BK58" s="89">
        <f t="shared" si="93"/>
        <v>-1</v>
      </c>
      <c r="BM58" s="86" t="s">
        <v>8</v>
      </c>
      <c r="BN58" s="89">
        <f t="shared" si="94"/>
        <v>-1</v>
      </c>
      <c r="BP58" s="86" t="s">
        <v>8</v>
      </c>
      <c r="BQ58" s="89">
        <f t="shared" si="95"/>
        <v>-1</v>
      </c>
      <c r="BS58" s="86" t="s">
        <v>8</v>
      </c>
      <c r="BT58" s="89">
        <f t="shared" si="96"/>
        <v>-1</v>
      </c>
      <c r="BV58" s="86" t="s">
        <v>8</v>
      </c>
      <c r="BW58" s="89">
        <f t="shared" si="97"/>
        <v>-1</v>
      </c>
      <c r="BY58" s="86" t="s">
        <v>8</v>
      </c>
      <c r="BZ58" s="89">
        <f t="shared" si="98"/>
        <v>-1</v>
      </c>
    </row>
    <row r="59" spans="1:78" x14ac:dyDescent="0.25">
      <c r="A59" s="4" t="s">
        <v>5</v>
      </c>
      <c r="B59" s="11" t="s">
        <v>10</v>
      </c>
      <c r="C59" s="11" t="s">
        <v>207</v>
      </c>
      <c r="E59" s="86" t="s">
        <v>10</v>
      </c>
      <c r="F59" s="89">
        <f t="shared" si="74"/>
        <v>1</v>
      </c>
      <c r="H59" s="86" t="s">
        <v>10</v>
      </c>
      <c r="I59" s="89">
        <f t="shared" si="75"/>
        <v>1.1006931935909415E-2</v>
      </c>
      <c r="K59" s="86" t="s">
        <v>10</v>
      </c>
      <c r="L59" s="89">
        <f t="shared" si="76"/>
        <v>1.600690398475826E-2</v>
      </c>
      <c r="N59" s="86" t="s">
        <v>10</v>
      </c>
      <c r="O59" s="89">
        <f t="shared" si="77"/>
        <v>0.33929514511048897</v>
      </c>
      <c r="Q59" s="86" t="s">
        <v>10</v>
      </c>
      <c r="R59" s="89">
        <f t="shared" si="78"/>
        <v>0.30811209609866963</v>
      </c>
      <c r="T59" s="86" t="s">
        <v>10</v>
      </c>
      <c r="U59" s="89">
        <f t="shared" si="79"/>
        <v>0</v>
      </c>
      <c r="W59" s="86" t="s">
        <v>10</v>
      </c>
      <c r="X59" s="89">
        <f t="shared" si="80"/>
        <v>-1</v>
      </c>
      <c r="Z59" s="86" t="s">
        <v>10</v>
      </c>
      <c r="AA59" s="89">
        <f t="shared" si="81"/>
        <v>-1</v>
      </c>
      <c r="AC59" s="86" t="s">
        <v>10</v>
      </c>
      <c r="AD59" s="89">
        <f t="shared" si="82"/>
        <v>-1</v>
      </c>
      <c r="AE59" s="176"/>
      <c r="AF59" s="86" t="s">
        <v>10</v>
      </c>
      <c r="AG59" s="89">
        <f t="shared" si="83"/>
        <v>-1</v>
      </c>
      <c r="AI59" s="86" t="s">
        <v>10</v>
      </c>
      <c r="AJ59" s="89">
        <f t="shared" si="84"/>
        <v>-1</v>
      </c>
      <c r="AL59" s="86" t="s">
        <v>10</v>
      </c>
      <c r="AM59" s="89">
        <f t="shared" si="85"/>
        <v>-1</v>
      </c>
      <c r="AO59" s="86" t="s">
        <v>10</v>
      </c>
      <c r="AP59" s="89">
        <f t="shared" si="86"/>
        <v>-1</v>
      </c>
      <c r="AR59" s="86" t="s">
        <v>10</v>
      </c>
      <c r="AS59" s="89">
        <f t="shared" si="87"/>
        <v>-1</v>
      </c>
      <c r="AU59" s="86" t="s">
        <v>10</v>
      </c>
      <c r="AV59" s="89">
        <f t="shared" si="88"/>
        <v>-1</v>
      </c>
      <c r="AX59" s="86" t="s">
        <v>10</v>
      </c>
      <c r="AY59" s="89">
        <f t="shared" si="89"/>
        <v>-1</v>
      </c>
      <c r="BA59" s="86" t="s">
        <v>10</v>
      </c>
      <c r="BB59" s="89">
        <f t="shared" si="90"/>
        <v>-1</v>
      </c>
      <c r="BD59" s="86" t="s">
        <v>10</v>
      </c>
      <c r="BE59" s="89">
        <f t="shared" si="91"/>
        <v>-1</v>
      </c>
      <c r="BG59" s="86" t="s">
        <v>10</v>
      </c>
      <c r="BH59" s="89">
        <f t="shared" si="92"/>
        <v>-1</v>
      </c>
      <c r="BJ59" s="86" t="s">
        <v>10</v>
      </c>
      <c r="BK59" s="89">
        <f t="shared" si="93"/>
        <v>-1</v>
      </c>
      <c r="BM59" s="86" t="s">
        <v>10</v>
      </c>
      <c r="BN59" s="89">
        <f t="shared" si="94"/>
        <v>-1</v>
      </c>
      <c r="BP59" s="86" t="s">
        <v>10</v>
      </c>
      <c r="BQ59" s="89">
        <f t="shared" si="95"/>
        <v>-1</v>
      </c>
      <c r="BS59" s="86" t="s">
        <v>10</v>
      </c>
      <c r="BT59" s="89">
        <f t="shared" si="96"/>
        <v>-1</v>
      </c>
      <c r="BV59" s="86" t="s">
        <v>10</v>
      </c>
      <c r="BW59" s="89">
        <f t="shared" si="97"/>
        <v>-1</v>
      </c>
      <c r="BY59" s="86" t="s">
        <v>10</v>
      </c>
      <c r="BZ59" s="89">
        <f t="shared" si="98"/>
        <v>-1</v>
      </c>
    </row>
    <row r="60" spans="1:78" x14ac:dyDescent="0.25">
      <c r="A60" s="8" t="s">
        <v>5</v>
      </c>
      <c r="B60" s="11" t="s">
        <v>12</v>
      </c>
      <c r="C60" s="11" t="s">
        <v>208</v>
      </c>
      <c r="E60" s="86" t="s">
        <v>12</v>
      </c>
      <c r="F60" s="89">
        <f t="shared" si="74"/>
        <v>1</v>
      </c>
      <c r="H60" s="86" t="s">
        <v>12</v>
      </c>
      <c r="I60" s="89">
        <f t="shared" si="75"/>
        <v>-4.8496605237633772E-2</v>
      </c>
      <c r="K60" s="86" t="s">
        <v>12</v>
      </c>
      <c r="L60" s="89">
        <f t="shared" si="76"/>
        <v>-0.31522793404461713</v>
      </c>
      <c r="N60" s="86" t="s">
        <v>12</v>
      </c>
      <c r="O60" s="89">
        <f t="shared" si="77"/>
        <v>-0.36372453928225046</v>
      </c>
      <c r="Q60" s="86" t="s">
        <v>12</v>
      </c>
      <c r="R60" s="89">
        <f t="shared" si="78"/>
        <v>-4.8496605237633772E-2</v>
      </c>
      <c r="T60" s="86" t="s">
        <v>12</v>
      </c>
      <c r="U60" s="89">
        <f t="shared" si="79"/>
        <v>0</v>
      </c>
      <c r="W60" s="86" t="s">
        <v>12</v>
      </c>
      <c r="X60" s="89">
        <f t="shared" si="80"/>
        <v>-1</v>
      </c>
      <c r="Z60" s="86" t="s">
        <v>12</v>
      </c>
      <c r="AA60" s="89">
        <f t="shared" si="81"/>
        <v>-1</v>
      </c>
      <c r="AC60" s="86" t="s">
        <v>12</v>
      </c>
      <c r="AD60" s="89">
        <f t="shared" si="82"/>
        <v>-1</v>
      </c>
      <c r="AE60" s="176"/>
      <c r="AF60" s="86" t="s">
        <v>12</v>
      </c>
      <c r="AG60" s="89">
        <f t="shared" si="83"/>
        <v>-1</v>
      </c>
      <c r="AI60" s="86" t="s">
        <v>12</v>
      </c>
      <c r="AJ60" s="89">
        <f t="shared" si="84"/>
        <v>-1</v>
      </c>
      <c r="AL60" s="86" t="s">
        <v>12</v>
      </c>
      <c r="AM60" s="89">
        <f t="shared" si="85"/>
        <v>-1</v>
      </c>
      <c r="AO60" s="86" t="s">
        <v>12</v>
      </c>
      <c r="AP60" s="89">
        <f t="shared" si="86"/>
        <v>-1</v>
      </c>
      <c r="AR60" s="86" t="s">
        <v>12</v>
      </c>
      <c r="AS60" s="89">
        <f t="shared" si="87"/>
        <v>-1</v>
      </c>
      <c r="AU60" s="86" t="s">
        <v>12</v>
      </c>
      <c r="AV60" s="89">
        <f t="shared" si="88"/>
        <v>-1</v>
      </c>
      <c r="AX60" s="86" t="s">
        <v>12</v>
      </c>
      <c r="AY60" s="89">
        <f t="shared" si="89"/>
        <v>-1</v>
      </c>
      <c r="BA60" s="86" t="s">
        <v>12</v>
      </c>
      <c r="BB60" s="89">
        <f t="shared" si="90"/>
        <v>-1</v>
      </c>
      <c r="BD60" s="86" t="s">
        <v>12</v>
      </c>
      <c r="BE60" s="89">
        <f t="shared" si="91"/>
        <v>-1</v>
      </c>
      <c r="BG60" s="86" t="s">
        <v>12</v>
      </c>
      <c r="BH60" s="89">
        <f t="shared" si="92"/>
        <v>-1</v>
      </c>
      <c r="BJ60" s="86" t="s">
        <v>12</v>
      </c>
      <c r="BK60" s="89">
        <f t="shared" si="93"/>
        <v>-1</v>
      </c>
      <c r="BM60" s="86" t="s">
        <v>12</v>
      </c>
      <c r="BN60" s="89">
        <f t="shared" si="94"/>
        <v>-1</v>
      </c>
      <c r="BP60" s="86" t="s">
        <v>12</v>
      </c>
      <c r="BQ60" s="89">
        <f t="shared" si="95"/>
        <v>-1</v>
      </c>
      <c r="BS60" s="86" t="s">
        <v>12</v>
      </c>
      <c r="BT60" s="89">
        <f t="shared" si="96"/>
        <v>-1</v>
      </c>
      <c r="BV60" s="86" t="s">
        <v>12</v>
      </c>
      <c r="BW60" s="89">
        <f t="shared" si="97"/>
        <v>-1</v>
      </c>
      <c r="BY60" s="86" t="s">
        <v>12</v>
      </c>
      <c r="BZ60" s="89">
        <f t="shared" si="98"/>
        <v>-1</v>
      </c>
    </row>
    <row r="61" spans="1:78" x14ac:dyDescent="0.25">
      <c r="A61" s="8" t="s">
        <v>5</v>
      </c>
      <c r="B61" s="11" t="s">
        <v>14</v>
      </c>
      <c r="C61" s="11" t="s">
        <v>13</v>
      </c>
      <c r="E61" s="86" t="s">
        <v>14</v>
      </c>
      <c r="F61" s="89">
        <f t="shared" si="74"/>
        <v>1</v>
      </c>
      <c r="H61" s="86" t="s">
        <v>14</v>
      </c>
      <c r="I61" s="89">
        <f t="shared" si="75"/>
        <v>-0.1869084886566465</v>
      </c>
      <c r="K61" s="86" t="s">
        <v>14</v>
      </c>
      <c r="L61" s="89">
        <f t="shared" si="76"/>
        <v>-0.1869084886566465</v>
      </c>
      <c r="N61" s="86" t="s">
        <v>14</v>
      </c>
      <c r="O61" s="89">
        <f t="shared" si="77"/>
        <v>-0.1869084886566465</v>
      </c>
      <c r="Q61" s="86" t="s">
        <v>14</v>
      </c>
      <c r="R61" s="89">
        <f t="shared" si="78"/>
        <v>0</v>
      </c>
      <c r="T61" s="86" t="s">
        <v>14</v>
      </c>
      <c r="U61" s="89">
        <f t="shared" si="79"/>
        <v>-0.1869084886566465</v>
      </c>
      <c r="W61" s="86" t="s">
        <v>14</v>
      </c>
      <c r="X61" s="89">
        <f t="shared" si="80"/>
        <v>-1</v>
      </c>
      <c r="Z61" s="86" t="s">
        <v>14</v>
      </c>
      <c r="AA61" s="89">
        <f t="shared" si="81"/>
        <v>-1</v>
      </c>
      <c r="AC61" s="86" t="s">
        <v>14</v>
      </c>
      <c r="AD61" s="89">
        <f t="shared" si="82"/>
        <v>-1</v>
      </c>
      <c r="AE61" s="176"/>
      <c r="AF61" s="86" t="s">
        <v>14</v>
      </c>
      <c r="AG61" s="89">
        <f t="shared" si="83"/>
        <v>-1</v>
      </c>
      <c r="AI61" s="86" t="s">
        <v>14</v>
      </c>
      <c r="AJ61" s="89">
        <f t="shared" si="84"/>
        <v>-1</v>
      </c>
      <c r="AL61" s="86" t="s">
        <v>14</v>
      </c>
      <c r="AM61" s="89">
        <f t="shared" si="85"/>
        <v>-1</v>
      </c>
      <c r="AO61" s="86" t="s">
        <v>14</v>
      </c>
      <c r="AP61" s="89">
        <f t="shared" si="86"/>
        <v>-1</v>
      </c>
      <c r="AR61" s="86" t="s">
        <v>14</v>
      </c>
      <c r="AS61" s="89">
        <f t="shared" si="87"/>
        <v>-1</v>
      </c>
      <c r="AU61" s="86" t="s">
        <v>14</v>
      </c>
      <c r="AV61" s="89">
        <f t="shared" si="88"/>
        <v>-1</v>
      </c>
      <c r="AX61" s="86" t="s">
        <v>14</v>
      </c>
      <c r="AY61" s="89">
        <f t="shared" si="89"/>
        <v>-1</v>
      </c>
      <c r="BA61" s="86" t="s">
        <v>14</v>
      </c>
      <c r="BB61" s="89">
        <f t="shared" si="90"/>
        <v>-1</v>
      </c>
      <c r="BD61" s="86" t="s">
        <v>14</v>
      </c>
      <c r="BE61" s="89">
        <f t="shared" si="91"/>
        <v>-1</v>
      </c>
      <c r="BG61" s="86" t="s">
        <v>14</v>
      </c>
      <c r="BH61" s="89">
        <f t="shared" si="92"/>
        <v>-1</v>
      </c>
      <c r="BJ61" s="86" t="s">
        <v>14</v>
      </c>
      <c r="BK61" s="89">
        <f t="shared" si="93"/>
        <v>-1</v>
      </c>
      <c r="BM61" s="86" t="s">
        <v>14</v>
      </c>
      <c r="BN61" s="89">
        <f t="shared" si="94"/>
        <v>-1</v>
      </c>
      <c r="BP61" s="86" t="s">
        <v>14</v>
      </c>
      <c r="BQ61" s="89">
        <f t="shared" si="95"/>
        <v>-1</v>
      </c>
      <c r="BS61" s="86" t="s">
        <v>14</v>
      </c>
      <c r="BT61" s="89">
        <f t="shared" si="96"/>
        <v>-1</v>
      </c>
      <c r="BV61" s="86" t="s">
        <v>14</v>
      </c>
      <c r="BW61" s="89">
        <f t="shared" si="97"/>
        <v>-1</v>
      </c>
      <c r="BY61" s="86" t="s">
        <v>14</v>
      </c>
      <c r="BZ61" s="89">
        <f t="shared" si="98"/>
        <v>-1</v>
      </c>
    </row>
    <row r="62" spans="1:78" x14ac:dyDescent="0.25">
      <c r="A62" s="8" t="s">
        <v>5</v>
      </c>
      <c r="B62" s="11" t="s">
        <v>16</v>
      </c>
      <c r="C62" s="11" t="s">
        <v>209</v>
      </c>
      <c r="E62" s="86" t="s">
        <v>16</v>
      </c>
      <c r="F62" s="89">
        <f t="shared" si="74"/>
        <v>1</v>
      </c>
      <c r="H62" s="86" t="s">
        <v>16</v>
      </c>
      <c r="I62" s="89">
        <f t="shared" si="75"/>
        <v>0</v>
      </c>
      <c r="K62" s="86" t="s">
        <v>16</v>
      </c>
      <c r="L62" s="89">
        <f t="shared" si="76"/>
        <v>0</v>
      </c>
      <c r="N62" s="86" t="s">
        <v>16</v>
      </c>
      <c r="O62" s="89">
        <f t="shared" si="77"/>
        <v>0</v>
      </c>
      <c r="Q62" s="86" t="s">
        <v>16</v>
      </c>
      <c r="R62" s="89">
        <f t="shared" si="78"/>
        <v>0</v>
      </c>
      <c r="T62" s="86" t="s">
        <v>16</v>
      </c>
      <c r="U62" s="89">
        <f t="shared" si="79"/>
        <v>0</v>
      </c>
      <c r="W62" s="86" t="s">
        <v>16</v>
      </c>
      <c r="X62" s="89">
        <f t="shared" si="80"/>
        <v>-1</v>
      </c>
      <c r="Z62" s="86" t="s">
        <v>16</v>
      </c>
      <c r="AA62" s="89">
        <f t="shared" si="81"/>
        <v>-1</v>
      </c>
      <c r="AC62" s="86" t="s">
        <v>16</v>
      </c>
      <c r="AD62" s="89">
        <f t="shared" si="82"/>
        <v>-1</v>
      </c>
      <c r="AE62" s="176"/>
      <c r="AF62" s="86" t="s">
        <v>16</v>
      </c>
      <c r="AG62" s="89">
        <f t="shared" si="83"/>
        <v>-1</v>
      </c>
      <c r="AI62" s="86" t="s">
        <v>16</v>
      </c>
      <c r="AJ62" s="89">
        <f t="shared" si="84"/>
        <v>-1</v>
      </c>
      <c r="AL62" s="86" t="s">
        <v>16</v>
      </c>
      <c r="AM62" s="89">
        <f t="shared" si="85"/>
        <v>-1</v>
      </c>
      <c r="AO62" s="86" t="s">
        <v>16</v>
      </c>
      <c r="AP62" s="89">
        <f t="shared" si="86"/>
        <v>-1</v>
      </c>
      <c r="AR62" s="86" t="s">
        <v>16</v>
      </c>
      <c r="AS62" s="89">
        <f t="shared" si="87"/>
        <v>-1</v>
      </c>
      <c r="AU62" s="86" t="s">
        <v>16</v>
      </c>
      <c r="AV62" s="89">
        <f t="shared" si="88"/>
        <v>-1</v>
      </c>
      <c r="AX62" s="86" t="s">
        <v>16</v>
      </c>
      <c r="AY62" s="89">
        <f t="shared" si="89"/>
        <v>-1</v>
      </c>
      <c r="BA62" s="86" t="s">
        <v>16</v>
      </c>
      <c r="BB62" s="89">
        <f t="shared" si="90"/>
        <v>-1</v>
      </c>
      <c r="BD62" s="86" t="s">
        <v>16</v>
      </c>
      <c r="BE62" s="89">
        <f t="shared" si="91"/>
        <v>-1</v>
      </c>
      <c r="BG62" s="86" t="s">
        <v>16</v>
      </c>
      <c r="BH62" s="89">
        <f t="shared" si="92"/>
        <v>-1</v>
      </c>
      <c r="BJ62" s="86" t="s">
        <v>16</v>
      </c>
      <c r="BK62" s="89">
        <f t="shared" si="93"/>
        <v>-1</v>
      </c>
      <c r="BM62" s="86" t="s">
        <v>16</v>
      </c>
      <c r="BN62" s="89">
        <f t="shared" si="94"/>
        <v>-1</v>
      </c>
      <c r="BP62" s="86" t="s">
        <v>16</v>
      </c>
      <c r="BQ62" s="89">
        <f t="shared" si="95"/>
        <v>-1</v>
      </c>
      <c r="BS62" s="86" t="s">
        <v>16</v>
      </c>
      <c r="BT62" s="89">
        <f t="shared" si="96"/>
        <v>-1</v>
      </c>
      <c r="BV62" s="86" t="s">
        <v>16</v>
      </c>
      <c r="BW62" s="89">
        <f t="shared" si="97"/>
        <v>-1</v>
      </c>
      <c r="BY62" s="86" t="s">
        <v>16</v>
      </c>
      <c r="BZ62" s="89">
        <f t="shared" si="98"/>
        <v>-1</v>
      </c>
    </row>
    <row r="63" spans="1:78" x14ac:dyDescent="0.25">
      <c r="A63" s="8" t="s">
        <v>5</v>
      </c>
      <c r="B63" s="11" t="s">
        <v>18</v>
      </c>
      <c r="C63" s="11" t="s">
        <v>17</v>
      </c>
      <c r="E63" s="86" t="s">
        <v>18</v>
      </c>
      <c r="F63" s="89">
        <f t="shared" si="74"/>
        <v>1</v>
      </c>
      <c r="H63" s="86" t="s">
        <v>18</v>
      </c>
      <c r="I63" s="89">
        <f t="shared" si="75"/>
        <v>1.1006924553655692E-2</v>
      </c>
      <c r="K63" s="86" t="s">
        <v>18</v>
      </c>
      <c r="L63" s="89">
        <f t="shared" si="76"/>
        <v>1.6006893195958109E-2</v>
      </c>
      <c r="N63" s="86" t="s">
        <v>18</v>
      </c>
      <c r="O63" s="89">
        <f t="shared" si="77"/>
        <v>0.33929484367017121</v>
      </c>
      <c r="Q63" s="86" t="s">
        <v>18</v>
      </c>
      <c r="R63" s="89">
        <f t="shared" si="78"/>
        <v>0.30811182873557563</v>
      </c>
      <c r="T63" s="86" t="s">
        <v>18</v>
      </c>
      <c r="U63" s="89">
        <f t="shared" si="79"/>
        <v>0</v>
      </c>
      <c r="W63" s="86" t="s">
        <v>18</v>
      </c>
      <c r="X63" s="89">
        <f t="shared" si="80"/>
        <v>-1</v>
      </c>
      <c r="Z63" s="86" t="s">
        <v>18</v>
      </c>
      <c r="AA63" s="89">
        <f t="shared" si="81"/>
        <v>-1</v>
      </c>
      <c r="AC63" s="86" t="s">
        <v>18</v>
      </c>
      <c r="AD63" s="89">
        <f t="shared" si="82"/>
        <v>-1</v>
      </c>
      <c r="AE63" s="176"/>
      <c r="AF63" s="86" t="s">
        <v>18</v>
      </c>
      <c r="AG63" s="89">
        <f t="shared" si="83"/>
        <v>-1</v>
      </c>
      <c r="AI63" s="86" t="s">
        <v>18</v>
      </c>
      <c r="AJ63" s="89">
        <f t="shared" si="84"/>
        <v>-1</v>
      </c>
      <c r="AL63" s="86" t="s">
        <v>18</v>
      </c>
      <c r="AM63" s="89">
        <f t="shared" si="85"/>
        <v>-1</v>
      </c>
      <c r="AO63" s="86" t="s">
        <v>18</v>
      </c>
      <c r="AP63" s="89">
        <f t="shared" si="86"/>
        <v>-1</v>
      </c>
      <c r="AR63" s="86" t="s">
        <v>18</v>
      </c>
      <c r="AS63" s="89">
        <f t="shared" si="87"/>
        <v>-1</v>
      </c>
      <c r="AU63" s="86" t="s">
        <v>18</v>
      </c>
      <c r="AV63" s="89">
        <f t="shared" si="88"/>
        <v>-1</v>
      </c>
      <c r="AX63" s="86" t="s">
        <v>18</v>
      </c>
      <c r="AY63" s="89">
        <f t="shared" si="89"/>
        <v>-1</v>
      </c>
      <c r="BA63" s="86" t="s">
        <v>18</v>
      </c>
      <c r="BB63" s="89">
        <f t="shared" si="90"/>
        <v>-1</v>
      </c>
      <c r="BD63" s="86" t="s">
        <v>18</v>
      </c>
      <c r="BE63" s="89">
        <f t="shared" si="91"/>
        <v>-1</v>
      </c>
      <c r="BG63" s="86" t="s">
        <v>18</v>
      </c>
      <c r="BH63" s="89">
        <f t="shared" si="92"/>
        <v>-1</v>
      </c>
      <c r="BJ63" s="86" t="s">
        <v>18</v>
      </c>
      <c r="BK63" s="89">
        <f t="shared" si="93"/>
        <v>-1</v>
      </c>
      <c r="BM63" s="86" t="s">
        <v>18</v>
      </c>
      <c r="BN63" s="89">
        <f t="shared" si="94"/>
        <v>-1</v>
      </c>
      <c r="BP63" s="86" t="s">
        <v>18</v>
      </c>
      <c r="BQ63" s="89">
        <f t="shared" si="95"/>
        <v>-1</v>
      </c>
      <c r="BS63" s="86" t="s">
        <v>18</v>
      </c>
      <c r="BT63" s="89">
        <f t="shared" si="96"/>
        <v>-1</v>
      </c>
      <c r="BV63" s="86" t="s">
        <v>18</v>
      </c>
      <c r="BW63" s="89">
        <f t="shared" si="97"/>
        <v>-1</v>
      </c>
      <c r="BY63" s="86" t="s">
        <v>18</v>
      </c>
      <c r="BZ63" s="89">
        <f t="shared" si="98"/>
        <v>-1</v>
      </c>
    </row>
    <row r="64" spans="1:78" x14ac:dyDescent="0.25">
      <c r="A64" s="8" t="s">
        <v>5</v>
      </c>
      <c r="B64" s="11" t="s">
        <v>20</v>
      </c>
      <c r="C64" s="11" t="s">
        <v>210</v>
      </c>
      <c r="E64" s="86" t="s">
        <v>20</v>
      </c>
      <c r="F64" s="89">
        <f t="shared" si="74"/>
        <v>1</v>
      </c>
      <c r="H64" s="86" t="s">
        <v>20</v>
      </c>
      <c r="I64" s="89">
        <f t="shared" si="75"/>
        <v>7.2612321699582646E-6</v>
      </c>
      <c r="K64" s="86" t="s">
        <v>20</v>
      </c>
      <c r="L64" s="89">
        <f t="shared" si="76"/>
        <v>4.7198009105725496E-5</v>
      </c>
      <c r="N64" s="86" t="s">
        <v>20</v>
      </c>
      <c r="O64" s="89">
        <f t="shared" si="77"/>
        <v>8.72231362266759E-3</v>
      </c>
      <c r="Q64" s="86" t="s">
        <v>20</v>
      </c>
      <c r="R64" s="89">
        <f t="shared" si="78"/>
        <v>3.0030519926966366E-4</v>
      </c>
      <c r="T64" s="86" t="s">
        <v>20</v>
      </c>
      <c r="U64" s="89">
        <f t="shared" si="79"/>
        <v>0</v>
      </c>
      <c r="W64" s="86" t="s">
        <v>20</v>
      </c>
      <c r="X64" s="89">
        <f t="shared" si="80"/>
        <v>-1</v>
      </c>
      <c r="Z64" s="86" t="s">
        <v>20</v>
      </c>
      <c r="AA64" s="89">
        <f t="shared" si="81"/>
        <v>-1</v>
      </c>
      <c r="AC64" s="86" t="s">
        <v>20</v>
      </c>
      <c r="AD64" s="89">
        <f t="shared" si="82"/>
        <v>-1</v>
      </c>
      <c r="AE64" s="176"/>
      <c r="AF64" s="86" t="s">
        <v>20</v>
      </c>
      <c r="AG64" s="89">
        <f t="shared" si="83"/>
        <v>-1</v>
      </c>
      <c r="AI64" s="86" t="s">
        <v>20</v>
      </c>
      <c r="AJ64" s="89">
        <f t="shared" si="84"/>
        <v>-1</v>
      </c>
      <c r="AL64" s="86" t="s">
        <v>20</v>
      </c>
      <c r="AM64" s="89">
        <f t="shared" si="85"/>
        <v>-1</v>
      </c>
      <c r="AO64" s="86" t="s">
        <v>20</v>
      </c>
      <c r="AP64" s="89">
        <f t="shared" si="86"/>
        <v>-1</v>
      </c>
      <c r="AR64" s="86" t="s">
        <v>20</v>
      </c>
      <c r="AS64" s="89">
        <f t="shared" si="87"/>
        <v>-1</v>
      </c>
      <c r="AU64" s="86" t="s">
        <v>20</v>
      </c>
      <c r="AV64" s="89">
        <f t="shared" si="88"/>
        <v>-1</v>
      </c>
      <c r="AX64" s="86" t="s">
        <v>20</v>
      </c>
      <c r="AY64" s="89">
        <f t="shared" si="89"/>
        <v>-1</v>
      </c>
      <c r="BA64" s="86" t="s">
        <v>20</v>
      </c>
      <c r="BB64" s="89">
        <f t="shared" si="90"/>
        <v>-1</v>
      </c>
      <c r="BD64" s="86" t="s">
        <v>20</v>
      </c>
      <c r="BE64" s="89">
        <f t="shared" si="91"/>
        <v>-1</v>
      </c>
      <c r="BG64" s="86" t="s">
        <v>20</v>
      </c>
      <c r="BH64" s="89">
        <f t="shared" si="92"/>
        <v>-1</v>
      </c>
      <c r="BJ64" s="86" t="s">
        <v>20</v>
      </c>
      <c r="BK64" s="89">
        <f t="shared" si="93"/>
        <v>-1</v>
      </c>
      <c r="BM64" s="86" t="s">
        <v>20</v>
      </c>
      <c r="BN64" s="89">
        <f t="shared" si="94"/>
        <v>-1</v>
      </c>
      <c r="BP64" s="86" t="s">
        <v>20</v>
      </c>
      <c r="BQ64" s="89">
        <f t="shared" si="95"/>
        <v>-1</v>
      </c>
      <c r="BS64" s="86" t="s">
        <v>20</v>
      </c>
      <c r="BT64" s="89">
        <f t="shared" si="96"/>
        <v>-1</v>
      </c>
      <c r="BV64" s="86" t="s">
        <v>20</v>
      </c>
      <c r="BW64" s="89">
        <f t="shared" si="97"/>
        <v>-1</v>
      </c>
      <c r="BY64" s="86" t="s">
        <v>20</v>
      </c>
      <c r="BZ64" s="89">
        <f t="shared" si="98"/>
        <v>-1</v>
      </c>
    </row>
    <row r="65" spans="1:78" x14ac:dyDescent="0.25">
      <c r="A65" s="8" t="s">
        <v>5</v>
      </c>
      <c r="B65" s="11" t="s">
        <v>22</v>
      </c>
      <c r="C65" s="11" t="s">
        <v>21</v>
      </c>
      <c r="E65" s="86" t="s">
        <v>22</v>
      </c>
      <c r="F65" s="89">
        <f t="shared" si="74"/>
        <v>1</v>
      </c>
      <c r="H65" s="86" t="s">
        <v>22</v>
      </c>
      <c r="I65" s="89">
        <f t="shared" si="75"/>
        <v>-0.18690848865664636</v>
      </c>
      <c r="K65" s="86" t="s">
        <v>22</v>
      </c>
      <c r="L65" s="89">
        <f t="shared" si="76"/>
        <v>-0.18690848865664636</v>
      </c>
      <c r="N65" s="86" t="s">
        <v>22</v>
      </c>
      <c r="O65" s="89">
        <f t="shared" si="77"/>
        <v>-0.18690848865664636</v>
      </c>
      <c r="Q65" s="86" t="s">
        <v>22</v>
      </c>
      <c r="R65" s="89">
        <f t="shared" si="78"/>
        <v>0</v>
      </c>
      <c r="T65" s="86" t="s">
        <v>22</v>
      </c>
      <c r="U65" s="89">
        <f t="shared" si="79"/>
        <v>-0.18690848865664636</v>
      </c>
      <c r="W65" s="86" t="s">
        <v>22</v>
      </c>
      <c r="X65" s="89">
        <f t="shared" si="80"/>
        <v>-1</v>
      </c>
      <c r="Z65" s="86" t="s">
        <v>22</v>
      </c>
      <c r="AA65" s="89">
        <f t="shared" si="81"/>
        <v>-1</v>
      </c>
      <c r="AC65" s="86" t="s">
        <v>22</v>
      </c>
      <c r="AD65" s="89">
        <f t="shared" si="82"/>
        <v>-1</v>
      </c>
      <c r="AE65" s="176"/>
      <c r="AF65" s="86" t="s">
        <v>22</v>
      </c>
      <c r="AG65" s="89">
        <f t="shared" si="83"/>
        <v>-1</v>
      </c>
      <c r="AI65" s="86" t="s">
        <v>22</v>
      </c>
      <c r="AJ65" s="89">
        <f t="shared" si="84"/>
        <v>-1</v>
      </c>
      <c r="AL65" s="86" t="s">
        <v>22</v>
      </c>
      <c r="AM65" s="89">
        <f t="shared" si="85"/>
        <v>-1</v>
      </c>
      <c r="AO65" s="86" t="s">
        <v>22</v>
      </c>
      <c r="AP65" s="89">
        <f t="shared" si="86"/>
        <v>-1</v>
      </c>
      <c r="AR65" s="86" t="s">
        <v>22</v>
      </c>
      <c r="AS65" s="89">
        <f t="shared" si="87"/>
        <v>-1</v>
      </c>
      <c r="AU65" s="86" t="s">
        <v>22</v>
      </c>
      <c r="AV65" s="89">
        <f t="shared" si="88"/>
        <v>-1</v>
      </c>
      <c r="AX65" s="86" t="s">
        <v>22</v>
      </c>
      <c r="AY65" s="89">
        <f t="shared" si="89"/>
        <v>-1</v>
      </c>
      <c r="BA65" s="86" t="s">
        <v>22</v>
      </c>
      <c r="BB65" s="89">
        <f t="shared" si="90"/>
        <v>-1</v>
      </c>
      <c r="BD65" s="86" t="s">
        <v>22</v>
      </c>
      <c r="BE65" s="89">
        <f t="shared" si="91"/>
        <v>-1</v>
      </c>
      <c r="BG65" s="86" t="s">
        <v>22</v>
      </c>
      <c r="BH65" s="89">
        <f t="shared" si="92"/>
        <v>-1</v>
      </c>
      <c r="BJ65" s="86" t="s">
        <v>22</v>
      </c>
      <c r="BK65" s="89">
        <f t="shared" si="93"/>
        <v>-1</v>
      </c>
      <c r="BM65" s="86" t="s">
        <v>22</v>
      </c>
      <c r="BN65" s="89">
        <f t="shared" si="94"/>
        <v>-1</v>
      </c>
      <c r="BP65" s="86" t="s">
        <v>22</v>
      </c>
      <c r="BQ65" s="89">
        <f t="shared" si="95"/>
        <v>-1</v>
      </c>
      <c r="BS65" s="86" t="s">
        <v>22</v>
      </c>
      <c r="BT65" s="89">
        <f t="shared" si="96"/>
        <v>-1</v>
      </c>
      <c r="BV65" s="86" t="s">
        <v>22</v>
      </c>
      <c r="BW65" s="89">
        <f t="shared" si="97"/>
        <v>-1</v>
      </c>
      <c r="BY65" s="86" t="s">
        <v>22</v>
      </c>
      <c r="BZ65" s="89">
        <f t="shared" si="98"/>
        <v>-1</v>
      </c>
    </row>
    <row r="66" spans="1:78" x14ac:dyDescent="0.25">
      <c r="A66" s="9" t="s">
        <v>5</v>
      </c>
      <c r="B66" s="11" t="s">
        <v>24</v>
      </c>
      <c r="C66" s="11" t="s">
        <v>211</v>
      </c>
      <c r="E66" s="86" t="s">
        <v>24</v>
      </c>
      <c r="F66" s="89">
        <f t="shared" si="74"/>
        <v>1</v>
      </c>
      <c r="H66" s="86" t="s">
        <v>24</v>
      </c>
      <c r="I66" s="89">
        <f t="shared" si="75"/>
        <v>0</v>
      </c>
      <c r="K66" s="86" t="s">
        <v>24</v>
      </c>
      <c r="L66" s="89">
        <f t="shared" si="76"/>
        <v>0</v>
      </c>
      <c r="N66" s="86" t="s">
        <v>24</v>
      </c>
      <c r="O66" s="89">
        <f t="shared" si="77"/>
        <v>0</v>
      </c>
      <c r="Q66" s="86" t="s">
        <v>24</v>
      </c>
      <c r="R66" s="89">
        <f t="shared" si="78"/>
        <v>0</v>
      </c>
      <c r="T66" s="86" t="s">
        <v>24</v>
      </c>
      <c r="U66" s="89">
        <f t="shared" si="79"/>
        <v>0</v>
      </c>
      <c r="W66" s="86" t="s">
        <v>24</v>
      </c>
      <c r="X66" s="89">
        <f t="shared" si="80"/>
        <v>-1</v>
      </c>
      <c r="Z66" s="86" t="s">
        <v>24</v>
      </c>
      <c r="AA66" s="89">
        <f t="shared" si="81"/>
        <v>-1</v>
      </c>
      <c r="AC66" s="86" t="s">
        <v>24</v>
      </c>
      <c r="AD66" s="89">
        <f t="shared" si="82"/>
        <v>-1</v>
      </c>
      <c r="AE66" s="176"/>
      <c r="AF66" s="86" t="s">
        <v>24</v>
      </c>
      <c r="AG66" s="89">
        <f t="shared" si="83"/>
        <v>-1</v>
      </c>
      <c r="AI66" s="86" t="s">
        <v>24</v>
      </c>
      <c r="AJ66" s="89">
        <f t="shared" si="84"/>
        <v>-1</v>
      </c>
      <c r="AL66" s="86" t="s">
        <v>24</v>
      </c>
      <c r="AM66" s="89">
        <f t="shared" si="85"/>
        <v>-1</v>
      </c>
      <c r="AO66" s="86" t="s">
        <v>24</v>
      </c>
      <c r="AP66" s="89">
        <f t="shared" si="86"/>
        <v>-1</v>
      </c>
      <c r="AR66" s="86" t="s">
        <v>24</v>
      </c>
      <c r="AS66" s="89">
        <f t="shared" si="87"/>
        <v>-1</v>
      </c>
      <c r="AU66" s="86" t="s">
        <v>24</v>
      </c>
      <c r="AV66" s="89">
        <f t="shared" si="88"/>
        <v>-1</v>
      </c>
      <c r="AX66" s="86" t="s">
        <v>24</v>
      </c>
      <c r="AY66" s="89">
        <f t="shared" si="89"/>
        <v>-1</v>
      </c>
      <c r="BA66" s="86" t="s">
        <v>24</v>
      </c>
      <c r="BB66" s="89">
        <f t="shared" si="90"/>
        <v>-1</v>
      </c>
      <c r="BD66" s="86" t="s">
        <v>24</v>
      </c>
      <c r="BE66" s="89">
        <f t="shared" si="91"/>
        <v>-1</v>
      </c>
      <c r="BG66" s="86" t="s">
        <v>24</v>
      </c>
      <c r="BH66" s="89">
        <f t="shared" si="92"/>
        <v>-1</v>
      </c>
      <c r="BJ66" s="86" t="s">
        <v>24</v>
      </c>
      <c r="BK66" s="89">
        <f t="shared" si="93"/>
        <v>-1</v>
      </c>
      <c r="BM66" s="86" t="s">
        <v>24</v>
      </c>
      <c r="BN66" s="89">
        <f t="shared" si="94"/>
        <v>-1</v>
      </c>
      <c r="BP66" s="86" t="s">
        <v>24</v>
      </c>
      <c r="BQ66" s="89">
        <f t="shared" si="95"/>
        <v>-1</v>
      </c>
      <c r="BS66" s="86" t="s">
        <v>24</v>
      </c>
      <c r="BT66" s="89">
        <f t="shared" si="96"/>
        <v>-1</v>
      </c>
      <c r="BV66" s="86" t="s">
        <v>24</v>
      </c>
      <c r="BW66" s="89">
        <f t="shared" si="97"/>
        <v>-1</v>
      </c>
      <c r="BY66" s="86" t="s">
        <v>24</v>
      </c>
      <c r="BZ66" s="89">
        <f t="shared" si="98"/>
        <v>-1</v>
      </c>
    </row>
    <row r="67" spans="1:78" x14ac:dyDescent="0.25">
      <c r="A67" s="9" t="s">
        <v>5</v>
      </c>
      <c r="B67" s="11" t="s">
        <v>26</v>
      </c>
      <c r="C67" s="11" t="s">
        <v>25</v>
      </c>
      <c r="E67" s="86" t="s">
        <v>26</v>
      </c>
      <c r="F67" s="89">
        <f t="shared" si="74"/>
        <v>1</v>
      </c>
      <c r="H67" s="86" t="s">
        <v>26</v>
      </c>
      <c r="I67" s="89">
        <f t="shared" si="75"/>
        <v>-7.9032365762999844E-3</v>
      </c>
      <c r="K67" s="86" t="s">
        <v>26</v>
      </c>
      <c r="L67" s="89">
        <f t="shared" si="76"/>
        <v>-4.573389139452419E-3</v>
      </c>
      <c r="N67" s="86" t="s">
        <v>26</v>
      </c>
      <c r="O67" s="89">
        <f t="shared" si="77"/>
        <v>0.71874015057791141</v>
      </c>
      <c r="Q67" s="86" t="s">
        <v>26</v>
      </c>
      <c r="R67" s="89">
        <f t="shared" si="78"/>
        <v>6.1062238704495382E-4</v>
      </c>
      <c r="T67" s="86" t="s">
        <v>26</v>
      </c>
      <c r="U67" s="89">
        <f t="shared" si="79"/>
        <v>-8.5086633829990887E-3</v>
      </c>
      <c r="W67" s="86" t="s">
        <v>26</v>
      </c>
      <c r="X67" s="89">
        <f t="shared" si="80"/>
        <v>-1</v>
      </c>
      <c r="Z67" s="86" t="s">
        <v>26</v>
      </c>
      <c r="AA67" s="89">
        <f t="shared" si="81"/>
        <v>-1</v>
      </c>
      <c r="AC67" s="86" t="s">
        <v>26</v>
      </c>
      <c r="AD67" s="89">
        <f t="shared" si="82"/>
        <v>-1</v>
      </c>
      <c r="AE67" s="176"/>
      <c r="AF67" s="86" t="s">
        <v>26</v>
      </c>
      <c r="AG67" s="89">
        <f t="shared" si="83"/>
        <v>-1</v>
      </c>
      <c r="AI67" s="86" t="s">
        <v>26</v>
      </c>
      <c r="AJ67" s="89">
        <f t="shared" si="84"/>
        <v>-1</v>
      </c>
      <c r="AL67" s="86" t="s">
        <v>26</v>
      </c>
      <c r="AM67" s="89">
        <f t="shared" si="85"/>
        <v>-1</v>
      </c>
      <c r="AO67" s="86" t="s">
        <v>26</v>
      </c>
      <c r="AP67" s="89">
        <f t="shared" si="86"/>
        <v>-1</v>
      </c>
      <c r="AR67" s="86" t="s">
        <v>26</v>
      </c>
      <c r="AS67" s="89">
        <f t="shared" si="87"/>
        <v>-1</v>
      </c>
      <c r="AU67" s="86" t="s">
        <v>26</v>
      </c>
      <c r="AV67" s="89">
        <f t="shared" si="88"/>
        <v>-1</v>
      </c>
      <c r="AX67" s="86" t="s">
        <v>26</v>
      </c>
      <c r="AY67" s="89">
        <f t="shared" si="89"/>
        <v>-1</v>
      </c>
      <c r="BA67" s="86" t="s">
        <v>26</v>
      </c>
      <c r="BB67" s="89">
        <f t="shared" si="90"/>
        <v>-1</v>
      </c>
      <c r="BD67" s="86" t="s">
        <v>26</v>
      </c>
      <c r="BE67" s="89">
        <f t="shared" si="91"/>
        <v>-1</v>
      </c>
      <c r="BG67" s="86" t="s">
        <v>26</v>
      </c>
      <c r="BH67" s="89">
        <f t="shared" si="92"/>
        <v>-1</v>
      </c>
      <c r="BJ67" s="86" t="s">
        <v>26</v>
      </c>
      <c r="BK67" s="89">
        <f t="shared" si="93"/>
        <v>-1</v>
      </c>
      <c r="BM67" s="86" t="s">
        <v>26</v>
      </c>
      <c r="BN67" s="89">
        <f t="shared" si="94"/>
        <v>-1</v>
      </c>
      <c r="BP67" s="86" t="s">
        <v>26</v>
      </c>
      <c r="BQ67" s="89">
        <f t="shared" si="95"/>
        <v>-1</v>
      </c>
      <c r="BS67" s="86" t="s">
        <v>26</v>
      </c>
      <c r="BT67" s="89">
        <f t="shared" si="96"/>
        <v>-1</v>
      </c>
      <c r="BV67" s="86" t="s">
        <v>26</v>
      </c>
      <c r="BW67" s="89">
        <f t="shared" si="97"/>
        <v>-1</v>
      </c>
      <c r="BY67" s="86" t="s">
        <v>26</v>
      </c>
      <c r="BZ67" s="89">
        <f t="shared" si="98"/>
        <v>-1</v>
      </c>
    </row>
    <row r="68" spans="1:78" x14ac:dyDescent="0.25">
      <c r="A68" s="9" t="s">
        <v>5</v>
      </c>
      <c r="B68" s="11" t="s">
        <v>28</v>
      </c>
      <c r="C68" s="11" t="s">
        <v>212</v>
      </c>
      <c r="E68" s="86" t="s">
        <v>28</v>
      </c>
      <c r="F68" s="89">
        <f t="shared" si="74"/>
        <v>1</v>
      </c>
      <c r="H68" s="86" t="s">
        <v>28</v>
      </c>
      <c r="I68" s="89">
        <f t="shared" si="75"/>
        <v>3.373037851476849E-2</v>
      </c>
      <c r="K68" s="86" t="s">
        <v>28</v>
      </c>
      <c r="L68" s="89">
        <f t="shared" si="76"/>
        <v>1.3556804930573678</v>
      </c>
      <c r="N68" s="86" t="s">
        <v>28</v>
      </c>
      <c r="O68" s="89">
        <f t="shared" si="77"/>
        <v>1.9565669087585491</v>
      </c>
      <c r="Q68" s="86" t="s">
        <v>28</v>
      </c>
      <c r="R68" s="89">
        <f t="shared" si="78"/>
        <v>0.30295171919041636</v>
      </c>
      <c r="T68" s="86" t="s">
        <v>28</v>
      </c>
      <c r="U68" s="89">
        <f t="shared" si="79"/>
        <v>-0.20662418776570438</v>
      </c>
      <c r="W68" s="86" t="s">
        <v>28</v>
      </c>
      <c r="X68" s="89">
        <f t="shared" si="80"/>
        <v>-1</v>
      </c>
      <c r="Z68" s="86" t="s">
        <v>28</v>
      </c>
      <c r="AA68" s="89">
        <f t="shared" si="81"/>
        <v>-1</v>
      </c>
      <c r="AC68" s="86" t="s">
        <v>28</v>
      </c>
      <c r="AD68" s="89">
        <f t="shared" si="82"/>
        <v>-1</v>
      </c>
      <c r="AE68" s="176"/>
      <c r="AF68" s="86" t="s">
        <v>28</v>
      </c>
      <c r="AG68" s="89">
        <f t="shared" si="83"/>
        <v>-1</v>
      </c>
      <c r="AI68" s="86" t="s">
        <v>28</v>
      </c>
      <c r="AJ68" s="89">
        <f t="shared" si="84"/>
        <v>-1</v>
      </c>
      <c r="AL68" s="86" t="s">
        <v>28</v>
      </c>
      <c r="AM68" s="89">
        <f t="shared" si="85"/>
        <v>-1</v>
      </c>
      <c r="AO68" s="86" t="s">
        <v>28</v>
      </c>
      <c r="AP68" s="89">
        <f t="shared" si="86"/>
        <v>-1</v>
      </c>
      <c r="AR68" s="86" t="s">
        <v>28</v>
      </c>
      <c r="AS68" s="89">
        <f t="shared" si="87"/>
        <v>-1</v>
      </c>
      <c r="AU68" s="86" t="s">
        <v>28</v>
      </c>
      <c r="AV68" s="89">
        <f t="shared" si="88"/>
        <v>-1</v>
      </c>
      <c r="AX68" s="86" t="s">
        <v>28</v>
      </c>
      <c r="AY68" s="89">
        <f t="shared" si="89"/>
        <v>-1</v>
      </c>
      <c r="BA68" s="86" t="s">
        <v>28</v>
      </c>
      <c r="BB68" s="89">
        <f t="shared" si="90"/>
        <v>-1</v>
      </c>
      <c r="BD68" s="86" t="s">
        <v>28</v>
      </c>
      <c r="BE68" s="89">
        <f t="shared" si="91"/>
        <v>-1</v>
      </c>
      <c r="BG68" s="86" t="s">
        <v>28</v>
      </c>
      <c r="BH68" s="89">
        <f t="shared" si="92"/>
        <v>-1</v>
      </c>
      <c r="BJ68" s="86" t="s">
        <v>28</v>
      </c>
      <c r="BK68" s="89">
        <f t="shared" si="93"/>
        <v>-1</v>
      </c>
      <c r="BM68" s="86" t="s">
        <v>28</v>
      </c>
      <c r="BN68" s="89">
        <f t="shared" si="94"/>
        <v>-1</v>
      </c>
      <c r="BP68" s="86" t="s">
        <v>28</v>
      </c>
      <c r="BQ68" s="89">
        <f t="shared" si="95"/>
        <v>-1</v>
      </c>
      <c r="BS68" s="86" t="s">
        <v>28</v>
      </c>
      <c r="BT68" s="89">
        <f t="shared" si="96"/>
        <v>-1</v>
      </c>
      <c r="BV68" s="86" t="s">
        <v>28</v>
      </c>
      <c r="BW68" s="89">
        <f t="shared" si="97"/>
        <v>-1</v>
      </c>
      <c r="BY68" s="86" t="s">
        <v>28</v>
      </c>
      <c r="BZ68" s="89">
        <f t="shared" si="98"/>
        <v>-1</v>
      </c>
    </row>
    <row r="69" spans="1:78" x14ac:dyDescent="0.25">
      <c r="A69" s="10" t="s">
        <v>5</v>
      </c>
      <c r="B69" s="11" t="s">
        <v>30</v>
      </c>
      <c r="C69" s="11" t="s">
        <v>27</v>
      </c>
      <c r="E69" s="86" t="s">
        <v>30</v>
      </c>
      <c r="F69" s="89">
        <f t="shared" si="74"/>
        <v>1</v>
      </c>
      <c r="H69" s="86" t="s">
        <v>30</v>
      </c>
      <c r="I69" s="89">
        <f t="shared" si="75"/>
        <v>1.1006924553655583E-2</v>
      </c>
      <c r="K69" s="86" t="s">
        <v>30</v>
      </c>
      <c r="L69" s="89">
        <f t="shared" si="76"/>
        <v>1.6006893195957925E-2</v>
      </c>
      <c r="N69" s="86" t="s">
        <v>30</v>
      </c>
      <c r="O69" s="89">
        <f t="shared" si="77"/>
        <v>0.33929484367017082</v>
      </c>
      <c r="Q69" s="86" t="s">
        <v>30</v>
      </c>
      <c r="R69" s="89">
        <f t="shared" si="78"/>
        <v>0.30811182873557563</v>
      </c>
      <c r="T69" s="86" t="s">
        <v>30</v>
      </c>
      <c r="U69" s="89">
        <f t="shared" si="79"/>
        <v>0</v>
      </c>
      <c r="W69" s="86" t="s">
        <v>30</v>
      </c>
      <c r="X69" s="89">
        <f t="shared" si="80"/>
        <v>-1</v>
      </c>
      <c r="Z69" s="86" t="s">
        <v>30</v>
      </c>
      <c r="AA69" s="89">
        <f t="shared" si="81"/>
        <v>-1</v>
      </c>
      <c r="AC69" s="86" t="s">
        <v>30</v>
      </c>
      <c r="AD69" s="89">
        <f t="shared" si="82"/>
        <v>-1</v>
      </c>
      <c r="AE69" s="176"/>
      <c r="AF69" s="86" t="s">
        <v>30</v>
      </c>
      <c r="AG69" s="89">
        <f t="shared" si="83"/>
        <v>-1</v>
      </c>
      <c r="AI69" s="86" t="s">
        <v>30</v>
      </c>
      <c r="AJ69" s="89">
        <f t="shared" si="84"/>
        <v>-1</v>
      </c>
      <c r="AL69" s="86" t="s">
        <v>30</v>
      </c>
      <c r="AM69" s="89">
        <f t="shared" si="85"/>
        <v>-1</v>
      </c>
      <c r="AO69" s="86" t="s">
        <v>30</v>
      </c>
      <c r="AP69" s="89">
        <f t="shared" si="86"/>
        <v>-1</v>
      </c>
      <c r="AR69" s="86" t="s">
        <v>30</v>
      </c>
      <c r="AS69" s="89">
        <f t="shared" si="87"/>
        <v>-1</v>
      </c>
      <c r="AU69" s="86" t="s">
        <v>30</v>
      </c>
      <c r="AV69" s="89">
        <f t="shared" si="88"/>
        <v>-1</v>
      </c>
      <c r="AX69" s="86" t="s">
        <v>30</v>
      </c>
      <c r="AY69" s="89">
        <f t="shared" si="89"/>
        <v>-1</v>
      </c>
      <c r="BA69" s="86" t="s">
        <v>30</v>
      </c>
      <c r="BB69" s="89">
        <f t="shared" si="90"/>
        <v>-1</v>
      </c>
      <c r="BD69" s="86" t="s">
        <v>30</v>
      </c>
      <c r="BE69" s="89">
        <f t="shared" si="91"/>
        <v>-1</v>
      </c>
      <c r="BG69" s="86" t="s">
        <v>30</v>
      </c>
      <c r="BH69" s="89">
        <f t="shared" si="92"/>
        <v>-1</v>
      </c>
      <c r="BJ69" s="86" t="s">
        <v>30</v>
      </c>
      <c r="BK69" s="89">
        <f t="shared" si="93"/>
        <v>-1</v>
      </c>
      <c r="BM69" s="86" t="s">
        <v>30</v>
      </c>
      <c r="BN69" s="89">
        <f t="shared" si="94"/>
        <v>-1</v>
      </c>
      <c r="BP69" s="86" t="s">
        <v>30</v>
      </c>
      <c r="BQ69" s="89">
        <f t="shared" si="95"/>
        <v>-1</v>
      </c>
      <c r="BS69" s="86" t="s">
        <v>30</v>
      </c>
      <c r="BT69" s="89">
        <f t="shared" si="96"/>
        <v>-1</v>
      </c>
      <c r="BV69" s="86" t="s">
        <v>30</v>
      </c>
      <c r="BW69" s="89">
        <f t="shared" si="97"/>
        <v>-1</v>
      </c>
      <c r="BY69" s="86" t="s">
        <v>30</v>
      </c>
      <c r="BZ69" s="89">
        <f t="shared" si="98"/>
        <v>-1</v>
      </c>
    </row>
    <row r="70" spans="1:78" x14ac:dyDescent="0.25">
      <c r="A70" s="10" t="s">
        <v>5</v>
      </c>
      <c r="B70" s="11" t="s">
        <v>32</v>
      </c>
      <c r="C70" s="11" t="s">
        <v>29</v>
      </c>
      <c r="E70" s="86" t="s">
        <v>32</v>
      </c>
      <c r="F70" s="89">
        <f t="shared" si="74"/>
        <v>1</v>
      </c>
      <c r="H70" s="86" t="s">
        <v>32</v>
      </c>
      <c r="I70" s="89">
        <f t="shared" si="75"/>
        <v>-0.17827953160185131</v>
      </c>
      <c r="K70" s="86" t="s">
        <v>32</v>
      </c>
      <c r="L70" s="89">
        <f t="shared" si="76"/>
        <v>-0.17214251334987671</v>
      </c>
      <c r="N70" s="86" t="s">
        <v>32</v>
      </c>
      <c r="O70" s="89">
        <f t="shared" si="77"/>
        <v>-3.758862621868915E-2</v>
      </c>
      <c r="Q70" s="86" t="s">
        <v>32</v>
      </c>
      <c r="R70" s="89">
        <f t="shared" si="78"/>
        <v>1.0612528767566159E-2</v>
      </c>
      <c r="T70" s="86" t="s">
        <v>32</v>
      </c>
      <c r="U70" s="89">
        <f t="shared" si="79"/>
        <v>-0.18690848865664647</v>
      </c>
      <c r="W70" s="86" t="s">
        <v>32</v>
      </c>
      <c r="X70" s="89">
        <f t="shared" si="80"/>
        <v>-1</v>
      </c>
      <c r="Z70" s="86" t="s">
        <v>32</v>
      </c>
      <c r="AA70" s="89">
        <f t="shared" si="81"/>
        <v>-1</v>
      </c>
      <c r="AC70" s="86" t="s">
        <v>32</v>
      </c>
      <c r="AD70" s="89">
        <f t="shared" si="82"/>
        <v>-1</v>
      </c>
      <c r="AE70" s="176"/>
      <c r="AF70" s="86" t="s">
        <v>32</v>
      </c>
      <c r="AG70" s="89">
        <f t="shared" si="83"/>
        <v>-1</v>
      </c>
      <c r="AI70" s="86" t="s">
        <v>32</v>
      </c>
      <c r="AJ70" s="89">
        <f t="shared" si="84"/>
        <v>-1</v>
      </c>
      <c r="AL70" s="86" t="s">
        <v>32</v>
      </c>
      <c r="AM70" s="89">
        <f t="shared" si="85"/>
        <v>-1</v>
      </c>
      <c r="AO70" s="86" t="s">
        <v>32</v>
      </c>
      <c r="AP70" s="89">
        <f t="shared" si="86"/>
        <v>-1</v>
      </c>
      <c r="AR70" s="86" t="s">
        <v>32</v>
      </c>
      <c r="AS70" s="89">
        <f t="shared" si="87"/>
        <v>-1</v>
      </c>
      <c r="AU70" s="86" t="s">
        <v>32</v>
      </c>
      <c r="AV70" s="89">
        <f t="shared" si="88"/>
        <v>-1</v>
      </c>
      <c r="AX70" s="86" t="s">
        <v>32</v>
      </c>
      <c r="AY70" s="89">
        <f t="shared" si="89"/>
        <v>-1</v>
      </c>
      <c r="BA70" s="86" t="s">
        <v>32</v>
      </c>
      <c r="BB70" s="89">
        <f t="shared" si="90"/>
        <v>-1</v>
      </c>
      <c r="BD70" s="86" t="s">
        <v>32</v>
      </c>
      <c r="BE70" s="89">
        <f t="shared" si="91"/>
        <v>-1</v>
      </c>
      <c r="BG70" s="86" t="s">
        <v>32</v>
      </c>
      <c r="BH70" s="89">
        <f t="shared" si="92"/>
        <v>-1</v>
      </c>
      <c r="BJ70" s="86" t="s">
        <v>32</v>
      </c>
      <c r="BK70" s="89">
        <f t="shared" si="93"/>
        <v>-1</v>
      </c>
      <c r="BM70" s="86" t="s">
        <v>32</v>
      </c>
      <c r="BN70" s="89">
        <f t="shared" si="94"/>
        <v>-1</v>
      </c>
      <c r="BP70" s="86" t="s">
        <v>32</v>
      </c>
      <c r="BQ70" s="89">
        <f t="shared" si="95"/>
        <v>-1</v>
      </c>
      <c r="BS70" s="86" t="s">
        <v>32</v>
      </c>
      <c r="BT70" s="89">
        <f t="shared" si="96"/>
        <v>-1</v>
      </c>
      <c r="BV70" s="86" t="s">
        <v>32</v>
      </c>
      <c r="BW70" s="89">
        <f t="shared" si="97"/>
        <v>-1</v>
      </c>
      <c r="BY70" s="86" t="s">
        <v>32</v>
      </c>
      <c r="BZ70" s="89">
        <f t="shared" si="98"/>
        <v>-1</v>
      </c>
    </row>
    <row r="71" spans="1:78" x14ac:dyDescent="0.25">
      <c r="A71" s="10" t="s">
        <v>5</v>
      </c>
      <c r="B71" s="11" t="s">
        <v>34</v>
      </c>
      <c r="C71" s="11" t="s">
        <v>31</v>
      </c>
      <c r="E71" s="86" t="s">
        <v>34</v>
      </c>
      <c r="F71" s="89">
        <f t="shared" ref="F71:F74" si="99">F51/$F19</f>
        <v>1</v>
      </c>
      <c r="H71" s="86" t="s">
        <v>34</v>
      </c>
      <c r="I71" s="89">
        <f t="shared" ref="I71:I74" si="100">I51/$F19</f>
        <v>-0.23810767597622501</v>
      </c>
      <c r="K71" s="86" t="s">
        <v>34</v>
      </c>
      <c r="L71" s="89">
        <f t="shared" ref="L71:L74" si="101">L51/$F19</f>
        <v>-0.23810767597622501</v>
      </c>
      <c r="N71" s="86" t="s">
        <v>34</v>
      </c>
      <c r="O71" s="89">
        <f t="shared" ref="O71:O74" si="102">O51/$F19</f>
        <v>-0.23810767597622501</v>
      </c>
      <c r="Q71" s="86" t="s">
        <v>34</v>
      </c>
      <c r="R71" s="89">
        <f t="shared" ref="R71:R74" si="103">R51/$F19</f>
        <v>-0.19678058931068887</v>
      </c>
      <c r="T71" s="86" t="s">
        <v>34</v>
      </c>
      <c r="U71" s="89">
        <f t="shared" ref="U71:U74" si="104">U51/$F19</f>
        <v>-0.23810767597622501</v>
      </c>
      <c r="W71" s="86" t="s">
        <v>34</v>
      </c>
      <c r="X71" s="89">
        <f t="shared" ref="X71:X74" si="105">X51/$F19</f>
        <v>-1</v>
      </c>
      <c r="Z71" s="86" t="s">
        <v>34</v>
      </c>
      <c r="AA71" s="89">
        <f t="shared" ref="AA71:AA74" si="106">AA51/$F19</f>
        <v>-1</v>
      </c>
      <c r="AC71" s="86" t="s">
        <v>34</v>
      </c>
      <c r="AD71" s="89">
        <f t="shared" ref="AD71:AD74" si="107">AD51/$F19</f>
        <v>-1</v>
      </c>
      <c r="AE71" s="176"/>
      <c r="AF71" s="86" t="s">
        <v>34</v>
      </c>
      <c r="AG71" s="89">
        <f t="shared" ref="AG71:AG74" si="108">AG51/$F19</f>
        <v>-1</v>
      </c>
      <c r="AI71" s="86" t="s">
        <v>34</v>
      </c>
      <c r="AJ71" s="89">
        <f t="shared" ref="AJ71:AJ74" si="109">AJ51/$F19</f>
        <v>-1</v>
      </c>
      <c r="AL71" s="86" t="s">
        <v>34</v>
      </c>
      <c r="AM71" s="89">
        <f t="shared" ref="AM71:AM74" si="110">AM51/$F19</f>
        <v>-1</v>
      </c>
      <c r="AO71" s="86" t="s">
        <v>34</v>
      </c>
      <c r="AP71" s="89">
        <f t="shared" ref="AP71:AP74" si="111">AP51/$F19</f>
        <v>-1</v>
      </c>
      <c r="AR71" s="86" t="s">
        <v>34</v>
      </c>
      <c r="AS71" s="89">
        <f t="shared" ref="AS71:AS74" si="112">AS51/$F19</f>
        <v>-1</v>
      </c>
      <c r="AU71" s="86" t="s">
        <v>34</v>
      </c>
      <c r="AV71" s="89">
        <f t="shared" ref="AV71:AV74" si="113">AV51/$F19</f>
        <v>-1</v>
      </c>
      <c r="AX71" s="86" t="s">
        <v>34</v>
      </c>
      <c r="AY71" s="89">
        <f t="shared" ref="AY71:AY74" si="114">AY51/$F19</f>
        <v>-1</v>
      </c>
      <c r="BA71" s="86" t="s">
        <v>34</v>
      </c>
      <c r="BB71" s="89">
        <f t="shared" ref="BB71:BB74" si="115">BB51/$F19</f>
        <v>-1</v>
      </c>
      <c r="BD71" s="86" t="s">
        <v>34</v>
      </c>
      <c r="BE71" s="89">
        <f t="shared" ref="BE71:BE74" si="116">BE51/$F19</f>
        <v>-1</v>
      </c>
      <c r="BG71" s="86" t="s">
        <v>34</v>
      </c>
      <c r="BH71" s="89">
        <f t="shared" ref="BH71:BH74" si="117">BH51/$F19</f>
        <v>-1</v>
      </c>
      <c r="BJ71" s="86" t="s">
        <v>34</v>
      </c>
      <c r="BK71" s="89">
        <f t="shared" ref="BK71:BK74" si="118">BK51/$F19</f>
        <v>-1</v>
      </c>
      <c r="BM71" s="86" t="s">
        <v>34</v>
      </c>
      <c r="BN71" s="89">
        <f t="shared" ref="BN71:BN74" si="119">BN51/$F19</f>
        <v>-1</v>
      </c>
      <c r="BP71" s="86" t="s">
        <v>34</v>
      </c>
      <c r="BQ71" s="89">
        <f t="shared" ref="BQ71:BQ74" si="120">BQ51/$F19</f>
        <v>-1</v>
      </c>
      <c r="BS71" s="86" t="s">
        <v>34</v>
      </c>
      <c r="BT71" s="89">
        <f t="shared" ref="BT71:BT74" si="121">BT51/$F19</f>
        <v>-1</v>
      </c>
      <c r="BV71" s="86" t="s">
        <v>34</v>
      </c>
      <c r="BW71" s="89">
        <f t="shared" ref="BW71:BW74" si="122">BW51/$F19</f>
        <v>-1</v>
      </c>
      <c r="BY71" s="86" t="s">
        <v>34</v>
      </c>
      <c r="BZ71" s="89">
        <f t="shared" ref="BZ71:BZ74" si="123">BZ51/$F19</f>
        <v>-1</v>
      </c>
    </row>
    <row r="72" spans="1:78" x14ac:dyDescent="0.25">
      <c r="A72" s="10" t="s">
        <v>5</v>
      </c>
      <c r="B72" s="11" t="s">
        <v>36</v>
      </c>
      <c r="C72" s="11" t="s">
        <v>33</v>
      </c>
      <c r="E72" s="87" t="s">
        <v>36</v>
      </c>
      <c r="F72" s="90">
        <f t="shared" si="99"/>
        <v>1</v>
      </c>
      <c r="H72" s="87" t="s">
        <v>36</v>
      </c>
      <c r="I72" s="90">
        <f t="shared" si="100"/>
        <v>-0.18641199677710399</v>
      </c>
      <c r="K72" s="87" t="s">
        <v>36</v>
      </c>
      <c r="L72" s="90">
        <f t="shared" si="101"/>
        <v>-0.18368129143962</v>
      </c>
      <c r="N72" s="87" t="s">
        <v>36</v>
      </c>
      <c r="O72" s="90">
        <f t="shared" si="102"/>
        <v>0.40948586742894527</v>
      </c>
      <c r="Q72" s="87" t="s">
        <v>36</v>
      </c>
      <c r="R72" s="90">
        <f t="shared" si="103"/>
        <v>6.1062238704502386E-4</v>
      </c>
      <c r="T72" s="87" t="s">
        <v>36</v>
      </c>
      <c r="U72" s="90">
        <f t="shared" si="104"/>
        <v>-0.18690848865664661</v>
      </c>
      <c r="W72" s="87" t="s">
        <v>36</v>
      </c>
      <c r="X72" s="90">
        <f t="shared" si="105"/>
        <v>-1</v>
      </c>
      <c r="Z72" s="87" t="s">
        <v>36</v>
      </c>
      <c r="AA72" s="90">
        <f t="shared" si="106"/>
        <v>-1</v>
      </c>
      <c r="AC72" s="87" t="s">
        <v>36</v>
      </c>
      <c r="AD72" s="90">
        <f t="shared" si="107"/>
        <v>-1</v>
      </c>
      <c r="AE72" s="176"/>
      <c r="AF72" s="87" t="s">
        <v>36</v>
      </c>
      <c r="AG72" s="90">
        <f t="shared" si="108"/>
        <v>-1</v>
      </c>
      <c r="AI72" s="87" t="s">
        <v>36</v>
      </c>
      <c r="AJ72" s="90">
        <f t="shared" si="109"/>
        <v>-1</v>
      </c>
      <c r="AL72" s="87" t="s">
        <v>36</v>
      </c>
      <c r="AM72" s="90">
        <f t="shared" si="110"/>
        <v>-1</v>
      </c>
      <c r="AO72" s="87" t="s">
        <v>36</v>
      </c>
      <c r="AP72" s="90">
        <f t="shared" si="111"/>
        <v>-1</v>
      </c>
      <c r="AR72" s="87" t="s">
        <v>36</v>
      </c>
      <c r="AS72" s="90">
        <f t="shared" si="112"/>
        <v>-1</v>
      </c>
      <c r="AU72" s="87" t="s">
        <v>36</v>
      </c>
      <c r="AV72" s="90">
        <f t="shared" si="113"/>
        <v>-1</v>
      </c>
      <c r="AX72" s="87" t="s">
        <v>36</v>
      </c>
      <c r="AY72" s="90">
        <f t="shared" si="114"/>
        <v>-1</v>
      </c>
      <c r="BA72" s="87" t="s">
        <v>36</v>
      </c>
      <c r="BB72" s="90">
        <f t="shared" si="115"/>
        <v>-1</v>
      </c>
      <c r="BD72" s="87" t="s">
        <v>36</v>
      </c>
      <c r="BE72" s="90">
        <f t="shared" si="116"/>
        <v>-1</v>
      </c>
      <c r="BG72" s="87" t="s">
        <v>36</v>
      </c>
      <c r="BH72" s="90">
        <f t="shared" si="117"/>
        <v>-1</v>
      </c>
      <c r="BJ72" s="87" t="s">
        <v>36</v>
      </c>
      <c r="BK72" s="90">
        <f t="shared" si="118"/>
        <v>-1</v>
      </c>
      <c r="BM72" s="87" t="s">
        <v>36</v>
      </c>
      <c r="BN72" s="90">
        <f t="shared" si="119"/>
        <v>-1</v>
      </c>
      <c r="BP72" s="87" t="s">
        <v>36</v>
      </c>
      <c r="BQ72" s="90">
        <f t="shared" si="120"/>
        <v>-1</v>
      </c>
      <c r="BS72" s="87" t="s">
        <v>36</v>
      </c>
      <c r="BT72" s="90">
        <f t="shared" si="121"/>
        <v>-1</v>
      </c>
      <c r="BV72" s="87" t="s">
        <v>36</v>
      </c>
      <c r="BW72" s="90">
        <f t="shared" si="122"/>
        <v>-1</v>
      </c>
      <c r="BY72" s="87" t="s">
        <v>36</v>
      </c>
      <c r="BZ72" s="90">
        <f t="shared" si="123"/>
        <v>-1</v>
      </c>
    </row>
    <row r="73" spans="1:78" x14ac:dyDescent="0.25">
      <c r="A73" s="10" t="s">
        <v>5</v>
      </c>
      <c r="B73" s="11" t="s">
        <v>213</v>
      </c>
      <c r="C73" s="11" t="s">
        <v>35</v>
      </c>
      <c r="E73" s="86" t="s">
        <v>213</v>
      </c>
      <c r="F73" s="89" t="e">
        <f t="shared" si="99"/>
        <v>#DIV/0!</v>
      </c>
      <c r="H73" s="86" t="s">
        <v>213</v>
      </c>
      <c r="I73" s="89" t="e">
        <f t="shared" si="100"/>
        <v>#DIV/0!</v>
      </c>
      <c r="K73" s="86" t="s">
        <v>213</v>
      </c>
      <c r="L73" s="89" t="e">
        <f t="shared" si="101"/>
        <v>#DIV/0!</v>
      </c>
      <c r="N73" s="86" t="s">
        <v>213</v>
      </c>
      <c r="O73" s="89" t="e">
        <f t="shared" si="102"/>
        <v>#DIV/0!</v>
      </c>
      <c r="Q73" s="86" t="s">
        <v>213</v>
      </c>
      <c r="R73" s="89" t="e">
        <f t="shared" si="103"/>
        <v>#DIV/0!</v>
      </c>
      <c r="T73" s="86" t="s">
        <v>213</v>
      </c>
      <c r="U73" s="89" t="e">
        <f t="shared" si="104"/>
        <v>#DIV/0!</v>
      </c>
      <c r="W73" s="86" t="s">
        <v>213</v>
      </c>
      <c r="X73" s="89" t="e">
        <f t="shared" si="105"/>
        <v>#DIV/0!</v>
      </c>
      <c r="Z73" s="86" t="s">
        <v>213</v>
      </c>
      <c r="AA73" s="89" t="e">
        <f t="shared" si="106"/>
        <v>#DIV/0!</v>
      </c>
      <c r="AC73" s="86" t="s">
        <v>213</v>
      </c>
      <c r="AD73" s="89" t="e">
        <f t="shared" si="107"/>
        <v>#DIV/0!</v>
      </c>
      <c r="AE73" s="65"/>
      <c r="AF73" s="86" t="s">
        <v>213</v>
      </c>
      <c r="AG73" s="89" t="e">
        <f t="shared" si="108"/>
        <v>#DIV/0!</v>
      </c>
      <c r="AI73" s="86" t="s">
        <v>213</v>
      </c>
      <c r="AJ73" s="89" t="e">
        <f t="shared" si="109"/>
        <v>#DIV/0!</v>
      </c>
      <c r="AL73" s="86" t="s">
        <v>213</v>
      </c>
      <c r="AM73" s="89" t="e">
        <f t="shared" si="110"/>
        <v>#DIV/0!</v>
      </c>
      <c r="AO73" s="86" t="s">
        <v>213</v>
      </c>
      <c r="AP73" s="89" t="e">
        <f t="shared" si="111"/>
        <v>#DIV/0!</v>
      </c>
      <c r="AR73" s="86" t="s">
        <v>213</v>
      </c>
      <c r="AS73" s="89" t="e">
        <f t="shared" si="112"/>
        <v>#DIV/0!</v>
      </c>
      <c r="AU73" s="86" t="s">
        <v>213</v>
      </c>
      <c r="AV73" s="89" t="e">
        <f t="shared" si="113"/>
        <v>#DIV/0!</v>
      </c>
      <c r="AX73" s="86" t="s">
        <v>213</v>
      </c>
      <c r="AY73" s="89" t="e">
        <f t="shared" si="114"/>
        <v>#DIV/0!</v>
      </c>
      <c r="BA73" s="86" t="s">
        <v>213</v>
      </c>
      <c r="BB73" s="89" t="e">
        <f t="shared" si="115"/>
        <v>#DIV/0!</v>
      </c>
      <c r="BD73" s="86" t="s">
        <v>213</v>
      </c>
      <c r="BE73" s="89" t="e">
        <f t="shared" si="116"/>
        <v>#DIV/0!</v>
      </c>
      <c r="BG73" s="86" t="s">
        <v>213</v>
      </c>
      <c r="BH73" s="89" t="e">
        <f t="shared" si="117"/>
        <v>#DIV/0!</v>
      </c>
      <c r="BJ73" s="86" t="s">
        <v>213</v>
      </c>
      <c r="BK73" s="89" t="e">
        <f t="shared" si="118"/>
        <v>#DIV/0!</v>
      </c>
      <c r="BM73" s="86" t="s">
        <v>213</v>
      </c>
      <c r="BN73" s="89" t="e">
        <f t="shared" si="119"/>
        <v>#DIV/0!</v>
      </c>
      <c r="BP73" s="86" t="s">
        <v>213</v>
      </c>
      <c r="BQ73" s="89" t="e">
        <f t="shared" si="120"/>
        <v>#DIV/0!</v>
      </c>
      <c r="BS73" s="86" t="s">
        <v>213</v>
      </c>
      <c r="BT73" s="89" t="e">
        <f t="shared" si="121"/>
        <v>#DIV/0!</v>
      </c>
      <c r="BV73" s="86" t="s">
        <v>213</v>
      </c>
      <c r="BW73" s="89" t="e">
        <f t="shared" si="122"/>
        <v>#DIV/0!</v>
      </c>
      <c r="BY73" s="86" t="s">
        <v>213</v>
      </c>
      <c r="BZ73" s="89" t="e">
        <f t="shared" si="123"/>
        <v>#DIV/0!</v>
      </c>
    </row>
    <row r="74" spans="1:78" ht="15.75" thickBot="1" x14ac:dyDescent="0.3">
      <c r="A74" s="12" t="s">
        <v>5</v>
      </c>
      <c r="B74" s="13" t="s">
        <v>214</v>
      </c>
      <c r="C74" s="13" t="s">
        <v>37</v>
      </c>
      <c r="E74" s="87" t="s">
        <v>214</v>
      </c>
      <c r="F74" s="90">
        <f t="shared" si="99"/>
        <v>1</v>
      </c>
      <c r="H74" s="87" t="s">
        <v>214</v>
      </c>
      <c r="I74" s="90">
        <f t="shared" si="100"/>
        <v>-3.6080195353761724E-2</v>
      </c>
      <c r="K74" s="87" t="s">
        <v>214</v>
      </c>
      <c r="L74" s="90">
        <f t="shared" si="101"/>
        <v>-3.422939857056953E-2</v>
      </c>
      <c r="N74" s="87" t="s">
        <v>214</v>
      </c>
      <c r="O74" s="90">
        <f t="shared" si="102"/>
        <v>6.3256237600953974E-2</v>
      </c>
      <c r="Q74" s="87" t="s">
        <v>214</v>
      </c>
      <c r="R74" s="90">
        <f t="shared" si="103"/>
        <v>5.8872867627177305E-2</v>
      </c>
      <c r="T74" s="87" t="s">
        <v>214</v>
      </c>
      <c r="U74" s="90">
        <f t="shared" si="104"/>
        <v>-4.0212154095943226E-2</v>
      </c>
      <c r="W74" s="87" t="s">
        <v>214</v>
      </c>
      <c r="X74" s="90">
        <f t="shared" si="105"/>
        <v>-1</v>
      </c>
      <c r="Z74" s="87" t="s">
        <v>214</v>
      </c>
      <c r="AA74" s="90">
        <f t="shared" si="106"/>
        <v>-1</v>
      </c>
      <c r="AC74" s="87" t="s">
        <v>214</v>
      </c>
      <c r="AD74" s="90">
        <f t="shared" si="107"/>
        <v>-1</v>
      </c>
      <c r="AE74" s="65"/>
      <c r="AF74" s="87" t="s">
        <v>214</v>
      </c>
      <c r="AG74" s="90">
        <f t="shared" si="108"/>
        <v>-1</v>
      </c>
      <c r="AI74" s="87" t="s">
        <v>214</v>
      </c>
      <c r="AJ74" s="90">
        <f t="shared" si="109"/>
        <v>-1</v>
      </c>
      <c r="AL74" s="87" t="s">
        <v>214</v>
      </c>
      <c r="AM74" s="90">
        <f t="shared" si="110"/>
        <v>-1</v>
      </c>
      <c r="AO74" s="87" t="s">
        <v>214</v>
      </c>
      <c r="AP74" s="90">
        <f t="shared" si="111"/>
        <v>-1</v>
      </c>
      <c r="AR74" s="87" t="s">
        <v>214</v>
      </c>
      <c r="AS74" s="90">
        <f t="shared" si="112"/>
        <v>-1</v>
      </c>
      <c r="AU74" s="87" t="s">
        <v>214</v>
      </c>
      <c r="AV74" s="90">
        <f t="shared" si="113"/>
        <v>-1</v>
      </c>
      <c r="AX74" s="87" t="s">
        <v>214</v>
      </c>
      <c r="AY74" s="90">
        <f t="shared" si="114"/>
        <v>-1</v>
      </c>
      <c r="BA74" s="87" t="s">
        <v>214</v>
      </c>
      <c r="BB74" s="90">
        <f t="shared" si="115"/>
        <v>-1</v>
      </c>
      <c r="BD74" s="87" t="s">
        <v>214</v>
      </c>
      <c r="BE74" s="90">
        <f t="shared" si="116"/>
        <v>-1</v>
      </c>
      <c r="BG74" s="87" t="s">
        <v>214</v>
      </c>
      <c r="BH74" s="90">
        <f t="shared" si="117"/>
        <v>-1</v>
      </c>
      <c r="BJ74" s="87" t="s">
        <v>214</v>
      </c>
      <c r="BK74" s="90">
        <f t="shared" si="118"/>
        <v>-1</v>
      </c>
      <c r="BM74" s="87" t="s">
        <v>214</v>
      </c>
      <c r="BN74" s="90">
        <f t="shared" si="119"/>
        <v>-1</v>
      </c>
      <c r="BP74" s="87" t="s">
        <v>214</v>
      </c>
      <c r="BQ74" s="90">
        <f t="shared" si="120"/>
        <v>-1</v>
      </c>
      <c r="BS74" s="87" t="s">
        <v>214</v>
      </c>
      <c r="BT74" s="90">
        <f t="shared" si="121"/>
        <v>-1</v>
      </c>
      <c r="BV74" s="87" t="s">
        <v>214</v>
      </c>
      <c r="BW74" s="90">
        <f t="shared" si="122"/>
        <v>-1</v>
      </c>
      <c r="BY74" s="87" t="s">
        <v>214</v>
      </c>
      <c r="BZ74" s="90">
        <f t="shared" si="123"/>
        <v>-1</v>
      </c>
    </row>
    <row r="75" spans="1:78" ht="15.75" thickTop="1" x14ac:dyDescent="0.25"/>
  </sheetData>
  <mergeCells count="24">
    <mergeCell ref="AL1:AM1"/>
    <mergeCell ref="AO1:AP1"/>
    <mergeCell ref="W1:X1"/>
    <mergeCell ref="Z1:AA1"/>
    <mergeCell ref="AC1:AD1"/>
    <mergeCell ref="AF1:AG1"/>
    <mergeCell ref="AI1:AJ1"/>
    <mergeCell ref="H1:I1"/>
    <mergeCell ref="K1:L1"/>
    <mergeCell ref="N1:O1"/>
    <mergeCell ref="Q1:R1"/>
    <mergeCell ref="T1:U1"/>
    <mergeCell ref="BS1:BT1"/>
    <mergeCell ref="BY1:BZ1"/>
    <mergeCell ref="BV1:BW1"/>
    <mergeCell ref="AR1:AS1"/>
    <mergeCell ref="AU1:AV1"/>
    <mergeCell ref="AX1:AY1"/>
    <mergeCell ref="BA1:BB1"/>
    <mergeCell ref="BP1:BQ1"/>
    <mergeCell ref="BG1:BH1"/>
    <mergeCell ref="BJ1:BK1"/>
    <mergeCell ref="BM1:BN1"/>
    <mergeCell ref="BD1:BE1"/>
  </mergeCells>
  <conditionalFormatting sqref="A21:G23 D3:E3 D4:G20">
    <cfRule type="cellIs" dxfId="1481" priority="1681" operator="lessThan">
      <formula>0</formula>
    </cfRule>
  </conditionalFormatting>
  <conditionalFormatting sqref="A2:G2">
    <cfRule type="cellIs" dxfId="1480" priority="1680" operator="lessThan">
      <formula>0</formula>
    </cfRule>
  </conditionalFormatting>
  <conditionalFormatting sqref="C36">
    <cfRule type="cellIs" dxfId="1479" priority="1276" operator="lessThan">
      <formula>0</formula>
    </cfRule>
  </conditionalFormatting>
  <conditionalFormatting sqref="I23">
    <cfRule type="cellIs" dxfId="1478" priority="1272" operator="lessThan">
      <formula>0</formula>
    </cfRule>
  </conditionalFormatting>
  <conditionalFormatting sqref="H23">
    <cfRule type="cellIs" dxfId="1477" priority="1269" operator="lessThan">
      <formula>0</formula>
    </cfRule>
  </conditionalFormatting>
  <conditionalFormatting sqref="L23">
    <cfRule type="cellIs" dxfId="1476" priority="1256" operator="lessThan">
      <formula>0</formula>
    </cfRule>
  </conditionalFormatting>
  <conditionalFormatting sqref="K2:L2">
    <cfRule type="cellIs" dxfId="1475" priority="1255" operator="lessThan">
      <formula>0</formula>
    </cfRule>
  </conditionalFormatting>
  <conditionalFormatting sqref="K23">
    <cfRule type="cellIs" dxfId="1474" priority="1253" operator="lessThan">
      <formula>0</formula>
    </cfRule>
  </conditionalFormatting>
  <conditionalFormatting sqref="O23">
    <cfRule type="cellIs" dxfId="1473" priority="1240" operator="lessThan">
      <formula>0</formula>
    </cfRule>
  </conditionalFormatting>
  <conditionalFormatting sqref="N2:O2">
    <cfRule type="cellIs" dxfId="1472" priority="1239" operator="lessThan">
      <formula>0</formula>
    </cfRule>
  </conditionalFormatting>
  <conditionalFormatting sqref="N23">
    <cfRule type="cellIs" dxfId="1471" priority="1237" operator="lessThan">
      <formula>0</formula>
    </cfRule>
  </conditionalFormatting>
  <conditionalFormatting sqref="R23">
    <cfRule type="cellIs" dxfId="1470" priority="1224" operator="lessThan">
      <formula>0</formula>
    </cfRule>
  </conditionalFormatting>
  <conditionalFormatting sqref="Q2:R2">
    <cfRule type="cellIs" dxfId="1469" priority="1223" operator="lessThan">
      <formula>0</formula>
    </cfRule>
  </conditionalFormatting>
  <conditionalFormatting sqref="Q23">
    <cfRule type="cellIs" dxfId="1468" priority="1221" operator="lessThan">
      <formula>0</formula>
    </cfRule>
  </conditionalFormatting>
  <conditionalFormatting sqref="U23">
    <cfRule type="cellIs" dxfId="1467" priority="1208" operator="lessThan">
      <formula>0</formula>
    </cfRule>
  </conditionalFormatting>
  <conditionalFormatting sqref="T2:U2">
    <cfRule type="cellIs" dxfId="1466" priority="1207" operator="lessThan">
      <formula>0</formula>
    </cfRule>
  </conditionalFormatting>
  <conditionalFormatting sqref="T23">
    <cfRule type="cellIs" dxfId="1465" priority="1205" operator="lessThan">
      <formula>0</formula>
    </cfRule>
  </conditionalFormatting>
  <conditionalFormatting sqref="X23">
    <cfRule type="cellIs" dxfId="1464" priority="1192" operator="lessThan">
      <formula>0</formula>
    </cfRule>
  </conditionalFormatting>
  <conditionalFormatting sqref="W2:X2">
    <cfRule type="cellIs" dxfId="1463" priority="1191" operator="lessThan">
      <formula>0</formula>
    </cfRule>
  </conditionalFormatting>
  <conditionalFormatting sqref="W23">
    <cfRule type="cellIs" dxfId="1462" priority="1189" operator="lessThan">
      <formula>0</formula>
    </cfRule>
  </conditionalFormatting>
  <conditionalFormatting sqref="AA23">
    <cfRule type="cellIs" dxfId="1461" priority="1176" operator="lessThan">
      <formula>0</formula>
    </cfRule>
  </conditionalFormatting>
  <conditionalFormatting sqref="Z2:AA2">
    <cfRule type="cellIs" dxfId="1460" priority="1175" operator="lessThan">
      <formula>0</formula>
    </cfRule>
  </conditionalFormatting>
  <conditionalFormatting sqref="Z23">
    <cfRule type="cellIs" dxfId="1459" priority="1173" operator="lessThan">
      <formula>0</formula>
    </cfRule>
  </conditionalFormatting>
  <conditionalFormatting sqref="AD23">
    <cfRule type="cellIs" dxfId="1458" priority="1160" operator="lessThan">
      <formula>0</formula>
    </cfRule>
  </conditionalFormatting>
  <conditionalFormatting sqref="AC2:AD2">
    <cfRule type="cellIs" dxfId="1457" priority="1159" operator="lessThan">
      <formula>0</formula>
    </cfRule>
  </conditionalFormatting>
  <conditionalFormatting sqref="AC23">
    <cfRule type="cellIs" dxfId="1456" priority="1157" operator="lessThan">
      <formula>0</formula>
    </cfRule>
  </conditionalFormatting>
  <conditionalFormatting sqref="AG23">
    <cfRule type="cellIs" dxfId="1455" priority="1144" operator="lessThan">
      <formula>0</formula>
    </cfRule>
  </conditionalFormatting>
  <conditionalFormatting sqref="AF2:AG2">
    <cfRule type="cellIs" dxfId="1454" priority="1143" operator="lessThan">
      <formula>0</formula>
    </cfRule>
  </conditionalFormatting>
  <conditionalFormatting sqref="AF23">
    <cfRule type="cellIs" dxfId="1453" priority="1141" operator="lessThan">
      <formula>0</formula>
    </cfRule>
  </conditionalFormatting>
  <conditionalFormatting sqref="AJ23">
    <cfRule type="cellIs" dxfId="1452" priority="1128" operator="lessThan">
      <formula>0</formula>
    </cfRule>
  </conditionalFormatting>
  <conditionalFormatting sqref="AI2:AJ2">
    <cfRule type="cellIs" dxfId="1451" priority="1127" operator="lessThan">
      <formula>0</formula>
    </cfRule>
  </conditionalFormatting>
  <conditionalFormatting sqref="AI23">
    <cfRule type="cellIs" dxfId="1450" priority="1125" operator="lessThan">
      <formula>0</formula>
    </cfRule>
  </conditionalFormatting>
  <conditionalFormatting sqref="AM23">
    <cfRule type="cellIs" dxfId="1449" priority="1112" operator="lessThan">
      <formula>0</formula>
    </cfRule>
  </conditionalFormatting>
  <conditionalFormatting sqref="AL2:AM2">
    <cfRule type="cellIs" dxfId="1448" priority="1111" operator="lessThan">
      <formula>0</formula>
    </cfRule>
  </conditionalFormatting>
  <conditionalFormatting sqref="AL23">
    <cfRule type="cellIs" dxfId="1447" priority="1109" operator="lessThan">
      <formula>0</formula>
    </cfRule>
  </conditionalFormatting>
  <conditionalFormatting sqref="AP23">
    <cfRule type="cellIs" dxfId="1446" priority="1096" operator="lessThan">
      <formula>0</formula>
    </cfRule>
  </conditionalFormatting>
  <conditionalFormatting sqref="AO2:AP2">
    <cfRule type="cellIs" dxfId="1445" priority="1095" operator="lessThan">
      <formula>0</formula>
    </cfRule>
  </conditionalFormatting>
  <conditionalFormatting sqref="AO23">
    <cfRule type="cellIs" dxfId="1444" priority="1093" operator="lessThan">
      <formula>0</formula>
    </cfRule>
  </conditionalFormatting>
  <conditionalFormatting sqref="AS23">
    <cfRule type="cellIs" dxfId="1443" priority="1080" operator="lessThan">
      <formula>0</formula>
    </cfRule>
  </conditionalFormatting>
  <conditionalFormatting sqref="AR2:AS2">
    <cfRule type="cellIs" dxfId="1442" priority="1079" operator="lessThan">
      <formula>0</formula>
    </cfRule>
  </conditionalFormatting>
  <conditionalFormatting sqref="AR23">
    <cfRule type="cellIs" dxfId="1441" priority="1077" operator="lessThan">
      <formula>0</formula>
    </cfRule>
  </conditionalFormatting>
  <conditionalFormatting sqref="AV23">
    <cfRule type="cellIs" dxfId="1440" priority="1064" operator="lessThan">
      <formula>0</formula>
    </cfRule>
  </conditionalFormatting>
  <conditionalFormatting sqref="AU2:AV2">
    <cfRule type="cellIs" dxfId="1439" priority="1063" operator="lessThan">
      <formula>0</formula>
    </cfRule>
  </conditionalFormatting>
  <conditionalFormatting sqref="AU23">
    <cfRule type="cellIs" dxfId="1438" priority="1061" operator="lessThan">
      <formula>0</formula>
    </cfRule>
  </conditionalFormatting>
  <conditionalFormatting sqref="AY23">
    <cfRule type="cellIs" dxfId="1437" priority="1048" operator="lessThan">
      <formula>0</formula>
    </cfRule>
  </conditionalFormatting>
  <conditionalFormatting sqref="AX2:AY2">
    <cfRule type="cellIs" dxfId="1436" priority="1047" operator="lessThan">
      <formula>0</formula>
    </cfRule>
  </conditionalFormatting>
  <conditionalFormatting sqref="AX23">
    <cfRule type="cellIs" dxfId="1435" priority="1045" operator="lessThan">
      <formula>0</formula>
    </cfRule>
  </conditionalFormatting>
  <conditionalFormatting sqref="BB23">
    <cfRule type="cellIs" dxfId="1434" priority="1032" operator="lessThan">
      <formula>0</formula>
    </cfRule>
  </conditionalFormatting>
  <conditionalFormatting sqref="BA2:BB2">
    <cfRule type="cellIs" dxfId="1433" priority="1031" operator="lessThan">
      <formula>0</formula>
    </cfRule>
  </conditionalFormatting>
  <conditionalFormatting sqref="BA23">
    <cfRule type="cellIs" dxfId="1432" priority="1029" operator="lessThan">
      <formula>0</formula>
    </cfRule>
  </conditionalFormatting>
  <conditionalFormatting sqref="BE23">
    <cfRule type="cellIs" dxfId="1431" priority="1016" operator="lessThan">
      <formula>0</formula>
    </cfRule>
  </conditionalFormatting>
  <conditionalFormatting sqref="BD2:BE2">
    <cfRule type="cellIs" dxfId="1430" priority="1015" operator="lessThan">
      <formula>0</formula>
    </cfRule>
  </conditionalFormatting>
  <conditionalFormatting sqref="BD23">
    <cfRule type="cellIs" dxfId="1429" priority="1013" operator="lessThan">
      <formula>0</formula>
    </cfRule>
  </conditionalFormatting>
  <conditionalFormatting sqref="BH23">
    <cfRule type="cellIs" dxfId="1428" priority="1000" operator="lessThan">
      <formula>0</formula>
    </cfRule>
  </conditionalFormatting>
  <conditionalFormatting sqref="BG2:BH2">
    <cfRule type="cellIs" dxfId="1427" priority="999" operator="lessThan">
      <formula>0</formula>
    </cfRule>
  </conditionalFormatting>
  <conditionalFormatting sqref="BG23">
    <cfRule type="cellIs" dxfId="1426" priority="997" operator="lessThan">
      <formula>0</formula>
    </cfRule>
  </conditionalFormatting>
  <conditionalFormatting sqref="BK23">
    <cfRule type="cellIs" dxfId="1425" priority="984" operator="lessThan">
      <formula>0</formula>
    </cfRule>
  </conditionalFormatting>
  <conditionalFormatting sqref="BJ2:BK2">
    <cfRule type="cellIs" dxfId="1424" priority="983" operator="lessThan">
      <formula>0</formula>
    </cfRule>
  </conditionalFormatting>
  <conditionalFormatting sqref="BJ23">
    <cfRule type="cellIs" dxfId="1423" priority="981" operator="lessThan">
      <formula>0</formula>
    </cfRule>
  </conditionalFormatting>
  <conditionalFormatting sqref="BN23">
    <cfRule type="cellIs" dxfId="1422" priority="968" operator="lessThan">
      <formula>0</formula>
    </cfRule>
  </conditionalFormatting>
  <conditionalFormatting sqref="BM2:BN2">
    <cfRule type="cellIs" dxfId="1421" priority="967" operator="lessThan">
      <formula>0</formula>
    </cfRule>
  </conditionalFormatting>
  <conditionalFormatting sqref="BM23">
    <cfRule type="cellIs" dxfId="1420" priority="965" operator="lessThan">
      <formula>0</formula>
    </cfRule>
  </conditionalFormatting>
  <conditionalFormatting sqref="BQ23">
    <cfRule type="cellIs" dxfId="1419" priority="952" operator="lessThan">
      <formula>0</formula>
    </cfRule>
  </conditionalFormatting>
  <conditionalFormatting sqref="BP2:BQ2">
    <cfRule type="cellIs" dxfId="1418" priority="951" operator="lessThan">
      <formula>0</formula>
    </cfRule>
  </conditionalFormatting>
  <conditionalFormatting sqref="BP23">
    <cfRule type="cellIs" dxfId="1417" priority="949" operator="lessThan">
      <formula>0</formula>
    </cfRule>
  </conditionalFormatting>
  <conditionalFormatting sqref="BT23">
    <cfRule type="cellIs" dxfId="1416" priority="936" operator="lessThan">
      <formula>0</formula>
    </cfRule>
  </conditionalFormatting>
  <conditionalFormatting sqref="BS2:BT2">
    <cfRule type="cellIs" dxfId="1415" priority="935" operator="lessThan">
      <formula>0</formula>
    </cfRule>
  </conditionalFormatting>
  <conditionalFormatting sqref="BS23">
    <cfRule type="cellIs" dxfId="1414" priority="933" operator="lessThan">
      <formula>0</formula>
    </cfRule>
  </conditionalFormatting>
  <conditionalFormatting sqref="BW23">
    <cfRule type="cellIs" dxfId="1413" priority="920" operator="lessThan">
      <formula>0</formula>
    </cfRule>
  </conditionalFormatting>
  <conditionalFormatting sqref="BV2:BW2">
    <cfRule type="cellIs" dxfId="1412" priority="919" operator="lessThan">
      <formula>0</formula>
    </cfRule>
  </conditionalFormatting>
  <conditionalFormatting sqref="BV23">
    <cfRule type="cellIs" dxfId="1411" priority="917" operator="lessThan">
      <formula>0</formula>
    </cfRule>
  </conditionalFormatting>
  <conditionalFormatting sqref="BZ23">
    <cfRule type="cellIs" dxfId="1410" priority="904" operator="lessThan">
      <formula>0</formula>
    </cfRule>
  </conditionalFormatting>
  <conditionalFormatting sqref="BY2:BZ2">
    <cfRule type="cellIs" dxfId="1409" priority="903" operator="lessThan">
      <formula>0</formula>
    </cfRule>
  </conditionalFormatting>
  <conditionalFormatting sqref="BY23">
    <cfRule type="cellIs" dxfId="1408" priority="901" operator="lessThan">
      <formula>0</formula>
    </cfRule>
  </conditionalFormatting>
  <conditionalFormatting sqref="F3:G22">
    <cfRule type="cellIs" dxfId="1407" priority="871" operator="lessThan">
      <formula>0</formula>
    </cfRule>
  </conditionalFormatting>
  <conditionalFormatting sqref="E57:E59">
    <cfRule type="cellIs" dxfId="1406" priority="861" operator="lessThan">
      <formula>0</formula>
    </cfRule>
  </conditionalFormatting>
  <conditionalFormatting sqref="E56">
    <cfRule type="cellIs" dxfId="1405" priority="859" operator="lessThan">
      <formula>0</formula>
    </cfRule>
  </conditionalFormatting>
  <conditionalFormatting sqref="E36:F36">
    <cfRule type="cellIs" dxfId="1404" priority="865" operator="lessThan">
      <formula>0</formula>
    </cfRule>
  </conditionalFormatting>
  <conditionalFormatting sqref="E37:F39">
    <cfRule type="cellIs" dxfId="1403" priority="864" operator="lessThan">
      <formula>0</formula>
    </cfRule>
  </conditionalFormatting>
  <conditionalFormatting sqref="E60:E74">
    <cfRule type="cellIs" dxfId="1402" priority="860" operator="lessThan">
      <formula>0</formula>
    </cfRule>
  </conditionalFormatting>
  <conditionalFormatting sqref="F29">
    <cfRule type="cellIs" dxfId="1401" priority="870" operator="lessThan">
      <formula>0</formula>
    </cfRule>
  </conditionalFormatting>
  <conditionalFormatting sqref="E24:F24">
    <cfRule type="cellIs" dxfId="1400" priority="869" operator="lessThan">
      <formula>0</formula>
    </cfRule>
  </conditionalFormatting>
  <conditionalFormatting sqref="E25:F28">
    <cfRule type="cellIs" dxfId="1399" priority="868" operator="lessThan">
      <formula>0</formula>
    </cfRule>
  </conditionalFormatting>
  <conditionalFormatting sqref="E30:F30">
    <cfRule type="cellIs" dxfId="1398" priority="867" operator="lessThan">
      <formula>0</formula>
    </cfRule>
  </conditionalFormatting>
  <conditionalFormatting sqref="E31:F34">
    <cfRule type="cellIs" dxfId="1397" priority="866" operator="lessThan">
      <formula>0</formula>
    </cfRule>
  </conditionalFormatting>
  <conditionalFormatting sqref="E40:F54">
    <cfRule type="cellIs" dxfId="1396" priority="863" operator="lessThan">
      <formula>0</formula>
    </cfRule>
  </conditionalFormatting>
  <conditionalFormatting sqref="F56">
    <cfRule type="cellIs" dxfId="1395" priority="862" operator="lessThan">
      <formula>0</formula>
    </cfRule>
  </conditionalFormatting>
  <conditionalFormatting sqref="F57:F74">
    <cfRule type="cellIs" dxfId="1394" priority="635" operator="lessThan">
      <formula>0</formula>
    </cfRule>
  </conditionalFormatting>
  <conditionalFormatting sqref="AE57:AE72">
    <cfRule type="cellIs" dxfId="1393" priority="585" operator="lessThan">
      <formula>0</formula>
    </cfRule>
  </conditionalFormatting>
  <conditionalFormatting sqref="L4:L22">
    <cfRule type="cellIs" dxfId="1392" priority="452" operator="lessThan">
      <formula>0</formula>
    </cfRule>
  </conditionalFormatting>
  <conditionalFormatting sqref="I3:I22">
    <cfRule type="cellIs" dxfId="1391" priority="454" operator="lessThan">
      <formula>0</formula>
    </cfRule>
  </conditionalFormatting>
  <conditionalFormatting sqref="H2">
    <cfRule type="cellIs" dxfId="1390" priority="458" operator="lessThan">
      <formula>0</formula>
    </cfRule>
  </conditionalFormatting>
  <conditionalFormatting sqref="H3:H22">
    <cfRule type="cellIs" dxfId="1389" priority="457" operator="lessThan">
      <formula>0</formula>
    </cfRule>
  </conditionalFormatting>
  <conditionalFormatting sqref="I4:I22">
    <cfRule type="cellIs" dxfId="1388" priority="456" operator="lessThan">
      <formula>0</formula>
    </cfRule>
  </conditionalFormatting>
  <conditionalFormatting sqref="I2">
    <cfRule type="cellIs" dxfId="1387" priority="455" operator="lessThan">
      <formula>0</formula>
    </cfRule>
  </conditionalFormatting>
  <conditionalFormatting sqref="K3:K22">
    <cfRule type="cellIs" dxfId="1386" priority="453" operator="lessThan">
      <formula>0</formula>
    </cfRule>
  </conditionalFormatting>
  <conditionalFormatting sqref="L3:L22">
    <cfRule type="cellIs" dxfId="1385" priority="451" operator="lessThan">
      <formula>0</formula>
    </cfRule>
  </conditionalFormatting>
  <conditionalFormatting sqref="N3:N22">
    <cfRule type="cellIs" dxfId="1384" priority="450" operator="lessThan">
      <formula>0</formula>
    </cfRule>
  </conditionalFormatting>
  <conditionalFormatting sqref="O4:O22">
    <cfRule type="cellIs" dxfId="1383" priority="449" operator="lessThan">
      <formula>0</formula>
    </cfRule>
  </conditionalFormatting>
  <conditionalFormatting sqref="O3:O22">
    <cfRule type="cellIs" dxfId="1382" priority="448" operator="lessThan">
      <formula>0</formula>
    </cfRule>
  </conditionalFormatting>
  <conditionalFormatting sqref="R4:R22">
    <cfRule type="cellIs" dxfId="1381" priority="447" operator="lessThan">
      <formula>0</formula>
    </cfRule>
  </conditionalFormatting>
  <conditionalFormatting sqref="R3:R22">
    <cfRule type="cellIs" dxfId="1380" priority="446" operator="lessThan">
      <formula>0</formula>
    </cfRule>
  </conditionalFormatting>
  <conditionalFormatting sqref="Q3:Q22">
    <cfRule type="cellIs" dxfId="1379" priority="445" operator="lessThan">
      <formula>0</formula>
    </cfRule>
  </conditionalFormatting>
  <conditionalFormatting sqref="A5:B5 A15:C20 A14:B14 A3:C4 A6:C13">
    <cfRule type="cellIs" dxfId="1378" priority="442" operator="lessThan">
      <formula>0</formula>
    </cfRule>
  </conditionalFormatting>
  <conditionalFormatting sqref="C5">
    <cfRule type="cellIs" dxfId="1377" priority="441" operator="lessThan">
      <formula>0</formula>
    </cfRule>
  </conditionalFormatting>
  <conditionalFormatting sqref="C14">
    <cfRule type="cellIs" dxfId="1376" priority="440" operator="lessThan">
      <formula>0</formula>
    </cfRule>
  </conditionalFormatting>
  <conditionalFormatting sqref="U4:U22">
    <cfRule type="cellIs" dxfId="1375" priority="436" operator="lessThan">
      <formula>0</formula>
    </cfRule>
  </conditionalFormatting>
  <conditionalFormatting sqref="U3:U22">
    <cfRule type="cellIs" dxfId="1374" priority="435" operator="lessThan">
      <formula>0</formula>
    </cfRule>
  </conditionalFormatting>
  <conditionalFormatting sqref="W3:W21">
    <cfRule type="cellIs" dxfId="1373" priority="432" operator="lessThan">
      <formula>0</formula>
    </cfRule>
  </conditionalFormatting>
  <conditionalFormatting sqref="X4:X22">
    <cfRule type="cellIs" dxfId="1372" priority="431" operator="lessThan">
      <formula>0</formula>
    </cfRule>
  </conditionalFormatting>
  <conditionalFormatting sqref="X3:X22">
    <cfRule type="cellIs" dxfId="1371" priority="430" operator="lessThan">
      <formula>0</formula>
    </cfRule>
  </conditionalFormatting>
  <conditionalFormatting sqref="Z3:Z21">
    <cfRule type="cellIs" dxfId="1370" priority="427" operator="lessThan">
      <formula>0</formula>
    </cfRule>
  </conditionalFormatting>
  <conditionalFormatting sqref="AA4:AA22">
    <cfRule type="cellIs" dxfId="1369" priority="426" operator="lessThan">
      <formula>0</formula>
    </cfRule>
  </conditionalFormatting>
  <conditionalFormatting sqref="AA3:AA22">
    <cfRule type="cellIs" dxfId="1368" priority="425" operator="lessThan">
      <formula>0</formula>
    </cfRule>
  </conditionalFormatting>
  <conditionalFormatting sqref="AC3:AC21">
    <cfRule type="cellIs" dxfId="1367" priority="422" operator="lessThan">
      <formula>0</formula>
    </cfRule>
  </conditionalFormatting>
  <conditionalFormatting sqref="AD4:AD22">
    <cfRule type="cellIs" dxfId="1366" priority="421" operator="lessThan">
      <formula>0</formula>
    </cfRule>
  </conditionalFormatting>
  <conditionalFormatting sqref="AD3:AD22">
    <cfRule type="cellIs" dxfId="1365" priority="420" operator="lessThan">
      <formula>0</formula>
    </cfRule>
  </conditionalFormatting>
  <conditionalFormatting sqref="AF3:AF21">
    <cfRule type="cellIs" dxfId="1364" priority="417" operator="lessThan">
      <formula>0</formula>
    </cfRule>
  </conditionalFormatting>
  <conditionalFormatting sqref="AG4:AG22">
    <cfRule type="cellIs" dxfId="1363" priority="416" operator="lessThan">
      <formula>0</formula>
    </cfRule>
  </conditionalFormatting>
  <conditionalFormatting sqref="AG3:AG22">
    <cfRule type="cellIs" dxfId="1362" priority="415" operator="lessThan">
      <formula>0</formula>
    </cfRule>
  </conditionalFormatting>
  <conditionalFormatting sqref="AI21">
    <cfRule type="cellIs" dxfId="1361" priority="414" operator="lessThan">
      <formula>0</formula>
    </cfRule>
  </conditionalFormatting>
  <conditionalFormatting sqref="AI22">
    <cfRule type="cellIs" dxfId="1360" priority="413" operator="lessThan">
      <formula>0</formula>
    </cfRule>
  </conditionalFormatting>
  <conditionalFormatting sqref="AI3:AI20">
    <cfRule type="cellIs" dxfId="1359" priority="412" operator="lessThan">
      <formula>0</formula>
    </cfRule>
  </conditionalFormatting>
  <conditionalFormatting sqref="AJ4:AJ22">
    <cfRule type="cellIs" dxfId="1358" priority="411" operator="lessThan">
      <formula>0</formula>
    </cfRule>
  </conditionalFormatting>
  <conditionalFormatting sqref="AJ3:AJ22">
    <cfRule type="cellIs" dxfId="1357" priority="410" operator="lessThan">
      <formula>0</formula>
    </cfRule>
  </conditionalFormatting>
  <conditionalFormatting sqref="AL21">
    <cfRule type="cellIs" dxfId="1356" priority="409" operator="lessThan">
      <formula>0</formula>
    </cfRule>
  </conditionalFormatting>
  <conditionalFormatting sqref="AL22">
    <cfRule type="cellIs" dxfId="1355" priority="408" operator="lessThan">
      <formula>0</formula>
    </cfRule>
  </conditionalFormatting>
  <conditionalFormatting sqref="AL3:AL20">
    <cfRule type="cellIs" dxfId="1354" priority="407" operator="lessThan">
      <formula>0</formula>
    </cfRule>
  </conditionalFormatting>
  <conditionalFormatting sqref="AM4:AM22">
    <cfRule type="cellIs" dxfId="1353" priority="406" operator="lessThan">
      <formula>0</formula>
    </cfRule>
  </conditionalFormatting>
  <conditionalFormatting sqref="AM3:AM22">
    <cfRule type="cellIs" dxfId="1352" priority="405" operator="lessThan">
      <formula>0</formula>
    </cfRule>
  </conditionalFormatting>
  <conditionalFormatting sqref="AO21">
    <cfRule type="cellIs" dxfId="1351" priority="404" operator="lessThan">
      <formula>0</formula>
    </cfRule>
  </conditionalFormatting>
  <conditionalFormatting sqref="AO22">
    <cfRule type="cellIs" dxfId="1350" priority="403" operator="lessThan">
      <formula>0</formula>
    </cfRule>
  </conditionalFormatting>
  <conditionalFormatting sqref="AO3:AO20">
    <cfRule type="cellIs" dxfId="1349" priority="402" operator="lessThan">
      <formula>0</formula>
    </cfRule>
  </conditionalFormatting>
  <conditionalFormatting sqref="AP4:AP22">
    <cfRule type="cellIs" dxfId="1348" priority="401" operator="lessThan">
      <formula>0</formula>
    </cfRule>
  </conditionalFormatting>
  <conditionalFormatting sqref="AP3:AP22">
    <cfRule type="cellIs" dxfId="1347" priority="400" operator="lessThan">
      <formula>0</formula>
    </cfRule>
  </conditionalFormatting>
  <conditionalFormatting sqref="AR21">
    <cfRule type="cellIs" dxfId="1346" priority="399" operator="lessThan">
      <formula>0</formula>
    </cfRule>
  </conditionalFormatting>
  <conditionalFormatting sqref="AR22">
    <cfRule type="cellIs" dxfId="1345" priority="398" operator="lessThan">
      <formula>0</formula>
    </cfRule>
  </conditionalFormatting>
  <conditionalFormatting sqref="AR3:AR20">
    <cfRule type="cellIs" dxfId="1344" priority="397" operator="lessThan">
      <formula>0</formula>
    </cfRule>
  </conditionalFormatting>
  <conditionalFormatting sqref="AS4:AS22">
    <cfRule type="cellIs" dxfId="1343" priority="396" operator="lessThan">
      <formula>0</formula>
    </cfRule>
  </conditionalFormatting>
  <conditionalFormatting sqref="AS3:AS22">
    <cfRule type="cellIs" dxfId="1342" priority="395" operator="lessThan">
      <formula>0</formula>
    </cfRule>
  </conditionalFormatting>
  <conditionalFormatting sqref="AU21">
    <cfRule type="cellIs" dxfId="1341" priority="394" operator="lessThan">
      <formula>0</formula>
    </cfRule>
  </conditionalFormatting>
  <conditionalFormatting sqref="AU22">
    <cfRule type="cellIs" dxfId="1340" priority="393" operator="lessThan">
      <formula>0</formula>
    </cfRule>
  </conditionalFormatting>
  <conditionalFormatting sqref="AU3:AU20">
    <cfRule type="cellIs" dxfId="1339" priority="392" operator="lessThan">
      <formula>0</formula>
    </cfRule>
  </conditionalFormatting>
  <conditionalFormatting sqref="AV4:AV22">
    <cfRule type="cellIs" dxfId="1338" priority="391" operator="lessThan">
      <formula>0</formula>
    </cfRule>
  </conditionalFormatting>
  <conditionalFormatting sqref="AV3:AV22">
    <cfRule type="cellIs" dxfId="1337" priority="390" operator="lessThan">
      <formula>0</formula>
    </cfRule>
  </conditionalFormatting>
  <conditionalFormatting sqref="AX21">
    <cfRule type="cellIs" dxfId="1336" priority="389" operator="lessThan">
      <formula>0</formula>
    </cfRule>
  </conditionalFormatting>
  <conditionalFormatting sqref="AX22">
    <cfRule type="cellIs" dxfId="1335" priority="388" operator="lessThan">
      <formula>0</formula>
    </cfRule>
  </conditionalFormatting>
  <conditionalFormatting sqref="AX3:AX20">
    <cfRule type="cellIs" dxfId="1334" priority="387" operator="lessThan">
      <formula>0</formula>
    </cfRule>
  </conditionalFormatting>
  <conditionalFormatting sqref="AY4:AY22">
    <cfRule type="cellIs" dxfId="1333" priority="386" operator="lessThan">
      <formula>0</formula>
    </cfRule>
  </conditionalFormatting>
  <conditionalFormatting sqref="AY3:AY22">
    <cfRule type="cellIs" dxfId="1332" priority="385" operator="lessThan">
      <formula>0</formula>
    </cfRule>
  </conditionalFormatting>
  <conditionalFormatting sqref="BA21">
    <cfRule type="cellIs" dxfId="1331" priority="384" operator="lessThan">
      <formula>0</formula>
    </cfRule>
  </conditionalFormatting>
  <conditionalFormatting sqref="BA22">
    <cfRule type="cellIs" dxfId="1330" priority="383" operator="lessThan">
      <formula>0</formula>
    </cfRule>
  </conditionalFormatting>
  <conditionalFormatting sqref="BA3:BA20">
    <cfRule type="cellIs" dxfId="1329" priority="382" operator="lessThan">
      <formula>0</formula>
    </cfRule>
  </conditionalFormatting>
  <conditionalFormatting sqref="BB4:BB22">
    <cfRule type="cellIs" dxfId="1328" priority="381" operator="lessThan">
      <formula>0</formula>
    </cfRule>
  </conditionalFormatting>
  <conditionalFormatting sqref="BB3:BB22">
    <cfRule type="cellIs" dxfId="1327" priority="380" operator="lessThan">
      <formula>0</formula>
    </cfRule>
  </conditionalFormatting>
  <conditionalFormatting sqref="BD21">
    <cfRule type="cellIs" dxfId="1326" priority="379" operator="lessThan">
      <formula>0</formula>
    </cfRule>
  </conditionalFormatting>
  <conditionalFormatting sqref="BD22">
    <cfRule type="cellIs" dxfId="1325" priority="378" operator="lessThan">
      <formula>0</formula>
    </cfRule>
  </conditionalFormatting>
  <conditionalFormatting sqref="BD3:BD20">
    <cfRule type="cellIs" dxfId="1324" priority="377" operator="lessThan">
      <formula>0</formula>
    </cfRule>
  </conditionalFormatting>
  <conditionalFormatting sqref="BE4:BE22">
    <cfRule type="cellIs" dxfId="1323" priority="376" operator="lessThan">
      <formula>0</formula>
    </cfRule>
  </conditionalFormatting>
  <conditionalFormatting sqref="BE3:BE22">
    <cfRule type="cellIs" dxfId="1322" priority="375" operator="lessThan">
      <formula>0</formula>
    </cfRule>
  </conditionalFormatting>
  <conditionalFormatting sqref="BG21">
    <cfRule type="cellIs" dxfId="1321" priority="374" operator="lessThan">
      <formula>0</formula>
    </cfRule>
  </conditionalFormatting>
  <conditionalFormatting sqref="BG22">
    <cfRule type="cellIs" dxfId="1320" priority="373" operator="lessThan">
      <formula>0</formula>
    </cfRule>
  </conditionalFormatting>
  <conditionalFormatting sqref="BG3:BG20">
    <cfRule type="cellIs" dxfId="1319" priority="372" operator="lessThan">
      <formula>0</formula>
    </cfRule>
  </conditionalFormatting>
  <conditionalFormatting sqref="BH4:BH22">
    <cfRule type="cellIs" dxfId="1318" priority="371" operator="lessThan">
      <formula>0</formula>
    </cfRule>
  </conditionalFormatting>
  <conditionalFormatting sqref="BH3:BH22">
    <cfRule type="cellIs" dxfId="1317" priority="370" operator="lessThan">
      <formula>0</formula>
    </cfRule>
  </conditionalFormatting>
  <conditionalFormatting sqref="BJ21">
    <cfRule type="cellIs" dxfId="1316" priority="369" operator="lessThan">
      <formula>0</formula>
    </cfRule>
  </conditionalFormatting>
  <conditionalFormatting sqref="BJ22">
    <cfRule type="cellIs" dxfId="1315" priority="368" operator="lessThan">
      <formula>0</formula>
    </cfRule>
  </conditionalFormatting>
  <conditionalFormatting sqref="BJ3:BJ20">
    <cfRule type="cellIs" dxfId="1314" priority="367" operator="lessThan">
      <formula>0</formula>
    </cfRule>
  </conditionalFormatting>
  <conditionalFormatting sqref="BK4:BK22">
    <cfRule type="cellIs" dxfId="1313" priority="366" operator="lessThan">
      <formula>0</formula>
    </cfRule>
  </conditionalFormatting>
  <conditionalFormatting sqref="BK3:BK22">
    <cfRule type="cellIs" dxfId="1312" priority="365" operator="lessThan">
      <formula>0</formula>
    </cfRule>
  </conditionalFormatting>
  <conditionalFormatting sqref="BM21">
    <cfRule type="cellIs" dxfId="1311" priority="364" operator="lessThan">
      <formula>0</formula>
    </cfRule>
  </conditionalFormatting>
  <conditionalFormatting sqref="BM22">
    <cfRule type="cellIs" dxfId="1310" priority="363" operator="lessThan">
      <formula>0</formula>
    </cfRule>
  </conditionalFormatting>
  <conditionalFormatting sqref="BM3:BM20">
    <cfRule type="cellIs" dxfId="1309" priority="362" operator="lessThan">
      <formula>0</formula>
    </cfRule>
  </conditionalFormatting>
  <conditionalFormatting sqref="BN4:BN22">
    <cfRule type="cellIs" dxfId="1308" priority="361" operator="lessThan">
      <formula>0</formula>
    </cfRule>
  </conditionalFormatting>
  <conditionalFormatting sqref="BN3:BN22">
    <cfRule type="cellIs" dxfId="1307" priority="360" operator="lessThan">
      <formula>0</formula>
    </cfRule>
  </conditionalFormatting>
  <conditionalFormatting sqref="BP21">
    <cfRule type="cellIs" dxfId="1306" priority="359" operator="lessThan">
      <formula>0</formula>
    </cfRule>
  </conditionalFormatting>
  <conditionalFormatting sqref="BP22">
    <cfRule type="cellIs" dxfId="1305" priority="358" operator="lessThan">
      <formula>0</formula>
    </cfRule>
  </conditionalFormatting>
  <conditionalFormatting sqref="BP3:BP20">
    <cfRule type="cellIs" dxfId="1304" priority="357" operator="lessThan">
      <formula>0</formula>
    </cfRule>
  </conditionalFormatting>
  <conditionalFormatting sqref="BQ4:BQ22">
    <cfRule type="cellIs" dxfId="1303" priority="356" operator="lessThan">
      <formula>0</formula>
    </cfRule>
  </conditionalFormatting>
  <conditionalFormatting sqref="BQ3:BQ22">
    <cfRule type="cellIs" dxfId="1302" priority="355" operator="lessThan">
      <formula>0</formula>
    </cfRule>
  </conditionalFormatting>
  <conditionalFormatting sqref="BS21">
    <cfRule type="cellIs" dxfId="1301" priority="354" operator="lessThan">
      <formula>0</formula>
    </cfRule>
  </conditionalFormatting>
  <conditionalFormatting sqref="BS22">
    <cfRule type="cellIs" dxfId="1300" priority="353" operator="lessThan">
      <formula>0</formula>
    </cfRule>
  </conditionalFormatting>
  <conditionalFormatting sqref="BS3:BS20">
    <cfRule type="cellIs" dxfId="1299" priority="352" operator="lessThan">
      <formula>0</formula>
    </cfRule>
  </conditionalFormatting>
  <conditionalFormatting sqref="BT4:BT22">
    <cfRule type="cellIs" dxfId="1298" priority="351" operator="lessThan">
      <formula>0</formula>
    </cfRule>
  </conditionalFormatting>
  <conditionalFormatting sqref="BT3:BT22">
    <cfRule type="cellIs" dxfId="1297" priority="350" operator="lessThan">
      <formula>0</formula>
    </cfRule>
  </conditionalFormatting>
  <conditionalFormatting sqref="BV21">
    <cfRule type="cellIs" dxfId="1296" priority="349" operator="lessThan">
      <formula>0</formula>
    </cfRule>
  </conditionalFormatting>
  <conditionalFormatting sqref="BV22">
    <cfRule type="cellIs" dxfId="1295" priority="348" operator="lessThan">
      <formula>0</formula>
    </cfRule>
  </conditionalFormatting>
  <conditionalFormatting sqref="BV3:BV20">
    <cfRule type="cellIs" dxfId="1294" priority="347" operator="lessThan">
      <formula>0</formula>
    </cfRule>
  </conditionalFormatting>
  <conditionalFormatting sqref="BW4:BW22">
    <cfRule type="cellIs" dxfId="1293" priority="346" operator="lessThan">
      <formula>0</formula>
    </cfRule>
  </conditionalFormatting>
  <conditionalFormatting sqref="BW3:BW22">
    <cfRule type="cellIs" dxfId="1292" priority="345" operator="lessThan">
      <formula>0</formula>
    </cfRule>
  </conditionalFormatting>
  <conditionalFormatting sqref="BY21">
    <cfRule type="cellIs" dxfId="1291" priority="344" operator="lessThan">
      <formula>0</formula>
    </cfRule>
  </conditionalFormatting>
  <conditionalFormatting sqref="BY22">
    <cfRule type="cellIs" dxfId="1290" priority="343" operator="lessThan">
      <formula>0</formula>
    </cfRule>
  </conditionalFormatting>
  <conditionalFormatting sqref="BY3:BY20">
    <cfRule type="cellIs" dxfId="1289" priority="342" operator="lessThan">
      <formula>0</formula>
    </cfRule>
  </conditionalFormatting>
  <conditionalFormatting sqref="BZ4:BZ22">
    <cfRule type="cellIs" dxfId="1288" priority="341" operator="lessThan">
      <formula>0</formula>
    </cfRule>
  </conditionalFormatting>
  <conditionalFormatting sqref="BZ3:BZ22">
    <cfRule type="cellIs" dxfId="1287" priority="340" operator="lessThan">
      <formula>0</formula>
    </cfRule>
  </conditionalFormatting>
  <conditionalFormatting sqref="A39:B39 A49:C54 A48:B48 A37:C38 A40:C47">
    <cfRule type="cellIs" dxfId="1286" priority="339" operator="lessThan">
      <formula>0</formula>
    </cfRule>
  </conditionalFormatting>
  <conditionalFormatting sqref="C39">
    <cfRule type="cellIs" dxfId="1285" priority="338" operator="lessThan">
      <formula>0</formula>
    </cfRule>
  </conditionalFormatting>
  <conditionalFormatting sqref="C48">
    <cfRule type="cellIs" dxfId="1284" priority="337" operator="lessThan">
      <formula>0</formula>
    </cfRule>
  </conditionalFormatting>
  <conditionalFormatting sqref="A59:B59 A69:C74 A68:B68 A57:C58 A60:C67">
    <cfRule type="cellIs" dxfId="1283" priority="336" operator="lessThan">
      <formula>0</formula>
    </cfRule>
  </conditionalFormatting>
  <conditionalFormatting sqref="C59">
    <cfRule type="cellIs" dxfId="1282" priority="335" operator="lessThan">
      <formula>0</formula>
    </cfRule>
  </conditionalFormatting>
  <conditionalFormatting sqref="C68">
    <cfRule type="cellIs" dxfId="1281" priority="334" operator="lessThan">
      <formula>0</formula>
    </cfRule>
  </conditionalFormatting>
  <conditionalFormatting sqref="H57:H59">
    <cfRule type="cellIs" dxfId="1280" priority="324" operator="lessThan">
      <formula>0</formula>
    </cfRule>
  </conditionalFormatting>
  <conditionalFormatting sqref="H56">
    <cfRule type="cellIs" dxfId="1279" priority="322" operator="lessThan">
      <formula>0</formula>
    </cfRule>
  </conditionalFormatting>
  <conditionalFormatting sqref="H36:I36">
    <cfRule type="cellIs" dxfId="1278" priority="328" operator="lessThan">
      <formula>0</formula>
    </cfRule>
  </conditionalFormatting>
  <conditionalFormatting sqref="H37:I39">
    <cfRule type="cellIs" dxfId="1277" priority="327" operator="lessThan">
      <formula>0</formula>
    </cfRule>
  </conditionalFormatting>
  <conditionalFormatting sqref="H60:H74">
    <cfRule type="cellIs" dxfId="1276" priority="323" operator="lessThan">
      <formula>0</formula>
    </cfRule>
  </conditionalFormatting>
  <conditionalFormatting sqref="I29">
    <cfRule type="cellIs" dxfId="1275" priority="333" operator="lessThan">
      <formula>0</formula>
    </cfRule>
  </conditionalFormatting>
  <conditionalFormatting sqref="H24:I24">
    <cfRule type="cellIs" dxfId="1274" priority="332" operator="lessThan">
      <formula>0</formula>
    </cfRule>
  </conditionalFormatting>
  <conditionalFormatting sqref="H25:I28">
    <cfRule type="cellIs" dxfId="1273" priority="331" operator="lessThan">
      <formula>0</formula>
    </cfRule>
  </conditionalFormatting>
  <conditionalFormatting sqref="H30:I30">
    <cfRule type="cellIs" dxfId="1272" priority="330" operator="lessThan">
      <formula>0</formula>
    </cfRule>
  </conditionalFormatting>
  <conditionalFormatting sqref="H31:I34">
    <cfRule type="cellIs" dxfId="1271" priority="329" operator="lessThan">
      <formula>0</formula>
    </cfRule>
  </conditionalFormatting>
  <conditionalFormatting sqref="H40:I54">
    <cfRule type="cellIs" dxfId="1270" priority="326" operator="lessThan">
      <formula>0</formula>
    </cfRule>
  </conditionalFormatting>
  <conditionalFormatting sqref="I56">
    <cfRule type="cellIs" dxfId="1269" priority="325" operator="lessThan">
      <formula>0</formula>
    </cfRule>
  </conditionalFormatting>
  <conditionalFormatting sqref="I57:I74">
    <cfRule type="cellIs" dxfId="1268" priority="321" operator="lessThan">
      <formula>0</formula>
    </cfRule>
  </conditionalFormatting>
  <conditionalFormatting sqref="K57:K59">
    <cfRule type="cellIs" dxfId="1267" priority="311" operator="lessThan">
      <formula>0</formula>
    </cfRule>
  </conditionalFormatting>
  <conditionalFormatting sqref="K56">
    <cfRule type="cellIs" dxfId="1266" priority="309" operator="lessThan">
      <formula>0</formula>
    </cfRule>
  </conditionalFormatting>
  <conditionalFormatting sqref="K36:L36">
    <cfRule type="cellIs" dxfId="1265" priority="315" operator="lessThan">
      <formula>0</formula>
    </cfRule>
  </conditionalFormatting>
  <conditionalFormatting sqref="K37:L39">
    <cfRule type="cellIs" dxfId="1264" priority="314" operator="lessThan">
      <formula>0</formula>
    </cfRule>
  </conditionalFormatting>
  <conditionalFormatting sqref="K60:K74">
    <cfRule type="cellIs" dxfId="1263" priority="310" operator="lessThan">
      <formula>0</formula>
    </cfRule>
  </conditionalFormatting>
  <conditionalFormatting sqref="L29">
    <cfRule type="cellIs" dxfId="1262" priority="320" operator="lessThan">
      <formula>0</formula>
    </cfRule>
  </conditionalFormatting>
  <conditionalFormatting sqref="K24:L24">
    <cfRule type="cellIs" dxfId="1261" priority="319" operator="lessThan">
      <formula>0</formula>
    </cfRule>
  </conditionalFormatting>
  <conditionalFormatting sqref="K25:L28">
    <cfRule type="cellIs" dxfId="1260" priority="318" operator="lessThan">
      <formula>0</formula>
    </cfRule>
  </conditionalFormatting>
  <conditionalFormatting sqref="K30:L30">
    <cfRule type="cellIs" dxfId="1259" priority="317" operator="lessThan">
      <formula>0</formula>
    </cfRule>
  </conditionalFormatting>
  <conditionalFormatting sqref="K31:L34">
    <cfRule type="cellIs" dxfId="1258" priority="316" operator="lessThan">
      <formula>0</formula>
    </cfRule>
  </conditionalFormatting>
  <conditionalFormatting sqref="K40:L54">
    <cfRule type="cellIs" dxfId="1257" priority="313" operator="lessThan">
      <formula>0</formula>
    </cfRule>
  </conditionalFormatting>
  <conditionalFormatting sqref="L56">
    <cfRule type="cellIs" dxfId="1256" priority="312" operator="lessThan">
      <formula>0</formula>
    </cfRule>
  </conditionalFormatting>
  <conditionalFormatting sqref="L57:L74">
    <cfRule type="cellIs" dxfId="1255" priority="308" operator="lessThan">
      <formula>0</formula>
    </cfRule>
  </conditionalFormatting>
  <conditionalFormatting sqref="N57:N59">
    <cfRule type="cellIs" dxfId="1254" priority="298" operator="lessThan">
      <formula>0</formula>
    </cfRule>
  </conditionalFormatting>
  <conditionalFormatting sqref="N56">
    <cfRule type="cellIs" dxfId="1253" priority="296" operator="lessThan">
      <formula>0</formula>
    </cfRule>
  </conditionalFormatting>
  <conditionalFormatting sqref="N36:O36">
    <cfRule type="cellIs" dxfId="1252" priority="302" operator="lessThan">
      <formula>0</formula>
    </cfRule>
  </conditionalFormatting>
  <conditionalFormatting sqref="N37:O39">
    <cfRule type="cellIs" dxfId="1251" priority="301" operator="lessThan">
      <formula>0</formula>
    </cfRule>
  </conditionalFormatting>
  <conditionalFormatting sqref="N60:N74">
    <cfRule type="cellIs" dxfId="1250" priority="297" operator="lessThan">
      <formula>0</formula>
    </cfRule>
  </conditionalFormatting>
  <conditionalFormatting sqref="O29">
    <cfRule type="cellIs" dxfId="1249" priority="307" operator="lessThan">
      <formula>0</formula>
    </cfRule>
  </conditionalFormatting>
  <conditionalFormatting sqref="N24:O24">
    <cfRule type="cellIs" dxfId="1248" priority="306" operator="lessThan">
      <formula>0</formula>
    </cfRule>
  </conditionalFormatting>
  <conditionalFormatting sqref="N25:O28">
    <cfRule type="cellIs" dxfId="1247" priority="305" operator="lessThan">
      <formula>0</formula>
    </cfRule>
  </conditionalFormatting>
  <conditionalFormatting sqref="N30:O30">
    <cfRule type="cellIs" dxfId="1246" priority="304" operator="lessThan">
      <formula>0</formula>
    </cfRule>
  </conditionalFormatting>
  <conditionalFormatting sqref="N31:O34">
    <cfRule type="cellIs" dxfId="1245" priority="303" operator="lessThan">
      <formula>0</formula>
    </cfRule>
  </conditionalFormatting>
  <conditionalFormatting sqref="N40:O54">
    <cfRule type="cellIs" dxfId="1244" priority="300" operator="lessThan">
      <formula>0</formula>
    </cfRule>
  </conditionalFormatting>
  <conditionalFormatting sqref="O56">
    <cfRule type="cellIs" dxfId="1243" priority="299" operator="lessThan">
      <formula>0</formula>
    </cfRule>
  </conditionalFormatting>
  <conditionalFormatting sqref="O57:O74">
    <cfRule type="cellIs" dxfId="1242" priority="295" operator="lessThan">
      <formula>0</formula>
    </cfRule>
  </conditionalFormatting>
  <conditionalFormatting sqref="Q57:Q59">
    <cfRule type="cellIs" dxfId="1241" priority="285" operator="lessThan">
      <formula>0</formula>
    </cfRule>
  </conditionalFormatting>
  <conditionalFormatting sqref="Q56">
    <cfRule type="cellIs" dxfId="1240" priority="283" operator="lessThan">
      <formula>0</formula>
    </cfRule>
  </conditionalFormatting>
  <conditionalFormatting sqref="Q36:R36">
    <cfRule type="cellIs" dxfId="1239" priority="289" operator="lessThan">
      <formula>0</formula>
    </cfRule>
  </conditionalFormatting>
  <conditionalFormatting sqref="Q37:R39">
    <cfRule type="cellIs" dxfId="1238" priority="288" operator="lessThan">
      <formula>0</formula>
    </cfRule>
  </conditionalFormatting>
  <conditionalFormatting sqref="Q60:Q74">
    <cfRule type="cellIs" dxfId="1237" priority="284" operator="lessThan">
      <formula>0</formula>
    </cfRule>
  </conditionalFormatting>
  <conditionalFormatting sqref="R29">
    <cfRule type="cellIs" dxfId="1236" priority="294" operator="lessThan">
      <formula>0</formula>
    </cfRule>
  </conditionalFormatting>
  <conditionalFormatting sqref="Q24:R24">
    <cfRule type="cellIs" dxfId="1235" priority="293" operator="lessThan">
      <formula>0</formula>
    </cfRule>
  </conditionalFormatting>
  <conditionalFormatting sqref="Q25:R28">
    <cfRule type="cellIs" dxfId="1234" priority="292" operator="lessThan">
      <formula>0</formula>
    </cfRule>
  </conditionalFormatting>
  <conditionalFormatting sqref="Q30:R30">
    <cfRule type="cellIs" dxfId="1233" priority="291" operator="lessThan">
      <formula>0</formula>
    </cfRule>
  </conditionalFormatting>
  <conditionalFormatting sqref="Q31:R34">
    <cfRule type="cellIs" dxfId="1232" priority="290" operator="lessThan">
      <formula>0</formula>
    </cfRule>
  </conditionalFormatting>
  <conditionalFormatting sqref="Q40:R54">
    <cfRule type="cellIs" dxfId="1231" priority="287" operator="lessThan">
      <formula>0</formula>
    </cfRule>
  </conditionalFormatting>
  <conditionalFormatting sqref="R56">
    <cfRule type="cellIs" dxfId="1230" priority="286" operator="lessThan">
      <formula>0</formula>
    </cfRule>
  </conditionalFormatting>
  <conditionalFormatting sqref="R57:R74">
    <cfRule type="cellIs" dxfId="1229" priority="282" operator="lessThan">
      <formula>0</formula>
    </cfRule>
  </conditionalFormatting>
  <conditionalFormatting sqref="T57:T59">
    <cfRule type="cellIs" dxfId="1228" priority="272" operator="lessThan">
      <formula>0</formula>
    </cfRule>
  </conditionalFormatting>
  <conditionalFormatting sqref="T56">
    <cfRule type="cellIs" dxfId="1227" priority="270" operator="lessThan">
      <formula>0</formula>
    </cfRule>
  </conditionalFormatting>
  <conditionalFormatting sqref="T36:U36">
    <cfRule type="cellIs" dxfId="1226" priority="276" operator="lessThan">
      <formula>0</formula>
    </cfRule>
  </conditionalFormatting>
  <conditionalFormatting sqref="T37:U39">
    <cfRule type="cellIs" dxfId="1225" priority="275" operator="lessThan">
      <formula>0</formula>
    </cfRule>
  </conditionalFormatting>
  <conditionalFormatting sqref="T60:T74">
    <cfRule type="cellIs" dxfId="1224" priority="271" operator="lessThan">
      <formula>0</formula>
    </cfRule>
  </conditionalFormatting>
  <conditionalFormatting sqref="U29">
    <cfRule type="cellIs" dxfId="1223" priority="281" operator="lessThan">
      <formula>0</formula>
    </cfRule>
  </conditionalFormatting>
  <conditionalFormatting sqref="T24:U24">
    <cfRule type="cellIs" dxfId="1222" priority="280" operator="lessThan">
      <formula>0</formula>
    </cfRule>
  </conditionalFormatting>
  <conditionalFormatting sqref="T25:U28">
    <cfRule type="cellIs" dxfId="1221" priority="279" operator="lessThan">
      <formula>0</formula>
    </cfRule>
  </conditionalFormatting>
  <conditionalFormatting sqref="T30:U30">
    <cfRule type="cellIs" dxfId="1220" priority="278" operator="lessThan">
      <formula>0</formula>
    </cfRule>
  </conditionalFormatting>
  <conditionalFormatting sqref="T31:U34">
    <cfRule type="cellIs" dxfId="1219" priority="277" operator="lessThan">
      <formula>0</formula>
    </cfRule>
  </conditionalFormatting>
  <conditionalFormatting sqref="T40:U54">
    <cfRule type="cellIs" dxfId="1218" priority="274" operator="lessThan">
      <formula>0</formula>
    </cfRule>
  </conditionalFormatting>
  <conditionalFormatting sqref="U56">
    <cfRule type="cellIs" dxfId="1217" priority="273" operator="lessThan">
      <formula>0</formula>
    </cfRule>
  </conditionalFormatting>
  <conditionalFormatting sqref="U57:U74">
    <cfRule type="cellIs" dxfId="1216" priority="269" operator="lessThan">
      <formula>0</formula>
    </cfRule>
  </conditionalFormatting>
  <conditionalFormatting sqref="W57:W59">
    <cfRule type="cellIs" dxfId="1215" priority="259" operator="lessThan">
      <formula>0</formula>
    </cfRule>
  </conditionalFormatting>
  <conditionalFormatting sqref="W56">
    <cfRule type="cellIs" dxfId="1214" priority="257" operator="lessThan">
      <formula>0</formula>
    </cfRule>
  </conditionalFormatting>
  <conditionalFormatting sqref="W36:X36">
    <cfRule type="cellIs" dxfId="1213" priority="263" operator="lessThan">
      <formula>0</formula>
    </cfRule>
  </conditionalFormatting>
  <conditionalFormatting sqref="W37:X39">
    <cfRule type="cellIs" dxfId="1212" priority="262" operator="lessThan">
      <formula>0</formula>
    </cfRule>
  </conditionalFormatting>
  <conditionalFormatting sqref="W60:W74">
    <cfRule type="cellIs" dxfId="1211" priority="258" operator="lessThan">
      <formula>0</formula>
    </cfRule>
  </conditionalFormatting>
  <conditionalFormatting sqref="X29">
    <cfRule type="cellIs" dxfId="1210" priority="268" operator="lessThan">
      <formula>0</formula>
    </cfRule>
  </conditionalFormatting>
  <conditionalFormatting sqref="W24:X24">
    <cfRule type="cellIs" dxfId="1209" priority="267" operator="lessThan">
      <formula>0</formula>
    </cfRule>
  </conditionalFormatting>
  <conditionalFormatting sqref="W25:X28">
    <cfRule type="cellIs" dxfId="1208" priority="266" operator="lessThan">
      <formula>0</formula>
    </cfRule>
  </conditionalFormatting>
  <conditionalFormatting sqref="W30:X30">
    <cfRule type="cellIs" dxfId="1207" priority="265" operator="lessThan">
      <formula>0</formula>
    </cfRule>
  </conditionalFormatting>
  <conditionalFormatting sqref="W31:X34">
    <cfRule type="cellIs" dxfId="1206" priority="264" operator="lessThan">
      <formula>0</formula>
    </cfRule>
  </conditionalFormatting>
  <conditionalFormatting sqref="W40:X54">
    <cfRule type="cellIs" dxfId="1205" priority="261" operator="lessThan">
      <formula>0</formula>
    </cfRule>
  </conditionalFormatting>
  <conditionalFormatting sqref="X56">
    <cfRule type="cellIs" dxfId="1204" priority="260" operator="lessThan">
      <formula>0</formula>
    </cfRule>
  </conditionalFormatting>
  <conditionalFormatting sqref="X57:X74">
    <cfRule type="cellIs" dxfId="1203" priority="256" operator="lessThan">
      <formula>0</formula>
    </cfRule>
  </conditionalFormatting>
  <conditionalFormatting sqref="Z57:Z59">
    <cfRule type="cellIs" dxfId="1202" priority="246" operator="lessThan">
      <formula>0</formula>
    </cfRule>
  </conditionalFormatting>
  <conditionalFormatting sqref="Z56">
    <cfRule type="cellIs" dxfId="1201" priority="244" operator="lessThan">
      <formula>0</formula>
    </cfRule>
  </conditionalFormatting>
  <conditionalFormatting sqref="Z36:AA36">
    <cfRule type="cellIs" dxfId="1200" priority="250" operator="lessThan">
      <formula>0</formula>
    </cfRule>
  </conditionalFormatting>
  <conditionalFormatting sqref="Z37:AA39">
    <cfRule type="cellIs" dxfId="1199" priority="249" operator="lessThan">
      <formula>0</formula>
    </cfRule>
  </conditionalFormatting>
  <conditionalFormatting sqref="Z60:Z74">
    <cfRule type="cellIs" dxfId="1198" priority="245" operator="lessThan">
      <formula>0</formula>
    </cfRule>
  </conditionalFormatting>
  <conditionalFormatting sqref="AA29">
    <cfRule type="cellIs" dxfId="1197" priority="255" operator="lessThan">
      <formula>0</formula>
    </cfRule>
  </conditionalFormatting>
  <conditionalFormatting sqref="Z24:AA24">
    <cfRule type="cellIs" dxfId="1196" priority="254" operator="lessThan">
      <formula>0</formula>
    </cfRule>
  </conditionalFormatting>
  <conditionalFormatting sqref="Z25:AA28">
    <cfRule type="cellIs" dxfId="1195" priority="253" operator="lessThan">
      <formula>0</formula>
    </cfRule>
  </conditionalFormatting>
  <conditionalFormatting sqref="Z30:AA30">
    <cfRule type="cellIs" dxfId="1194" priority="252" operator="lessThan">
      <formula>0</formula>
    </cfRule>
  </conditionalFormatting>
  <conditionalFormatting sqref="Z31:AA34">
    <cfRule type="cellIs" dxfId="1193" priority="251" operator="lessThan">
      <formula>0</formula>
    </cfRule>
  </conditionalFormatting>
  <conditionalFormatting sqref="Z40:AA54">
    <cfRule type="cellIs" dxfId="1192" priority="248" operator="lessThan">
      <formula>0</formula>
    </cfRule>
  </conditionalFormatting>
  <conditionalFormatting sqref="AA56">
    <cfRule type="cellIs" dxfId="1191" priority="247" operator="lessThan">
      <formula>0</formula>
    </cfRule>
  </conditionalFormatting>
  <conditionalFormatting sqref="AA57:AA74">
    <cfRule type="cellIs" dxfId="1190" priority="243" operator="lessThan">
      <formula>0</formula>
    </cfRule>
  </conditionalFormatting>
  <conditionalFormatting sqref="AC57:AC59">
    <cfRule type="cellIs" dxfId="1189" priority="233" operator="lessThan">
      <formula>0</formula>
    </cfRule>
  </conditionalFormatting>
  <conditionalFormatting sqref="AC56">
    <cfRule type="cellIs" dxfId="1188" priority="231" operator="lessThan">
      <formula>0</formula>
    </cfRule>
  </conditionalFormatting>
  <conditionalFormatting sqref="AC36:AD36">
    <cfRule type="cellIs" dxfId="1187" priority="237" operator="lessThan">
      <formula>0</formula>
    </cfRule>
  </conditionalFormatting>
  <conditionalFormatting sqref="AC37:AD39">
    <cfRule type="cellIs" dxfId="1186" priority="236" operator="lessThan">
      <formula>0</formula>
    </cfRule>
  </conditionalFormatting>
  <conditionalFormatting sqref="AC60:AC74">
    <cfRule type="cellIs" dxfId="1185" priority="232" operator="lessThan">
      <formula>0</formula>
    </cfRule>
  </conditionalFormatting>
  <conditionalFormatting sqref="AD29">
    <cfRule type="cellIs" dxfId="1184" priority="242" operator="lessThan">
      <formula>0</formula>
    </cfRule>
  </conditionalFormatting>
  <conditionalFormatting sqref="AC24:AD24">
    <cfRule type="cellIs" dxfId="1183" priority="241" operator="lessThan">
      <formula>0</formula>
    </cfRule>
  </conditionalFormatting>
  <conditionalFormatting sqref="AC25:AD28">
    <cfRule type="cellIs" dxfId="1182" priority="240" operator="lessThan">
      <formula>0</formula>
    </cfRule>
  </conditionalFormatting>
  <conditionalFormatting sqref="AC30:AD30">
    <cfRule type="cellIs" dxfId="1181" priority="239" operator="lessThan">
      <formula>0</formula>
    </cfRule>
  </conditionalFormatting>
  <conditionalFormatting sqref="AC31:AD34">
    <cfRule type="cellIs" dxfId="1180" priority="238" operator="lessThan">
      <formula>0</formula>
    </cfRule>
  </conditionalFormatting>
  <conditionalFormatting sqref="AC40:AD54">
    <cfRule type="cellIs" dxfId="1179" priority="235" operator="lessThan">
      <formula>0</formula>
    </cfRule>
  </conditionalFormatting>
  <conditionalFormatting sqref="AD56">
    <cfRule type="cellIs" dxfId="1178" priority="234" operator="lessThan">
      <formula>0</formula>
    </cfRule>
  </conditionalFormatting>
  <conditionalFormatting sqref="AD57:AD74">
    <cfRule type="cellIs" dxfId="1177" priority="230" operator="lessThan">
      <formula>0</formula>
    </cfRule>
  </conditionalFormatting>
  <conditionalFormatting sqref="AF57:AF59">
    <cfRule type="cellIs" dxfId="1176" priority="220" operator="lessThan">
      <formula>0</formula>
    </cfRule>
  </conditionalFormatting>
  <conditionalFormatting sqref="AF56">
    <cfRule type="cellIs" dxfId="1175" priority="218" operator="lessThan">
      <formula>0</formula>
    </cfRule>
  </conditionalFormatting>
  <conditionalFormatting sqref="AF36:AG36">
    <cfRule type="cellIs" dxfId="1174" priority="224" operator="lessThan">
      <formula>0</formula>
    </cfRule>
  </conditionalFormatting>
  <conditionalFormatting sqref="AF37:AG39">
    <cfRule type="cellIs" dxfId="1173" priority="223" operator="lessThan">
      <formula>0</formula>
    </cfRule>
  </conditionalFormatting>
  <conditionalFormatting sqref="AF60:AF74">
    <cfRule type="cellIs" dxfId="1172" priority="219" operator="lessThan">
      <formula>0</formula>
    </cfRule>
  </conditionalFormatting>
  <conditionalFormatting sqref="AG29">
    <cfRule type="cellIs" dxfId="1171" priority="229" operator="lessThan">
      <formula>0</formula>
    </cfRule>
  </conditionalFormatting>
  <conditionalFormatting sqref="AF24:AG24">
    <cfRule type="cellIs" dxfId="1170" priority="228" operator="lessThan">
      <formula>0</formula>
    </cfRule>
  </conditionalFormatting>
  <conditionalFormatting sqref="AF25:AG28">
    <cfRule type="cellIs" dxfId="1169" priority="227" operator="lessThan">
      <formula>0</formula>
    </cfRule>
  </conditionalFormatting>
  <conditionalFormatting sqref="AF30:AG30">
    <cfRule type="cellIs" dxfId="1168" priority="226" operator="lessThan">
      <formula>0</formula>
    </cfRule>
  </conditionalFormatting>
  <conditionalFormatting sqref="AF31:AG34">
    <cfRule type="cellIs" dxfId="1167" priority="225" operator="lessThan">
      <formula>0</formula>
    </cfRule>
  </conditionalFormatting>
  <conditionalFormatting sqref="AF40:AG54">
    <cfRule type="cellIs" dxfId="1166" priority="222" operator="lessThan">
      <formula>0</formula>
    </cfRule>
  </conditionalFormatting>
  <conditionalFormatting sqref="AG56">
    <cfRule type="cellIs" dxfId="1165" priority="221" operator="lessThan">
      <formula>0</formula>
    </cfRule>
  </conditionalFormatting>
  <conditionalFormatting sqref="AG57:AG74">
    <cfRule type="cellIs" dxfId="1164" priority="217" operator="lessThan">
      <formula>0</formula>
    </cfRule>
  </conditionalFormatting>
  <conditionalFormatting sqref="AI57:AI59">
    <cfRule type="cellIs" dxfId="1163" priority="207" operator="lessThan">
      <formula>0</formula>
    </cfRule>
  </conditionalFormatting>
  <conditionalFormatting sqref="AI56">
    <cfRule type="cellIs" dxfId="1162" priority="205" operator="lessThan">
      <formula>0</formula>
    </cfRule>
  </conditionalFormatting>
  <conditionalFormatting sqref="AI36:AJ36">
    <cfRule type="cellIs" dxfId="1161" priority="211" operator="lessThan">
      <formula>0</formula>
    </cfRule>
  </conditionalFormatting>
  <conditionalFormatting sqref="AI37:AJ39">
    <cfRule type="cellIs" dxfId="1160" priority="210" operator="lessThan">
      <formula>0</formula>
    </cfRule>
  </conditionalFormatting>
  <conditionalFormatting sqref="AI60:AI74">
    <cfRule type="cellIs" dxfId="1159" priority="206" operator="lessThan">
      <formula>0</formula>
    </cfRule>
  </conditionalFormatting>
  <conditionalFormatting sqref="AJ29">
    <cfRule type="cellIs" dxfId="1158" priority="216" operator="lessThan">
      <formula>0</formula>
    </cfRule>
  </conditionalFormatting>
  <conditionalFormatting sqref="AI24:AJ24">
    <cfRule type="cellIs" dxfId="1157" priority="215" operator="lessThan">
      <formula>0</formula>
    </cfRule>
  </conditionalFormatting>
  <conditionalFormatting sqref="AI25:AJ28">
    <cfRule type="cellIs" dxfId="1156" priority="214" operator="lessThan">
      <formula>0</formula>
    </cfRule>
  </conditionalFormatting>
  <conditionalFormatting sqref="AI30:AJ30">
    <cfRule type="cellIs" dxfId="1155" priority="213" operator="lessThan">
      <formula>0</formula>
    </cfRule>
  </conditionalFormatting>
  <conditionalFormatting sqref="AI31:AJ34">
    <cfRule type="cellIs" dxfId="1154" priority="212" operator="lessThan">
      <formula>0</formula>
    </cfRule>
  </conditionalFormatting>
  <conditionalFormatting sqref="AI40:AJ54">
    <cfRule type="cellIs" dxfId="1153" priority="209" operator="lessThan">
      <formula>0</formula>
    </cfRule>
  </conditionalFormatting>
  <conditionalFormatting sqref="AJ56">
    <cfRule type="cellIs" dxfId="1152" priority="208" operator="lessThan">
      <formula>0</formula>
    </cfRule>
  </conditionalFormatting>
  <conditionalFormatting sqref="AJ57:AJ74">
    <cfRule type="cellIs" dxfId="1151" priority="204" operator="lessThan">
      <formula>0</formula>
    </cfRule>
  </conditionalFormatting>
  <conditionalFormatting sqref="AL57:AL59">
    <cfRule type="cellIs" dxfId="1150" priority="194" operator="lessThan">
      <formula>0</formula>
    </cfRule>
  </conditionalFormatting>
  <conditionalFormatting sqref="AL56">
    <cfRule type="cellIs" dxfId="1149" priority="192" operator="lessThan">
      <formula>0</formula>
    </cfRule>
  </conditionalFormatting>
  <conditionalFormatting sqref="AL36:AM36">
    <cfRule type="cellIs" dxfId="1148" priority="198" operator="lessThan">
      <formula>0</formula>
    </cfRule>
  </conditionalFormatting>
  <conditionalFormatting sqref="AL37:AM39">
    <cfRule type="cellIs" dxfId="1147" priority="197" operator="lessThan">
      <formula>0</formula>
    </cfRule>
  </conditionalFormatting>
  <conditionalFormatting sqref="AL60:AL74">
    <cfRule type="cellIs" dxfId="1146" priority="193" operator="lessThan">
      <formula>0</formula>
    </cfRule>
  </conditionalFormatting>
  <conditionalFormatting sqref="AM29">
    <cfRule type="cellIs" dxfId="1145" priority="203" operator="lessThan">
      <formula>0</formula>
    </cfRule>
  </conditionalFormatting>
  <conditionalFormatting sqref="AL24:AM24">
    <cfRule type="cellIs" dxfId="1144" priority="202" operator="lessThan">
      <formula>0</formula>
    </cfRule>
  </conditionalFormatting>
  <conditionalFormatting sqref="AL25:AM28">
    <cfRule type="cellIs" dxfId="1143" priority="201" operator="lessThan">
      <formula>0</formula>
    </cfRule>
  </conditionalFormatting>
  <conditionalFormatting sqref="AL30:AM30">
    <cfRule type="cellIs" dxfId="1142" priority="200" operator="lessThan">
      <formula>0</formula>
    </cfRule>
  </conditionalFormatting>
  <conditionalFormatting sqref="AL31:AM34">
    <cfRule type="cellIs" dxfId="1141" priority="199" operator="lessThan">
      <formula>0</formula>
    </cfRule>
  </conditionalFormatting>
  <conditionalFormatting sqref="AL40:AM54">
    <cfRule type="cellIs" dxfId="1140" priority="196" operator="lessThan">
      <formula>0</formula>
    </cfRule>
  </conditionalFormatting>
  <conditionalFormatting sqref="AM56">
    <cfRule type="cellIs" dxfId="1139" priority="195" operator="lessThan">
      <formula>0</formula>
    </cfRule>
  </conditionalFormatting>
  <conditionalFormatting sqref="AM57:AM74">
    <cfRule type="cellIs" dxfId="1138" priority="191" operator="lessThan">
      <formula>0</formula>
    </cfRule>
  </conditionalFormatting>
  <conditionalFormatting sqref="AO57:AO59">
    <cfRule type="cellIs" dxfId="1137" priority="181" operator="lessThan">
      <formula>0</formula>
    </cfRule>
  </conditionalFormatting>
  <conditionalFormatting sqref="AO56">
    <cfRule type="cellIs" dxfId="1136" priority="179" operator="lessThan">
      <formula>0</formula>
    </cfRule>
  </conditionalFormatting>
  <conditionalFormatting sqref="AO36:AP36">
    <cfRule type="cellIs" dxfId="1135" priority="185" operator="lessThan">
      <formula>0</formula>
    </cfRule>
  </conditionalFormatting>
  <conditionalFormatting sqref="AO37:AP39">
    <cfRule type="cellIs" dxfId="1134" priority="184" operator="lessThan">
      <formula>0</formula>
    </cfRule>
  </conditionalFormatting>
  <conditionalFormatting sqref="AO60:AO74">
    <cfRule type="cellIs" dxfId="1133" priority="180" operator="lessThan">
      <formula>0</formula>
    </cfRule>
  </conditionalFormatting>
  <conditionalFormatting sqref="AP29">
    <cfRule type="cellIs" dxfId="1132" priority="190" operator="lessThan">
      <formula>0</formula>
    </cfRule>
  </conditionalFormatting>
  <conditionalFormatting sqref="AO24:AP24">
    <cfRule type="cellIs" dxfId="1131" priority="189" operator="lessThan">
      <formula>0</formula>
    </cfRule>
  </conditionalFormatting>
  <conditionalFormatting sqref="AO25:AP28">
    <cfRule type="cellIs" dxfId="1130" priority="188" operator="lessThan">
      <formula>0</formula>
    </cfRule>
  </conditionalFormatting>
  <conditionalFormatting sqref="AO30:AP30">
    <cfRule type="cellIs" dxfId="1129" priority="187" operator="lessThan">
      <formula>0</formula>
    </cfRule>
  </conditionalFormatting>
  <conditionalFormatting sqref="AO31:AP34">
    <cfRule type="cellIs" dxfId="1128" priority="186" operator="lessThan">
      <formula>0</formula>
    </cfRule>
  </conditionalFormatting>
  <conditionalFormatting sqref="AO40:AP54">
    <cfRule type="cellIs" dxfId="1127" priority="183" operator="lessThan">
      <formula>0</formula>
    </cfRule>
  </conditionalFormatting>
  <conditionalFormatting sqref="AP56">
    <cfRule type="cellIs" dxfId="1126" priority="182" operator="lessThan">
      <formula>0</formula>
    </cfRule>
  </conditionalFormatting>
  <conditionalFormatting sqref="AP57:AP74">
    <cfRule type="cellIs" dxfId="1125" priority="178" operator="lessThan">
      <formula>0</formula>
    </cfRule>
  </conditionalFormatting>
  <conditionalFormatting sqref="AR57:AR59">
    <cfRule type="cellIs" dxfId="1124" priority="168" operator="lessThan">
      <formula>0</formula>
    </cfRule>
  </conditionalFormatting>
  <conditionalFormatting sqref="AR56">
    <cfRule type="cellIs" dxfId="1123" priority="166" operator="lessThan">
      <formula>0</formula>
    </cfRule>
  </conditionalFormatting>
  <conditionalFormatting sqref="AR36:AS36">
    <cfRule type="cellIs" dxfId="1122" priority="172" operator="lessThan">
      <formula>0</formula>
    </cfRule>
  </conditionalFormatting>
  <conditionalFormatting sqref="AR37:AS39">
    <cfRule type="cellIs" dxfId="1121" priority="171" operator="lessThan">
      <formula>0</formula>
    </cfRule>
  </conditionalFormatting>
  <conditionalFormatting sqref="AR60:AR74">
    <cfRule type="cellIs" dxfId="1120" priority="167" operator="lessThan">
      <formula>0</formula>
    </cfRule>
  </conditionalFormatting>
  <conditionalFormatting sqref="AS29">
    <cfRule type="cellIs" dxfId="1119" priority="177" operator="lessThan">
      <formula>0</formula>
    </cfRule>
  </conditionalFormatting>
  <conditionalFormatting sqref="AR24:AS24">
    <cfRule type="cellIs" dxfId="1118" priority="176" operator="lessThan">
      <formula>0</formula>
    </cfRule>
  </conditionalFormatting>
  <conditionalFormatting sqref="AR25:AS28">
    <cfRule type="cellIs" dxfId="1117" priority="175" operator="lessThan">
      <formula>0</formula>
    </cfRule>
  </conditionalFormatting>
  <conditionalFormatting sqref="AR30:AS30">
    <cfRule type="cellIs" dxfId="1116" priority="174" operator="lessThan">
      <formula>0</formula>
    </cfRule>
  </conditionalFormatting>
  <conditionalFormatting sqref="AR31:AS34">
    <cfRule type="cellIs" dxfId="1115" priority="173" operator="lessThan">
      <formula>0</formula>
    </cfRule>
  </conditionalFormatting>
  <conditionalFormatting sqref="AR40:AS54">
    <cfRule type="cellIs" dxfId="1114" priority="170" operator="lessThan">
      <formula>0</formula>
    </cfRule>
  </conditionalFormatting>
  <conditionalFormatting sqref="AS56">
    <cfRule type="cellIs" dxfId="1113" priority="169" operator="lessThan">
      <formula>0</formula>
    </cfRule>
  </conditionalFormatting>
  <conditionalFormatting sqref="AS57:AS74">
    <cfRule type="cellIs" dxfId="1112" priority="165" operator="lessThan">
      <formula>0</formula>
    </cfRule>
  </conditionalFormatting>
  <conditionalFormatting sqref="AU57:AU59">
    <cfRule type="cellIs" dxfId="1111" priority="155" operator="lessThan">
      <formula>0</formula>
    </cfRule>
  </conditionalFormatting>
  <conditionalFormatting sqref="AU56">
    <cfRule type="cellIs" dxfId="1110" priority="153" operator="lessThan">
      <formula>0</formula>
    </cfRule>
  </conditionalFormatting>
  <conditionalFormatting sqref="AU36:AV36">
    <cfRule type="cellIs" dxfId="1109" priority="159" operator="lessThan">
      <formula>0</formula>
    </cfRule>
  </conditionalFormatting>
  <conditionalFormatting sqref="AU37:AV39">
    <cfRule type="cellIs" dxfId="1108" priority="158" operator="lessThan">
      <formula>0</formula>
    </cfRule>
  </conditionalFormatting>
  <conditionalFormatting sqref="AU60:AU74">
    <cfRule type="cellIs" dxfId="1107" priority="154" operator="lessThan">
      <formula>0</formula>
    </cfRule>
  </conditionalFormatting>
  <conditionalFormatting sqref="AV29">
    <cfRule type="cellIs" dxfId="1106" priority="164" operator="lessThan">
      <formula>0</formula>
    </cfRule>
  </conditionalFormatting>
  <conditionalFormatting sqref="AU24:AV24">
    <cfRule type="cellIs" dxfId="1105" priority="163" operator="lessThan">
      <formula>0</formula>
    </cfRule>
  </conditionalFormatting>
  <conditionalFormatting sqref="AU25:AV28">
    <cfRule type="cellIs" dxfId="1104" priority="162" operator="lessThan">
      <formula>0</formula>
    </cfRule>
  </conditionalFormatting>
  <conditionalFormatting sqref="AU30:AV30">
    <cfRule type="cellIs" dxfId="1103" priority="161" operator="lessThan">
      <formula>0</formula>
    </cfRule>
  </conditionalFormatting>
  <conditionalFormatting sqref="AU31:AV34">
    <cfRule type="cellIs" dxfId="1102" priority="160" operator="lessThan">
      <formula>0</formula>
    </cfRule>
  </conditionalFormatting>
  <conditionalFormatting sqref="AU40:AV54">
    <cfRule type="cellIs" dxfId="1101" priority="157" operator="lessThan">
      <formula>0</formula>
    </cfRule>
  </conditionalFormatting>
  <conditionalFormatting sqref="AV56">
    <cfRule type="cellIs" dxfId="1100" priority="156" operator="lessThan">
      <formula>0</formula>
    </cfRule>
  </conditionalFormatting>
  <conditionalFormatting sqref="AV57:AV74">
    <cfRule type="cellIs" dxfId="1099" priority="152" operator="lessThan">
      <formula>0</formula>
    </cfRule>
  </conditionalFormatting>
  <conditionalFormatting sqref="AX57:AX59">
    <cfRule type="cellIs" dxfId="1098" priority="142" operator="lessThan">
      <formula>0</formula>
    </cfRule>
  </conditionalFormatting>
  <conditionalFormatting sqref="AX56">
    <cfRule type="cellIs" dxfId="1097" priority="140" operator="lessThan">
      <formula>0</formula>
    </cfRule>
  </conditionalFormatting>
  <conditionalFormatting sqref="AX36:AY36">
    <cfRule type="cellIs" dxfId="1096" priority="146" operator="lessThan">
      <formula>0</formula>
    </cfRule>
  </conditionalFormatting>
  <conditionalFormatting sqref="AX37:AY39">
    <cfRule type="cellIs" dxfId="1095" priority="145" operator="lessThan">
      <formula>0</formula>
    </cfRule>
  </conditionalFormatting>
  <conditionalFormatting sqref="AX60:AX74">
    <cfRule type="cellIs" dxfId="1094" priority="141" operator="lessThan">
      <formula>0</formula>
    </cfRule>
  </conditionalFormatting>
  <conditionalFormatting sqref="AY29">
    <cfRule type="cellIs" dxfId="1093" priority="151" operator="lessThan">
      <formula>0</formula>
    </cfRule>
  </conditionalFormatting>
  <conditionalFormatting sqref="AX24:AY24">
    <cfRule type="cellIs" dxfId="1092" priority="150" operator="lessThan">
      <formula>0</formula>
    </cfRule>
  </conditionalFormatting>
  <conditionalFormatting sqref="AX25:AY28">
    <cfRule type="cellIs" dxfId="1091" priority="149" operator="lessThan">
      <formula>0</formula>
    </cfRule>
  </conditionalFormatting>
  <conditionalFormatting sqref="AX30:AY30">
    <cfRule type="cellIs" dxfId="1090" priority="148" operator="lessThan">
      <formula>0</formula>
    </cfRule>
  </conditionalFormatting>
  <conditionalFormatting sqref="AX31:AY34">
    <cfRule type="cellIs" dxfId="1089" priority="147" operator="lessThan">
      <formula>0</formula>
    </cfRule>
  </conditionalFormatting>
  <conditionalFormatting sqref="AX40:AY54">
    <cfRule type="cellIs" dxfId="1088" priority="144" operator="lessThan">
      <formula>0</formula>
    </cfRule>
  </conditionalFormatting>
  <conditionalFormatting sqref="AY56">
    <cfRule type="cellIs" dxfId="1087" priority="143" operator="lessThan">
      <formula>0</formula>
    </cfRule>
  </conditionalFormatting>
  <conditionalFormatting sqref="AY57:AY74">
    <cfRule type="cellIs" dxfId="1086" priority="139" operator="lessThan">
      <formula>0</formula>
    </cfRule>
  </conditionalFormatting>
  <conditionalFormatting sqref="BA57:BA59">
    <cfRule type="cellIs" dxfId="1085" priority="129" operator="lessThan">
      <formula>0</formula>
    </cfRule>
  </conditionalFormatting>
  <conditionalFormatting sqref="BA56">
    <cfRule type="cellIs" dxfId="1084" priority="127" operator="lessThan">
      <formula>0</formula>
    </cfRule>
  </conditionalFormatting>
  <conditionalFormatting sqref="BA36:BB36">
    <cfRule type="cellIs" dxfId="1083" priority="133" operator="lessThan">
      <formula>0</formula>
    </cfRule>
  </conditionalFormatting>
  <conditionalFormatting sqref="BA37:BB39">
    <cfRule type="cellIs" dxfId="1082" priority="132" operator="lessThan">
      <formula>0</formula>
    </cfRule>
  </conditionalFormatting>
  <conditionalFormatting sqref="BA60:BA74">
    <cfRule type="cellIs" dxfId="1081" priority="128" operator="lessThan">
      <formula>0</formula>
    </cfRule>
  </conditionalFormatting>
  <conditionalFormatting sqref="BB29">
    <cfRule type="cellIs" dxfId="1080" priority="138" operator="lessThan">
      <formula>0</formula>
    </cfRule>
  </conditionalFormatting>
  <conditionalFormatting sqref="BA24:BB24">
    <cfRule type="cellIs" dxfId="1079" priority="137" operator="lessThan">
      <formula>0</formula>
    </cfRule>
  </conditionalFormatting>
  <conditionalFormatting sqref="BA25:BB28">
    <cfRule type="cellIs" dxfId="1078" priority="136" operator="lessThan">
      <formula>0</formula>
    </cfRule>
  </conditionalFormatting>
  <conditionalFormatting sqref="BA30:BB30">
    <cfRule type="cellIs" dxfId="1077" priority="135" operator="lessThan">
      <formula>0</formula>
    </cfRule>
  </conditionalFormatting>
  <conditionalFormatting sqref="BA31:BB34">
    <cfRule type="cellIs" dxfId="1076" priority="134" operator="lessThan">
      <formula>0</formula>
    </cfRule>
  </conditionalFormatting>
  <conditionalFormatting sqref="BA40:BB54">
    <cfRule type="cellIs" dxfId="1075" priority="131" operator="lessThan">
      <formula>0</formula>
    </cfRule>
  </conditionalFormatting>
  <conditionalFormatting sqref="BB56">
    <cfRule type="cellIs" dxfId="1074" priority="130" operator="lessThan">
      <formula>0</formula>
    </cfRule>
  </conditionalFormatting>
  <conditionalFormatting sqref="BB57:BB74">
    <cfRule type="cellIs" dxfId="1073" priority="126" operator="lessThan">
      <formula>0</formula>
    </cfRule>
  </conditionalFormatting>
  <conditionalFormatting sqref="BD57:BD59">
    <cfRule type="cellIs" dxfId="1072" priority="116" operator="lessThan">
      <formula>0</formula>
    </cfRule>
  </conditionalFormatting>
  <conditionalFormatting sqref="BD56">
    <cfRule type="cellIs" dxfId="1071" priority="114" operator="lessThan">
      <formula>0</formula>
    </cfRule>
  </conditionalFormatting>
  <conditionalFormatting sqref="BD36:BE36">
    <cfRule type="cellIs" dxfId="1070" priority="120" operator="lessThan">
      <formula>0</formula>
    </cfRule>
  </conditionalFormatting>
  <conditionalFormatting sqref="BD37:BE39">
    <cfRule type="cellIs" dxfId="1069" priority="119" operator="lessThan">
      <formula>0</formula>
    </cfRule>
  </conditionalFormatting>
  <conditionalFormatting sqref="BD60:BD74">
    <cfRule type="cellIs" dxfId="1068" priority="115" operator="lessThan">
      <formula>0</formula>
    </cfRule>
  </conditionalFormatting>
  <conditionalFormatting sqref="BE29">
    <cfRule type="cellIs" dxfId="1067" priority="125" operator="lessThan">
      <formula>0</formula>
    </cfRule>
  </conditionalFormatting>
  <conditionalFormatting sqref="BD24:BE24">
    <cfRule type="cellIs" dxfId="1066" priority="124" operator="lessThan">
      <formula>0</formula>
    </cfRule>
  </conditionalFormatting>
  <conditionalFormatting sqref="BD25:BE28">
    <cfRule type="cellIs" dxfId="1065" priority="123" operator="lessThan">
      <formula>0</formula>
    </cfRule>
  </conditionalFormatting>
  <conditionalFormatting sqref="BD30:BE30">
    <cfRule type="cellIs" dxfId="1064" priority="122" operator="lessThan">
      <formula>0</formula>
    </cfRule>
  </conditionalFormatting>
  <conditionalFormatting sqref="BD31:BE34">
    <cfRule type="cellIs" dxfId="1063" priority="121" operator="lessThan">
      <formula>0</formula>
    </cfRule>
  </conditionalFormatting>
  <conditionalFormatting sqref="BD40:BE54">
    <cfRule type="cellIs" dxfId="1062" priority="118" operator="lessThan">
      <formula>0</formula>
    </cfRule>
  </conditionalFormatting>
  <conditionalFormatting sqref="BE56">
    <cfRule type="cellIs" dxfId="1061" priority="117" operator="lessThan">
      <formula>0</formula>
    </cfRule>
  </conditionalFormatting>
  <conditionalFormatting sqref="BE57:BE74">
    <cfRule type="cellIs" dxfId="1060" priority="113" operator="lessThan">
      <formula>0</formula>
    </cfRule>
  </conditionalFormatting>
  <conditionalFormatting sqref="BG57:BG59">
    <cfRule type="cellIs" dxfId="1059" priority="103" operator="lessThan">
      <formula>0</formula>
    </cfRule>
  </conditionalFormatting>
  <conditionalFormatting sqref="BG56">
    <cfRule type="cellIs" dxfId="1058" priority="101" operator="lessThan">
      <formula>0</formula>
    </cfRule>
  </conditionalFormatting>
  <conditionalFormatting sqref="BG36:BH36">
    <cfRule type="cellIs" dxfId="1057" priority="107" operator="lessThan">
      <formula>0</formula>
    </cfRule>
  </conditionalFormatting>
  <conditionalFormatting sqref="BG37:BH39">
    <cfRule type="cellIs" dxfId="1056" priority="106" operator="lessThan">
      <formula>0</formula>
    </cfRule>
  </conditionalFormatting>
  <conditionalFormatting sqref="BG60:BG74">
    <cfRule type="cellIs" dxfId="1055" priority="102" operator="lessThan">
      <formula>0</formula>
    </cfRule>
  </conditionalFormatting>
  <conditionalFormatting sqref="BH29">
    <cfRule type="cellIs" dxfId="1054" priority="112" operator="lessThan">
      <formula>0</formula>
    </cfRule>
  </conditionalFormatting>
  <conditionalFormatting sqref="BG24:BH24">
    <cfRule type="cellIs" dxfId="1053" priority="111" operator="lessThan">
      <formula>0</formula>
    </cfRule>
  </conditionalFormatting>
  <conditionalFormatting sqref="BG25:BH28">
    <cfRule type="cellIs" dxfId="1052" priority="110" operator="lessThan">
      <formula>0</formula>
    </cfRule>
  </conditionalFormatting>
  <conditionalFormatting sqref="BG30:BH30">
    <cfRule type="cellIs" dxfId="1051" priority="109" operator="lessThan">
      <formula>0</formula>
    </cfRule>
  </conditionalFormatting>
  <conditionalFormatting sqref="BG31:BH34">
    <cfRule type="cellIs" dxfId="1050" priority="108" operator="lessThan">
      <formula>0</formula>
    </cfRule>
  </conditionalFormatting>
  <conditionalFormatting sqref="BG40:BH54">
    <cfRule type="cellIs" dxfId="1049" priority="105" operator="lessThan">
      <formula>0</formula>
    </cfRule>
  </conditionalFormatting>
  <conditionalFormatting sqref="BH56">
    <cfRule type="cellIs" dxfId="1048" priority="104" operator="lessThan">
      <formula>0</formula>
    </cfRule>
  </conditionalFormatting>
  <conditionalFormatting sqref="BH57:BH74">
    <cfRule type="cellIs" dxfId="1047" priority="100" operator="lessThan">
      <formula>0</formula>
    </cfRule>
  </conditionalFormatting>
  <conditionalFormatting sqref="BJ57:BJ59">
    <cfRule type="cellIs" dxfId="1046" priority="90" operator="lessThan">
      <formula>0</formula>
    </cfRule>
  </conditionalFormatting>
  <conditionalFormatting sqref="BJ56">
    <cfRule type="cellIs" dxfId="1045" priority="88" operator="lessThan">
      <formula>0</formula>
    </cfRule>
  </conditionalFormatting>
  <conditionalFormatting sqref="BJ36:BK36">
    <cfRule type="cellIs" dxfId="1044" priority="94" operator="lessThan">
      <formula>0</formula>
    </cfRule>
  </conditionalFormatting>
  <conditionalFormatting sqref="BJ37:BK39">
    <cfRule type="cellIs" dxfId="1043" priority="93" operator="lessThan">
      <formula>0</formula>
    </cfRule>
  </conditionalFormatting>
  <conditionalFormatting sqref="BJ60:BJ74">
    <cfRule type="cellIs" dxfId="1042" priority="89" operator="lessThan">
      <formula>0</formula>
    </cfRule>
  </conditionalFormatting>
  <conditionalFormatting sqref="BK29">
    <cfRule type="cellIs" dxfId="1041" priority="99" operator="lessThan">
      <formula>0</formula>
    </cfRule>
  </conditionalFormatting>
  <conditionalFormatting sqref="BJ24:BK24">
    <cfRule type="cellIs" dxfId="1040" priority="98" operator="lessThan">
      <formula>0</formula>
    </cfRule>
  </conditionalFormatting>
  <conditionalFormatting sqref="BJ25:BK28">
    <cfRule type="cellIs" dxfId="1039" priority="97" operator="lessThan">
      <formula>0</formula>
    </cfRule>
  </conditionalFormatting>
  <conditionalFormatting sqref="BJ30:BK30">
    <cfRule type="cellIs" dxfId="1038" priority="96" operator="lessThan">
      <formula>0</formula>
    </cfRule>
  </conditionalFormatting>
  <conditionalFormatting sqref="BJ31:BK34">
    <cfRule type="cellIs" dxfId="1037" priority="95" operator="lessThan">
      <formula>0</formula>
    </cfRule>
  </conditionalFormatting>
  <conditionalFormatting sqref="BJ40:BK54">
    <cfRule type="cellIs" dxfId="1036" priority="92" operator="lessThan">
      <formula>0</formula>
    </cfRule>
  </conditionalFormatting>
  <conditionalFormatting sqref="BK56">
    <cfRule type="cellIs" dxfId="1035" priority="91" operator="lessThan">
      <formula>0</formula>
    </cfRule>
  </conditionalFormatting>
  <conditionalFormatting sqref="BK57:BK74">
    <cfRule type="cellIs" dxfId="1034" priority="87" operator="lessThan">
      <formula>0</formula>
    </cfRule>
  </conditionalFormatting>
  <conditionalFormatting sqref="BM57:BM59">
    <cfRule type="cellIs" dxfId="1033" priority="77" operator="lessThan">
      <formula>0</formula>
    </cfRule>
  </conditionalFormatting>
  <conditionalFormatting sqref="BM56">
    <cfRule type="cellIs" dxfId="1032" priority="75" operator="lessThan">
      <formula>0</formula>
    </cfRule>
  </conditionalFormatting>
  <conditionalFormatting sqref="BM36:BN36">
    <cfRule type="cellIs" dxfId="1031" priority="81" operator="lessThan">
      <formula>0</formula>
    </cfRule>
  </conditionalFormatting>
  <conditionalFormatting sqref="BM37:BN39">
    <cfRule type="cellIs" dxfId="1030" priority="80" operator="lessThan">
      <formula>0</formula>
    </cfRule>
  </conditionalFormatting>
  <conditionalFormatting sqref="BM60:BM74">
    <cfRule type="cellIs" dxfId="1029" priority="76" operator="lessThan">
      <formula>0</formula>
    </cfRule>
  </conditionalFormatting>
  <conditionalFormatting sqref="BN29">
    <cfRule type="cellIs" dxfId="1028" priority="86" operator="lessThan">
      <formula>0</formula>
    </cfRule>
  </conditionalFormatting>
  <conditionalFormatting sqref="BM24:BN24">
    <cfRule type="cellIs" dxfId="1027" priority="85" operator="lessThan">
      <formula>0</formula>
    </cfRule>
  </conditionalFormatting>
  <conditionalFormatting sqref="BM25:BN28">
    <cfRule type="cellIs" dxfId="1026" priority="84" operator="lessThan">
      <formula>0</formula>
    </cfRule>
  </conditionalFormatting>
  <conditionalFormatting sqref="BM30:BN30">
    <cfRule type="cellIs" dxfId="1025" priority="83" operator="lessThan">
      <formula>0</formula>
    </cfRule>
  </conditionalFormatting>
  <conditionalFormatting sqref="BM31:BN34">
    <cfRule type="cellIs" dxfId="1024" priority="82" operator="lessThan">
      <formula>0</formula>
    </cfRule>
  </conditionalFormatting>
  <conditionalFormatting sqref="BM40:BN54">
    <cfRule type="cellIs" dxfId="1023" priority="79" operator="lessThan">
      <formula>0</formula>
    </cfRule>
  </conditionalFormatting>
  <conditionalFormatting sqref="BN56">
    <cfRule type="cellIs" dxfId="1022" priority="78" operator="lessThan">
      <formula>0</formula>
    </cfRule>
  </conditionalFormatting>
  <conditionalFormatting sqref="BN57:BN74">
    <cfRule type="cellIs" dxfId="1021" priority="74" operator="lessThan">
      <formula>0</formula>
    </cfRule>
  </conditionalFormatting>
  <conditionalFormatting sqref="BP57:BP59">
    <cfRule type="cellIs" dxfId="1020" priority="64" operator="lessThan">
      <formula>0</formula>
    </cfRule>
  </conditionalFormatting>
  <conditionalFormatting sqref="BP56">
    <cfRule type="cellIs" dxfId="1019" priority="62" operator="lessThan">
      <formula>0</formula>
    </cfRule>
  </conditionalFormatting>
  <conditionalFormatting sqref="BP36:BQ36">
    <cfRule type="cellIs" dxfId="1018" priority="68" operator="lessThan">
      <formula>0</formula>
    </cfRule>
  </conditionalFormatting>
  <conditionalFormatting sqref="BP37:BQ39">
    <cfRule type="cellIs" dxfId="1017" priority="67" operator="lessThan">
      <formula>0</formula>
    </cfRule>
  </conditionalFormatting>
  <conditionalFormatting sqref="BP60:BP74">
    <cfRule type="cellIs" dxfId="1016" priority="63" operator="lessThan">
      <formula>0</formula>
    </cfRule>
  </conditionalFormatting>
  <conditionalFormatting sqref="BQ29">
    <cfRule type="cellIs" dxfId="1015" priority="73" operator="lessThan">
      <formula>0</formula>
    </cfRule>
  </conditionalFormatting>
  <conditionalFormatting sqref="BP24:BQ24">
    <cfRule type="cellIs" dxfId="1014" priority="72" operator="lessThan">
      <formula>0</formula>
    </cfRule>
  </conditionalFormatting>
  <conditionalFormatting sqref="BP25:BQ28">
    <cfRule type="cellIs" dxfId="1013" priority="71" operator="lessThan">
      <formula>0</formula>
    </cfRule>
  </conditionalFormatting>
  <conditionalFormatting sqref="BP30:BQ30">
    <cfRule type="cellIs" dxfId="1012" priority="70" operator="lessThan">
      <formula>0</formula>
    </cfRule>
  </conditionalFormatting>
  <conditionalFormatting sqref="BP31:BQ34">
    <cfRule type="cellIs" dxfId="1011" priority="69" operator="lessThan">
      <formula>0</formula>
    </cfRule>
  </conditionalFormatting>
  <conditionalFormatting sqref="BP40:BQ54">
    <cfRule type="cellIs" dxfId="1010" priority="66" operator="lessThan">
      <formula>0</formula>
    </cfRule>
  </conditionalFormatting>
  <conditionalFormatting sqref="BQ56">
    <cfRule type="cellIs" dxfId="1009" priority="65" operator="lessThan">
      <formula>0</formula>
    </cfRule>
  </conditionalFormatting>
  <conditionalFormatting sqref="BQ57:BQ74">
    <cfRule type="cellIs" dxfId="1008" priority="61" operator="lessThan">
      <formula>0</formula>
    </cfRule>
  </conditionalFormatting>
  <conditionalFormatting sqref="BS57:BS59">
    <cfRule type="cellIs" dxfId="1007" priority="51" operator="lessThan">
      <formula>0</formula>
    </cfRule>
  </conditionalFormatting>
  <conditionalFormatting sqref="BS56">
    <cfRule type="cellIs" dxfId="1006" priority="49" operator="lessThan">
      <formula>0</formula>
    </cfRule>
  </conditionalFormatting>
  <conditionalFormatting sqref="BS36:BT36">
    <cfRule type="cellIs" dxfId="1005" priority="55" operator="lessThan">
      <formula>0</formula>
    </cfRule>
  </conditionalFormatting>
  <conditionalFormatting sqref="BS37:BT39">
    <cfRule type="cellIs" dxfId="1004" priority="54" operator="lessThan">
      <formula>0</formula>
    </cfRule>
  </conditionalFormatting>
  <conditionalFormatting sqref="BS60:BS74">
    <cfRule type="cellIs" dxfId="1003" priority="50" operator="lessThan">
      <formula>0</formula>
    </cfRule>
  </conditionalFormatting>
  <conditionalFormatting sqref="BT29">
    <cfRule type="cellIs" dxfId="1002" priority="60" operator="lessThan">
      <formula>0</formula>
    </cfRule>
  </conditionalFormatting>
  <conditionalFormatting sqref="BS24:BT24">
    <cfRule type="cellIs" dxfId="1001" priority="59" operator="lessThan">
      <formula>0</formula>
    </cfRule>
  </conditionalFormatting>
  <conditionalFormatting sqref="BS25:BT28">
    <cfRule type="cellIs" dxfId="1000" priority="58" operator="lessThan">
      <formula>0</formula>
    </cfRule>
  </conditionalFormatting>
  <conditionalFormatting sqref="BS30:BT30">
    <cfRule type="cellIs" dxfId="999" priority="57" operator="lessThan">
      <formula>0</formula>
    </cfRule>
  </conditionalFormatting>
  <conditionalFormatting sqref="BS31:BT34">
    <cfRule type="cellIs" dxfId="998" priority="56" operator="lessThan">
      <formula>0</formula>
    </cfRule>
  </conditionalFormatting>
  <conditionalFormatting sqref="BS40:BT54">
    <cfRule type="cellIs" dxfId="997" priority="53" operator="lessThan">
      <formula>0</formula>
    </cfRule>
  </conditionalFormatting>
  <conditionalFormatting sqref="BT56">
    <cfRule type="cellIs" dxfId="996" priority="52" operator="lessThan">
      <formula>0</formula>
    </cfRule>
  </conditionalFormatting>
  <conditionalFormatting sqref="BT57:BT74">
    <cfRule type="cellIs" dxfId="995" priority="48" operator="lessThan">
      <formula>0</formula>
    </cfRule>
  </conditionalFormatting>
  <conditionalFormatting sqref="BV57:BV59">
    <cfRule type="cellIs" dxfId="994" priority="38" operator="lessThan">
      <formula>0</formula>
    </cfRule>
  </conditionalFormatting>
  <conditionalFormatting sqref="BV56">
    <cfRule type="cellIs" dxfId="993" priority="36" operator="lessThan">
      <formula>0</formula>
    </cfRule>
  </conditionalFormatting>
  <conditionalFormatting sqref="BV36:BW36">
    <cfRule type="cellIs" dxfId="992" priority="42" operator="lessThan">
      <formula>0</formula>
    </cfRule>
  </conditionalFormatting>
  <conditionalFormatting sqref="BV37:BW39">
    <cfRule type="cellIs" dxfId="991" priority="41" operator="lessThan">
      <formula>0</formula>
    </cfRule>
  </conditionalFormatting>
  <conditionalFormatting sqref="BV60:BV74">
    <cfRule type="cellIs" dxfId="990" priority="37" operator="lessThan">
      <formula>0</formula>
    </cfRule>
  </conditionalFormatting>
  <conditionalFormatting sqref="BW29">
    <cfRule type="cellIs" dxfId="989" priority="47" operator="lessThan">
      <formula>0</formula>
    </cfRule>
  </conditionalFormatting>
  <conditionalFormatting sqref="BV24:BW24">
    <cfRule type="cellIs" dxfId="988" priority="46" operator="lessThan">
      <formula>0</formula>
    </cfRule>
  </conditionalFormatting>
  <conditionalFormatting sqref="BV25:BW28">
    <cfRule type="cellIs" dxfId="987" priority="45" operator="lessThan">
      <formula>0</formula>
    </cfRule>
  </conditionalFormatting>
  <conditionalFormatting sqref="BV30:BW30">
    <cfRule type="cellIs" dxfId="986" priority="44" operator="lessThan">
      <formula>0</formula>
    </cfRule>
  </conditionalFormatting>
  <conditionalFormatting sqref="BV31:BW34">
    <cfRule type="cellIs" dxfId="985" priority="43" operator="lessThan">
      <formula>0</formula>
    </cfRule>
  </conditionalFormatting>
  <conditionalFormatting sqref="BV40:BW54">
    <cfRule type="cellIs" dxfId="984" priority="40" operator="lessThan">
      <formula>0</formula>
    </cfRule>
  </conditionalFormatting>
  <conditionalFormatting sqref="BW56">
    <cfRule type="cellIs" dxfId="983" priority="39" operator="lessThan">
      <formula>0</formula>
    </cfRule>
  </conditionalFormatting>
  <conditionalFormatting sqref="BW57:BW74">
    <cfRule type="cellIs" dxfId="982" priority="35" operator="lessThan">
      <formula>0</formula>
    </cfRule>
  </conditionalFormatting>
  <conditionalFormatting sqref="BY57:BY59">
    <cfRule type="cellIs" dxfId="981" priority="25" operator="lessThan">
      <formula>0</formula>
    </cfRule>
  </conditionalFormatting>
  <conditionalFormatting sqref="BY56">
    <cfRule type="cellIs" dxfId="980" priority="23" operator="lessThan">
      <formula>0</formula>
    </cfRule>
  </conditionalFormatting>
  <conditionalFormatting sqref="BY36:BZ36">
    <cfRule type="cellIs" dxfId="979" priority="29" operator="lessThan">
      <formula>0</formula>
    </cfRule>
  </conditionalFormatting>
  <conditionalFormatting sqref="BY37:BZ39">
    <cfRule type="cellIs" dxfId="978" priority="28" operator="lessThan">
      <formula>0</formula>
    </cfRule>
  </conditionalFormatting>
  <conditionalFormatting sqref="BY60:BY74">
    <cfRule type="cellIs" dxfId="977" priority="24" operator="lessThan">
      <formula>0</formula>
    </cfRule>
  </conditionalFormatting>
  <conditionalFormatting sqref="BZ29">
    <cfRule type="cellIs" dxfId="976" priority="34" operator="lessThan">
      <formula>0</formula>
    </cfRule>
  </conditionalFormatting>
  <conditionalFormatting sqref="BY24:BZ24">
    <cfRule type="cellIs" dxfId="975" priority="33" operator="lessThan">
      <formula>0</formula>
    </cfRule>
  </conditionalFormatting>
  <conditionalFormatting sqref="BY25:BZ28">
    <cfRule type="cellIs" dxfId="974" priority="32" operator="lessThan">
      <formula>0</formula>
    </cfRule>
  </conditionalFormatting>
  <conditionalFormatting sqref="BY30:BZ30">
    <cfRule type="cellIs" dxfId="973" priority="31" operator="lessThan">
      <formula>0</formula>
    </cfRule>
  </conditionalFormatting>
  <conditionalFormatting sqref="BY31:BZ34">
    <cfRule type="cellIs" dxfId="972" priority="30" operator="lessThan">
      <formula>0</formula>
    </cfRule>
  </conditionalFormatting>
  <conditionalFormatting sqref="BY40:BZ54">
    <cfRule type="cellIs" dxfId="971" priority="27" operator="lessThan">
      <formula>0</formula>
    </cfRule>
  </conditionalFormatting>
  <conditionalFormatting sqref="BZ56">
    <cfRule type="cellIs" dxfId="970" priority="26" operator="lessThan">
      <formula>0</formula>
    </cfRule>
  </conditionalFormatting>
  <conditionalFormatting sqref="BZ57:BZ74">
    <cfRule type="cellIs" dxfId="969" priority="22" operator="lessThan">
      <formula>0</formula>
    </cfRule>
  </conditionalFormatting>
  <conditionalFormatting sqref="T3:T22">
    <cfRule type="cellIs" dxfId="968" priority="21" operator="lessThan">
      <formula>0</formula>
    </cfRule>
  </conditionalFormatting>
  <conditionalFormatting sqref="AC22">
    <cfRule type="cellIs" dxfId="967" priority="4" operator="lessThan">
      <formula>0</formula>
    </cfRule>
  </conditionalFormatting>
  <conditionalFormatting sqref="AC22">
    <cfRule type="cellIs" dxfId="966" priority="3" operator="lessThan">
      <formula>0</formula>
    </cfRule>
  </conditionalFormatting>
  <conditionalFormatting sqref="W22">
    <cfRule type="cellIs" dxfId="965" priority="8" operator="lessThan">
      <formula>0</formula>
    </cfRule>
  </conditionalFormatting>
  <conditionalFormatting sqref="W22">
    <cfRule type="cellIs" dxfId="964" priority="7" operator="lessThan">
      <formula>0</formula>
    </cfRule>
  </conditionalFormatting>
  <conditionalFormatting sqref="Z22">
    <cfRule type="cellIs" dxfId="963" priority="6" operator="lessThan">
      <formula>0</formula>
    </cfRule>
  </conditionalFormatting>
  <conditionalFormatting sqref="Z22">
    <cfRule type="cellIs" dxfId="962" priority="5" operator="lessThan">
      <formula>0</formula>
    </cfRule>
  </conditionalFormatting>
  <conditionalFormatting sqref="AF22">
    <cfRule type="cellIs" dxfId="961" priority="2" operator="lessThan">
      <formula>0</formula>
    </cfRule>
  </conditionalFormatting>
  <conditionalFormatting sqref="AF22">
    <cfRule type="cellIs" dxfId="960" priority="1" operator="lessThan">
      <formula>0</formula>
    </cfRule>
  </conditionalFormatting>
  <pageMargins left="0.7" right="0.7" top="0.75" bottom="0.75" header="0.3" footer="0.3"/>
  <pageSetup paperSize="9"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FB70"/>
  <sheetViews>
    <sheetView topLeftCell="D1" zoomScale="90" zoomScaleNormal="90" workbookViewId="0">
      <selection activeCell="I19" sqref="I19"/>
    </sheetView>
  </sheetViews>
  <sheetFormatPr defaultRowHeight="15" x14ac:dyDescent="0.25"/>
  <cols>
    <col min="1" max="2" width="9.140625" style="54"/>
    <col min="3" max="3" width="96" style="54" bestFit="1" customWidth="1"/>
    <col min="4" max="4" width="6" style="54" customWidth="1"/>
    <col min="5" max="5" width="22" style="54" customWidth="1"/>
    <col min="6" max="6" width="30.42578125" style="54" customWidth="1"/>
    <col min="7" max="7" width="6.42578125" style="25" customWidth="1"/>
    <col min="8" max="8" width="31.7109375" style="54" customWidth="1"/>
    <col min="9" max="9" width="15.140625" style="54" bestFit="1" customWidth="1"/>
    <col min="10" max="10" width="3.85546875" style="25" customWidth="1"/>
    <col min="11" max="11" width="31" style="54" customWidth="1"/>
    <col min="12" max="12" width="13.140625" style="54" bestFit="1" customWidth="1"/>
    <col min="13" max="13" width="4.85546875" style="54" customWidth="1"/>
    <col min="14" max="14" width="31.5703125" style="54" customWidth="1"/>
    <col min="15" max="15" width="13.140625" style="54" customWidth="1"/>
    <col min="16" max="16" width="4" style="54" customWidth="1"/>
    <col min="17" max="17" width="30.28515625" style="54" customWidth="1"/>
    <col min="18" max="18" width="13.140625" style="54" bestFit="1" customWidth="1"/>
    <col min="19" max="19" width="4.42578125" style="54" customWidth="1"/>
    <col min="20" max="20" width="31.42578125" style="54" customWidth="1"/>
    <col min="21" max="21" width="13.140625" style="54" bestFit="1" customWidth="1"/>
    <col min="22" max="22" width="4.85546875" style="54" customWidth="1"/>
    <col min="23" max="23" width="31.28515625" style="54" customWidth="1"/>
    <col min="24" max="24" width="16.5703125" style="54" customWidth="1"/>
    <col min="25" max="25" width="5.28515625" style="54" customWidth="1"/>
    <col min="26" max="26" width="31.5703125" style="54" customWidth="1"/>
    <col min="27" max="27" width="13.140625" style="54" bestFit="1" customWidth="1"/>
    <col min="28" max="28" width="4.5703125" style="54" customWidth="1"/>
    <col min="29" max="29" width="30.5703125" style="54" customWidth="1"/>
    <col min="30" max="30" width="12.85546875" style="54" customWidth="1"/>
    <col min="31" max="31" width="4.5703125" style="54" customWidth="1"/>
    <col min="32" max="32" width="31.5703125" style="54" customWidth="1"/>
    <col min="33" max="33" width="13" style="54" customWidth="1"/>
    <col min="34" max="34" width="4.28515625" style="54" customWidth="1"/>
    <col min="35" max="35" width="30.7109375" style="54" customWidth="1"/>
    <col min="36" max="36" width="13.140625" style="54" bestFit="1" customWidth="1"/>
    <col min="37" max="37" width="5" style="54" customWidth="1"/>
    <col min="38" max="38" width="30.7109375" style="54" customWidth="1"/>
    <col min="39" max="39" width="13.140625" style="54" bestFit="1" customWidth="1"/>
    <col min="40" max="40" width="9.140625" style="54"/>
    <col min="41" max="41" width="30.28515625" style="54" customWidth="1"/>
    <col min="42" max="42" width="13.140625" style="54" bestFit="1" customWidth="1"/>
    <col min="43" max="43" width="9.140625" style="54"/>
    <col min="44" max="44" width="31.42578125" style="54" customWidth="1"/>
    <col min="45" max="45" width="13.140625" style="54" bestFit="1" customWidth="1"/>
    <col min="46" max="46" width="6.85546875" style="25" customWidth="1"/>
    <col min="47" max="47" width="31.5703125" style="54" customWidth="1"/>
    <col min="48" max="48" width="13.140625" style="54" customWidth="1"/>
    <col min="49" max="49" width="9.140625" style="54"/>
    <col min="50" max="50" width="30.5703125" style="54" customWidth="1"/>
    <col min="51" max="51" width="11.7109375" style="54" customWidth="1"/>
    <col min="52" max="52" width="10.7109375" style="54" bestFit="1" customWidth="1"/>
    <col min="53" max="53" width="31" style="54" customWidth="1"/>
    <col min="54" max="54" width="11" style="54" customWidth="1"/>
    <col min="55" max="55" width="9.140625" style="54"/>
    <col min="56" max="56" width="32.140625" style="54" customWidth="1"/>
    <col min="57" max="57" width="11.85546875" style="54" customWidth="1"/>
    <col min="58" max="58" width="9.140625" style="54"/>
    <col min="59" max="59" width="33" style="54" customWidth="1"/>
    <col min="60" max="60" width="12" style="54" customWidth="1"/>
    <col min="61" max="61" width="9.140625" style="54"/>
    <col min="62" max="62" width="31.140625" style="54" customWidth="1"/>
    <col min="63" max="63" width="11.85546875" style="54" customWidth="1"/>
    <col min="64" max="64" width="9.140625" style="54"/>
    <col min="65" max="65" width="14.42578125" style="54" customWidth="1"/>
    <col min="66" max="66" width="12.28515625" style="54" customWidth="1"/>
    <col min="67" max="67" width="9.140625" style="54"/>
    <col min="68" max="68" width="13.5703125" style="54" customWidth="1"/>
    <col min="69" max="69" width="12.5703125" style="54" customWidth="1"/>
    <col min="70" max="70" width="9.140625" style="54"/>
    <col min="71" max="71" width="25" style="54" customWidth="1"/>
    <col min="72" max="72" width="14" style="54" customWidth="1"/>
    <col min="73" max="73" width="9.140625" style="54"/>
    <col min="74" max="74" width="15.85546875" style="54" customWidth="1"/>
    <col min="75" max="75" width="14.85546875" style="54" customWidth="1"/>
    <col min="76" max="76" width="9.140625" style="54"/>
    <col min="77" max="77" width="17.7109375" style="54" customWidth="1"/>
    <col min="78" max="78" width="12" style="54" customWidth="1"/>
    <col min="79" max="79" width="9.140625" style="54"/>
    <col min="80" max="80" width="14.28515625" style="54" customWidth="1"/>
    <col min="81" max="81" width="11.28515625" style="54" customWidth="1"/>
    <col min="82" max="82" width="9.140625" style="54"/>
    <col min="83" max="83" width="12.28515625" style="54" customWidth="1"/>
    <col min="84" max="84" width="10.7109375" style="54" customWidth="1"/>
    <col min="85" max="85" width="9.140625" style="54"/>
    <col min="86" max="86" width="12.42578125" style="54" customWidth="1"/>
    <col min="87" max="87" width="12" style="54" customWidth="1"/>
    <col min="88" max="88" width="9.140625" style="54"/>
    <col min="89" max="89" width="11.5703125" style="54" customWidth="1"/>
    <col min="90" max="90" width="12.140625" style="54" customWidth="1"/>
    <col min="91" max="91" width="9.140625" style="54"/>
    <col min="92" max="92" width="12.28515625" style="54" customWidth="1"/>
    <col min="93" max="93" width="11.42578125" style="54" customWidth="1"/>
    <col min="94" max="94" width="9.140625" style="54"/>
    <col min="95" max="95" width="11.7109375" style="54" customWidth="1"/>
    <col min="96" max="96" width="10.85546875" style="54" customWidth="1"/>
    <col min="97" max="97" width="9.140625" style="54"/>
    <col min="98" max="98" width="11.5703125" style="54" customWidth="1"/>
    <col min="99" max="99" width="12" style="54" customWidth="1"/>
    <col min="100" max="100" width="9.140625" style="54"/>
    <col min="101" max="101" width="13.5703125" style="54" customWidth="1"/>
    <col min="102" max="102" width="12.140625" style="54" customWidth="1"/>
    <col min="103" max="103" width="9.140625" style="54"/>
    <col min="104" max="104" width="12" style="54" customWidth="1"/>
    <col min="105" max="105" width="11.85546875" style="54" customWidth="1"/>
    <col min="106" max="106" width="9.140625" style="54"/>
    <col min="107" max="107" width="15.5703125" style="54" customWidth="1"/>
    <col min="108" max="108" width="11.5703125" style="54" customWidth="1"/>
    <col min="109" max="109" width="9.140625" style="54"/>
    <col min="110" max="110" width="12.85546875" style="54" customWidth="1"/>
    <col min="111" max="111" width="13.140625" style="54" bestFit="1" customWidth="1"/>
    <col min="112" max="112" width="9.140625" style="54"/>
    <col min="113" max="113" width="12.85546875" style="54" customWidth="1"/>
    <col min="114" max="114" width="11.42578125" style="54" customWidth="1"/>
    <col min="115" max="115" width="9.140625" style="54"/>
    <col min="116" max="116" width="12" style="54" customWidth="1"/>
    <col min="117" max="117" width="13" style="54" customWidth="1"/>
    <col min="118" max="118" width="9.140625" style="54"/>
    <col min="119" max="119" width="13.7109375" style="54" customWidth="1"/>
    <col min="120" max="120" width="12.28515625" style="54" customWidth="1"/>
    <col min="121" max="121" width="9.140625" style="54"/>
    <col min="122" max="122" width="12" style="54" customWidth="1"/>
    <col min="123" max="123" width="10.42578125" style="54" customWidth="1"/>
    <col min="124" max="124" width="9.140625" style="54"/>
    <col min="125" max="125" width="12.42578125" style="54" customWidth="1"/>
    <col min="126" max="126" width="13" style="54" customWidth="1"/>
    <col min="127" max="127" width="9.140625" style="54"/>
    <col min="128" max="128" width="14" style="54" customWidth="1"/>
    <col min="129" max="129" width="12.85546875" style="54" customWidth="1"/>
    <col min="130" max="130" width="9.140625" style="54"/>
    <col min="131" max="131" width="12.28515625" style="54" customWidth="1"/>
    <col min="132" max="132" width="13.140625" style="54" customWidth="1"/>
    <col min="133" max="134" width="9.140625" style="54"/>
    <col min="135" max="135" width="12" style="54" customWidth="1"/>
    <col min="136" max="136" width="9.140625" style="54"/>
    <col min="137" max="137" width="11.7109375" style="54" customWidth="1"/>
    <col min="138" max="138" width="13.28515625" style="54" customWidth="1"/>
    <col min="139" max="139" width="9.140625" style="54"/>
    <col min="140" max="140" width="16" style="54" customWidth="1"/>
    <col min="141" max="141" width="12.28515625" style="54" customWidth="1"/>
    <col min="142" max="142" width="9.140625" style="54"/>
    <col min="143" max="143" width="31.140625" style="54" customWidth="1"/>
    <col min="144" max="144" width="13.140625" style="54" bestFit="1" customWidth="1"/>
    <col min="145" max="145" width="9.140625" style="54"/>
    <col min="146" max="146" width="31.140625" style="54" customWidth="1"/>
    <col min="147" max="147" width="13.140625" style="54" bestFit="1" customWidth="1"/>
    <col min="148" max="148" width="9.140625" style="54"/>
    <col min="149" max="149" width="13.28515625" style="54" customWidth="1"/>
    <col min="150" max="150" width="12.28515625" style="54" customWidth="1"/>
    <col min="151" max="151" width="9.140625" style="54"/>
    <col min="152" max="152" width="12.42578125" style="54" customWidth="1"/>
    <col min="153" max="153" width="11.7109375" style="54" customWidth="1"/>
    <col min="154" max="154" width="9.140625" style="54"/>
    <col min="155" max="155" width="15" style="54" customWidth="1"/>
    <col min="156" max="156" width="12.42578125" style="54" customWidth="1"/>
    <col min="157" max="16384" width="9.140625" style="54"/>
  </cols>
  <sheetData>
    <row r="1" spans="1:158" x14ac:dyDescent="0.25">
      <c r="A1" s="54" t="s">
        <v>60</v>
      </c>
      <c r="B1" s="57" t="e">
        <f>'Baseline information'!#REF!</f>
        <v>#REF!</v>
      </c>
      <c r="C1" s="57">
        <f>CBA_Scenarios!B1</f>
        <v>0</v>
      </c>
      <c r="D1" s="55"/>
      <c r="E1" s="55"/>
      <c r="F1" s="55" t="s">
        <v>91</v>
      </c>
      <c r="G1" s="55"/>
      <c r="H1" s="383" t="str">
        <f>CBA_Scenarios!B4</f>
        <v>Option 1A</v>
      </c>
      <c r="I1" s="383"/>
      <c r="K1" s="383" t="str">
        <f>CBA_Scenarios!B5</f>
        <v>Option 1B</v>
      </c>
      <c r="L1" s="383"/>
      <c r="M1" s="123"/>
      <c r="N1" s="383" t="str">
        <f>CBA_Scenarios!B6</f>
        <v>Option 1C</v>
      </c>
      <c r="O1" s="383"/>
      <c r="Q1" s="383" t="str">
        <f>CBA_Scenarios!B10</f>
        <v>Option 1G</v>
      </c>
      <c r="R1" s="383"/>
      <c r="T1" s="383" t="str">
        <f>CBA_Scenarios!B11</f>
        <v>Option 1H</v>
      </c>
      <c r="U1" s="383"/>
      <c r="W1" s="383" t="str">
        <f>CBA_Scenarios!B13</f>
        <v>Option 1J</v>
      </c>
      <c r="X1" s="383"/>
      <c r="Z1" s="383" t="str">
        <f>CBA_Scenarios!B14</f>
        <v>Option 2A</v>
      </c>
      <c r="AA1" s="383"/>
      <c r="AC1" s="383" t="str">
        <f>CBA_Scenarios!B15</f>
        <v>Option 2B</v>
      </c>
      <c r="AD1" s="383"/>
      <c r="AF1" s="383" t="str">
        <f>CBA_Scenarios!B16</f>
        <v>Option 2C</v>
      </c>
      <c r="AG1" s="383"/>
      <c r="AI1" s="383" t="str">
        <f>CBA_Scenarios!B17</f>
        <v>Option 2D</v>
      </c>
      <c r="AJ1" s="383"/>
      <c r="AL1" s="383" t="str">
        <f>CBA_Scenarios!B20</f>
        <v>Option 2E</v>
      </c>
      <c r="AM1" s="383"/>
      <c r="AO1" s="383" t="str">
        <f>CBA_Scenarios!B21</f>
        <v>Option 2F</v>
      </c>
      <c r="AP1" s="383"/>
      <c r="AR1" s="383" t="str">
        <f>CBA_Scenarios!B22</f>
        <v>Option 2G</v>
      </c>
      <c r="AS1" s="383"/>
      <c r="AT1" s="68"/>
      <c r="AU1" s="383" t="str">
        <f>CBA_Scenarios!B23</f>
        <v>Option 2H</v>
      </c>
      <c r="AV1" s="383"/>
      <c r="AX1" s="383" t="str">
        <f>CBA_Scenarios!B24</f>
        <v>Option 2I</v>
      </c>
      <c r="AY1" s="383"/>
      <c r="BA1" s="383" t="str">
        <f>CBA_Scenarios!B25</f>
        <v>Option 2J</v>
      </c>
      <c r="BB1" s="383"/>
      <c r="BD1" s="383" t="str">
        <f>CBA_Scenarios!B26</f>
        <v>Option 2K</v>
      </c>
      <c r="BE1" s="383"/>
      <c r="BG1" s="383" t="str">
        <f>CBA_Scenarios!B27</f>
        <v>Option 2L</v>
      </c>
      <c r="BH1" s="383"/>
      <c r="BJ1" s="383" t="str">
        <f>CBA_Scenarios!B28</f>
        <v>Option 2M</v>
      </c>
      <c r="BK1" s="383"/>
      <c r="BM1" s="383" t="str">
        <f>CBA_Scenarios!B29</f>
        <v>Option 2N</v>
      </c>
      <c r="BN1" s="383"/>
      <c r="BP1" s="383" t="str">
        <f>CBA_Scenarios!B30</f>
        <v>Option 2O</v>
      </c>
      <c r="BQ1" s="383"/>
      <c r="BS1" s="383" t="str">
        <f>CBA_Scenarios!B31</f>
        <v>Option 2P</v>
      </c>
      <c r="BT1" s="383"/>
      <c r="BV1" s="383" t="str">
        <f>CBA_Scenarios!B32</f>
        <v>Option 2Q</v>
      </c>
      <c r="BW1" s="383"/>
      <c r="BY1" s="383" t="str">
        <f>CBA_Scenarios!B33</f>
        <v>Option 2R</v>
      </c>
      <c r="BZ1" s="383"/>
      <c r="CB1" s="383" t="str">
        <f>CBA_Scenarios!B34</f>
        <v>Option 2S</v>
      </c>
      <c r="CC1" s="383"/>
      <c r="CE1" s="383" t="str">
        <f>CBA_Scenarios!B35</f>
        <v>Option 2T</v>
      </c>
      <c r="CF1" s="383"/>
      <c r="CH1" s="383" t="str">
        <f>CBA_Scenarios!B36</f>
        <v>Option 2U</v>
      </c>
      <c r="CI1" s="383"/>
      <c r="CK1" s="383" t="str">
        <f>CBA_Scenarios!B37</f>
        <v>Option 2V</v>
      </c>
      <c r="CL1" s="383"/>
      <c r="CN1" s="383" t="str">
        <f>CBA_Scenarios!B38</f>
        <v>Option 2W</v>
      </c>
      <c r="CO1" s="383"/>
      <c r="CQ1" s="383" t="str">
        <f>CBA_Scenarios!B39</f>
        <v>Option 2X</v>
      </c>
      <c r="CR1" s="383"/>
      <c r="CT1" s="383" t="str">
        <f>CBA_Scenarios!B40</f>
        <v>Option 2Y</v>
      </c>
      <c r="CU1" s="383"/>
      <c r="CW1" s="383" t="str">
        <f>CBA_Scenarios!B41</f>
        <v>Option 2Z</v>
      </c>
      <c r="CX1" s="383"/>
      <c r="CZ1" s="383" t="str">
        <f>CBA_Scenarios!B42</f>
        <v>Option 2AA</v>
      </c>
      <c r="DA1" s="383"/>
      <c r="DC1" s="383" t="str">
        <f>CBA_Scenarios!B43</f>
        <v>Option 2AB</v>
      </c>
      <c r="DD1" s="383"/>
      <c r="DF1" s="383">
        <f>CBA_Scenarios!B44</f>
        <v>0</v>
      </c>
      <c r="DG1" s="383"/>
      <c r="DI1" s="383">
        <f>CBA_Scenarios!B45</f>
        <v>0</v>
      </c>
      <c r="DJ1" s="383"/>
      <c r="DL1" s="383">
        <f>CBA_Scenarios!B46</f>
        <v>0</v>
      </c>
      <c r="DM1" s="383"/>
      <c r="DO1" s="383">
        <f>CBA_Scenarios!B47</f>
        <v>0</v>
      </c>
      <c r="DP1" s="383"/>
      <c r="DR1" s="383">
        <f>CBA_Scenarios!B48</f>
        <v>0</v>
      </c>
      <c r="DS1" s="383"/>
      <c r="DU1" s="383">
        <f>CBA_Scenarios!B49</f>
        <v>0</v>
      </c>
      <c r="DV1" s="383"/>
      <c r="DX1" s="383" t="str">
        <f>CBA_Scenarios!B51</f>
        <v>Option 3B</v>
      </c>
      <c r="DY1" s="383"/>
      <c r="EA1" s="383" t="str">
        <f>CBA_Scenarios!B52</f>
        <v>Option 3C</v>
      </c>
      <c r="EB1" s="383"/>
      <c r="ED1" s="383" t="str">
        <f>CBA_Scenarios!B53</f>
        <v>Option 3D</v>
      </c>
      <c r="EE1" s="383"/>
      <c r="EG1" s="383" t="str">
        <f>CBA_Scenarios!B54</f>
        <v>Option 3E</v>
      </c>
      <c r="EH1" s="383"/>
      <c r="EJ1" s="383" t="e">
        <f>CBA_Scenarios!#REF!</f>
        <v>#REF!</v>
      </c>
      <c r="EK1" s="383"/>
      <c r="EM1" s="383" t="e">
        <f>CBA_Scenarios!#REF!</f>
        <v>#REF!</v>
      </c>
      <c r="EN1" s="383"/>
      <c r="EP1" s="383" t="e">
        <f>CBA_Scenarios!#REF!</f>
        <v>#REF!</v>
      </c>
      <c r="EQ1" s="383"/>
      <c r="ES1" s="383" t="e">
        <f>CBA_Scenarios!#REF!</f>
        <v>#REF!</v>
      </c>
      <c r="ET1" s="383"/>
      <c r="EV1" s="383" t="e">
        <f>CBA_Scenarios!#REF!</f>
        <v>#REF!</v>
      </c>
      <c r="EW1" s="383"/>
      <c r="EY1" s="383" t="e">
        <f>CBA_Scenarios!#REF!</f>
        <v>#REF!</v>
      </c>
      <c r="EZ1" s="383"/>
    </row>
    <row r="2" spans="1:158" x14ac:dyDescent="0.25">
      <c r="D2" s="65"/>
      <c r="E2" s="65"/>
      <c r="F2" s="65" t="s">
        <v>94</v>
      </c>
      <c r="G2" s="55"/>
      <c r="H2" s="70" t="e">
        <f>CBA_Scenarios!#REF!</f>
        <v>#REF!</v>
      </c>
      <c r="I2" s="71"/>
      <c r="J2" s="72"/>
      <c r="K2" s="73" t="e">
        <f>CBA_Scenarios!#REF!</f>
        <v>#REF!</v>
      </c>
      <c r="L2" s="74"/>
      <c r="M2" s="75"/>
      <c r="N2" s="73" t="e">
        <f>CBA_Scenarios!#REF!</f>
        <v>#REF!</v>
      </c>
      <c r="O2" s="74"/>
      <c r="P2" s="76"/>
      <c r="Q2" s="73" t="e">
        <f>CBA_Scenarios!#REF!</f>
        <v>#REF!</v>
      </c>
      <c r="R2" s="74"/>
      <c r="S2" s="75"/>
      <c r="T2" s="73" t="e">
        <f>CBA_Scenarios!#REF!</f>
        <v>#REF!</v>
      </c>
      <c r="U2" s="77"/>
      <c r="V2" s="75"/>
      <c r="W2" s="73" t="e">
        <f>CBA_Scenarios!#REF!</f>
        <v>#REF!</v>
      </c>
      <c r="X2" s="77"/>
      <c r="Y2" s="78"/>
      <c r="Z2" s="73" t="e">
        <f>CBA_Scenarios!#REF!</f>
        <v>#REF!</v>
      </c>
      <c r="AA2" s="77"/>
      <c r="AB2" s="78"/>
      <c r="AC2" s="73" t="e">
        <f>CBA_Scenarios!#REF!</f>
        <v>#REF!</v>
      </c>
      <c r="AD2" s="77"/>
      <c r="AE2" s="78"/>
      <c r="AF2" s="73" t="e">
        <f>CBA_Scenarios!#REF!</f>
        <v>#REF!</v>
      </c>
      <c r="AG2" s="77"/>
      <c r="AH2" s="78"/>
      <c r="AI2" s="73" t="e">
        <f>CBA_Scenarios!#REF!</f>
        <v>#REF!</v>
      </c>
      <c r="AJ2" s="77"/>
      <c r="AK2" s="78"/>
      <c r="AL2" s="73" t="e">
        <f>CBA_Scenarios!#REF!</f>
        <v>#REF!</v>
      </c>
      <c r="AM2" s="77"/>
      <c r="AN2" s="78"/>
      <c r="AO2" s="73" t="e">
        <f>CBA_Scenarios!#REF!</f>
        <v>#REF!</v>
      </c>
      <c r="AP2" s="77"/>
      <c r="AQ2" s="78"/>
      <c r="AR2" s="73" t="e">
        <f>CBA_Scenarios!#REF!</f>
        <v>#REF!</v>
      </c>
      <c r="AS2" s="77"/>
      <c r="AT2" s="79"/>
      <c r="AU2" s="73" t="e">
        <f>CBA_Scenarios!#REF!</f>
        <v>#REF!</v>
      </c>
      <c r="AV2" s="77"/>
      <c r="AW2" s="78"/>
      <c r="AX2" s="73" t="e">
        <f>CBA_Scenarios!#REF!</f>
        <v>#REF!</v>
      </c>
      <c r="AY2" s="77"/>
      <c r="AZ2" s="78"/>
      <c r="BA2" s="73" t="e">
        <f>CBA_Scenarios!#REF!</f>
        <v>#REF!</v>
      </c>
      <c r="BB2" s="77"/>
      <c r="BC2" s="78"/>
      <c r="BD2" s="73" t="e">
        <f>CBA_Scenarios!#REF!</f>
        <v>#REF!</v>
      </c>
      <c r="BE2" s="77"/>
      <c r="BF2" s="78"/>
      <c r="BG2" s="73" t="e">
        <f>CBA_Scenarios!#REF!</f>
        <v>#REF!</v>
      </c>
      <c r="BH2" s="77"/>
      <c r="BI2" s="78"/>
      <c r="BJ2" s="73" t="e">
        <f>CBA_Scenarios!#REF!</f>
        <v>#REF!</v>
      </c>
      <c r="BK2" s="77"/>
      <c r="BL2" s="78"/>
      <c r="BM2" s="73" t="e">
        <f>CBA_Scenarios!#REF!</f>
        <v>#REF!</v>
      </c>
      <c r="BN2" s="77"/>
      <c r="BO2" s="78"/>
      <c r="BP2" s="73" t="e">
        <f>CBA_Scenarios!#REF!</f>
        <v>#REF!</v>
      </c>
      <c r="BQ2" s="77"/>
      <c r="BR2" s="78"/>
      <c r="BS2" s="73" t="e">
        <f>CBA_Scenarios!#REF!</f>
        <v>#REF!</v>
      </c>
      <c r="BT2" s="77"/>
      <c r="BU2" s="78"/>
      <c r="BV2" s="73" t="e">
        <f>CBA_Scenarios!#REF!</f>
        <v>#REF!</v>
      </c>
      <c r="BW2" s="77"/>
      <c r="BX2" s="78"/>
      <c r="BY2" s="73" t="e">
        <f>CBA_Scenarios!#REF!</f>
        <v>#REF!</v>
      </c>
      <c r="BZ2" s="77"/>
      <c r="CA2" s="78"/>
      <c r="CB2" s="73" t="e">
        <f>CBA_Scenarios!#REF!</f>
        <v>#REF!</v>
      </c>
      <c r="CC2" s="77"/>
      <c r="CD2" s="78"/>
      <c r="CE2" s="73" t="e">
        <f>CBA_Scenarios!#REF!</f>
        <v>#REF!</v>
      </c>
      <c r="CF2" s="77"/>
      <c r="CG2" s="78"/>
      <c r="CH2" s="73" t="e">
        <f>CBA_Scenarios!#REF!</f>
        <v>#REF!</v>
      </c>
      <c r="CI2" s="77"/>
      <c r="CJ2" s="78"/>
      <c r="CK2" s="73" t="e">
        <f>CBA_Scenarios!#REF!</f>
        <v>#REF!</v>
      </c>
      <c r="CL2" s="77"/>
      <c r="CM2" s="78"/>
      <c r="CN2" s="73" t="e">
        <f>CBA_Scenarios!#REF!</f>
        <v>#REF!</v>
      </c>
      <c r="CO2" s="77"/>
      <c r="CP2" s="78"/>
      <c r="CQ2" s="73" t="e">
        <f>CBA_Scenarios!#REF!</f>
        <v>#REF!</v>
      </c>
      <c r="CR2" s="77"/>
      <c r="CS2" s="78"/>
      <c r="CT2" s="73" t="e">
        <f>CBA_Scenarios!#REF!</f>
        <v>#REF!</v>
      </c>
      <c r="CU2" s="77"/>
      <c r="CV2" s="78"/>
      <c r="CW2" s="73" t="e">
        <f>CBA_Scenarios!#REF!</f>
        <v>#REF!</v>
      </c>
      <c r="CX2" s="77"/>
      <c r="CY2" s="78"/>
      <c r="CZ2" s="73" t="e">
        <f>CBA_Scenarios!#REF!</f>
        <v>#REF!</v>
      </c>
      <c r="DA2" s="77"/>
      <c r="DB2" s="78"/>
      <c r="DC2" s="73" t="e">
        <f>CBA_Scenarios!#REF!</f>
        <v>#REF!</v>
      </c>
      <c r="DD2" s="77"/>
      <c r="DE2" s="78"/>
      <c r="DF2" s="104" t="e">
        <f>CBA_Scenarios!#REF!</f>
        <v>#REF!</v>
      </c>
      <c r="DG2" s="79"/>
      <c r="DH2" s="105"/>
      <c r="DI2" s="104" t="e">
        <f>CBA_Scenarios!#REF!</f>
        <v>#REF!</v>
      </c>
      <c r="DJ2" s="79"/>
      <c r="DK2" s="105"/>
      <c r="DL2" s="104" t="e">
        <f>CBA_Scenarios!#REF!</f>
        <v>#REF!</v>
      </c>
      <c r="DM2" s="79"/>
      <c r="DN2" s="105"/>
      <c r="DO2" s="104" t="e">
        <f>CBA_Scenarios!#REF!</f>
        <v>#REF!</v>
      </c>
      <c r="DP2" s="79"/>
      <c r="DQ2" s="105"/>
      <c r="DR2" s="104" t="e">
        <f>CBA_Scenarios!#REF!</f>
        <v>#REF!</v>
      </c>
      <c r="DS2" s="79"/>
      <c r="DT2" s="105"/>
      <c r="DU2" s="104" t="e">
        <f>CBA_Scenarios!#REF!</f>
        <v>#REF!</v>
      </c>
      <c r="DV2" s="79"/>
      <c r="DW2" s="105"/>
      <c r="DX2" s="73" t="e">
        <f>CBA_Scenarios!#REF!</f>
        <v>#REF!</v>
      </c>
      <c r="DY2" s="77"/>
      <c r="DZ2" s="78"/>
      <c r="EA2" s="73" t="e">
        <f>CBA_Scenarios!#REF!</f>
        <v>#REF!</v>
      </c>
      <c r="EB2" s="77"/>
      <c r="EC2" s="78"/>
      <c r="ED2" s="73" t="e">
        <f>CBA_Scenarios!#REF!</f>
        <v>#REF!</v>
      </c>
      <c r="EE2" s="77"/>
      <c r="EF2" s="78"/>
      <c r="EG2" s="73" t="e">
        <f>CBA_Scenarios!#REF!</f>
        <v>#REF!</v>
      </c>
      <c r="EH2" s="77"/>
      <c r="EI2" s="78"/>
      <c r="EJ2" s="73" t="e">
        <f>CBA_Scenarios!#REF!</f>
        <v>#REF!</v>
      </c>
      <c r="EK2" s="77"/>
      <c r="EL2" s="78"/>
      <c r="EM2" s="73" t="e">
        <f>CBA_Scenarios!#REF!</f>
        <v>#REF!</v>
      </c>
      <c r="EN2" s="77"/>
      <c r="EO2" s="78"/>
      <c r="EP2" s="73" t="e">
        <f>CBA_Scenarios!#REF!</f>
        <v>#REF!</v>
      </c>
      <c r="EQ2" s="77"/>
      <c r="ER2" s="78"/>
      <c r="ES2" s="73" t="e">
        <f>CBA_Scenarios!#REF!</f>
        <v>#REF!</v>
      </c>
      <c r="ET2" s="77"/>
      <c r="EU2" s="78"/>
      <c r="EV2" s="73" t="e">
        <f>CBA_Scenarios!#REF!</f>
        <v>#REF!</v>
      </c>
      <c r="EW2" s="77"/>
      <c r="EX2" s="78"/>
      <c r="EY2" s="73" t="e">
        <f>CBA_Scenarios!#REF!</f>
        <v>#REF!</v>
      </c>
      <c r="EZ2" s="77"/>
      <c r="FA2" s="78"/>
      <c r="FB2" s="78"/>
    </row>
    <row r="3" spans="1:158" x14ac:dyDescent="0.25">
      <c r="A3" s="37" t="s">
        <v>0</v>
      </c>
      <c r="B3" s="2" t="s">
        <v>1</v>
      </c>
      <c r="C3" s="59" t="s">
        <v>2</v>
      </c>
      <c r="D3" s="66"/>
      <c r="E3" s="66"/>
      <c r="F3" s="59" t="s">
        <v>92</v>
      </c>
      <c r="G3" s="66"/>
      <c r="H3" s="59" t="s">
        <v>3</v>
      </c>
      <c r="I3" s="3" t="s">
        <v>4</v>
      </c>
      <c r="J3" s="26"/>
      <c r="K3" s="20" t="s">
        <v>3</v>
      </c>
      <c r="L3" s="3" t="s">
        <v>4</v>
      </c>
      <c r="M3" s="22"/>
      <c r="N3" s="20" t="s">
        <v>3</v>
      </c>
      <c r="O3" s="3" t="s">
        <v>4</v>
      </c>
      <c r="P3" s="22"/>
      <c r="Q3" s="20" t="s">
        <v>3</v>
      </c>
      <c r="R3" s="3" t="s">
        <v>4</v>
      </c>
      <c r="S3" s="22"/>
      <c r="T3" s="20" t="s">
        <v>3</v>
      </c>
      <c r="U3" s="3" t="s">
        <v>4</v>
      </c>
      <c r="V3" s="22"/>
      <c r="W3" s="20" t="s">
        <v>3</v>
      </c>
      <c r="X3" s="3" t="s">
        <v>4</v>
      </c>
      <c r="Z3" s="20" t="s">
        <v>3</v>
      </c>
      <c r="AA3" s="3" t="s">
        <v>4</v>
      </c>
      <c r="AC3" s="20" t="s">
        <v>3</v>
      </c>
      <c r="AD3" s="3" t="s">
        <v>4</v>
      </c>
      <c r="AF3" s="20" t="s">
        <v>3</v>
      </c>
      <c r="AG3" s="3" t="s">
        <v>4</v>
      </c>
      <c r="AI3" s="20" t="s">
        <v>3</v>
      </c>
      <c r="AJ3" s="3" t="s">
        <v>4</v>
      </c>
      <c r="AL3" s="20" t="s">
        <v>3</v>
      </c>
      <c r="AM3" s="3" t="s">
        <v>4</v>
      </c>
      <c r="AO3" s="20" t="s">
        <v>3</v>
      </c>
      <c r="AP3" s="3" t="s">
        <v>4</v>
      </c>
      <c r="AR3" s="20"/>
      <c r="AS3" s="3" t="s">
        <v>4</v>
      </c>
      <c r="AT3" s="26"/>
      <c r="AU3" s="20" t="s">
        <v>3</v>
      </c>
      <c r="AV3" s="3" t="s">
        <v>4</v>
      </c>
      <c r="AX3" s="20" t="s">
        <v>3</v>
      </c>
      <c r="AY3" s="3" t="s">
        <v>4</v>
      </c>
      <c r="BA3" s="125" t="s">
        <v>3</v>
      </c>
      <c r="BB3" s="124" t="s">
        <v>4</v>
      </c>
      <c r="BD3" s="125" t="s">
        <v>3</v>
      </c>
      <c r="BE3" s="124" t="s">
        <v>4</v>
      </c>
      <c r="BG3" s="20" t="s">
        <v>3</v>
      </c>
      <c r="BH3" s="3" t="s">
        <v>4</v>
      </c>
      <c r="BJ3" s="20" t="s">
        <v>3</v>
      </c>
      <c r="BK3" s="3" t="s">
        <v>4</v>
      </c>
      <c r="BM3" s="20" t="s">
        <v>3</v>
      </c>
      <c r="BN3" s="3" t="s">
        <v>4</v>
      </c>
      <c r="BP3" s="20" t="s">
        <v>3</v>
      </c>
      <c r="BQ3" s="3" t="s">
        <v>4</v>
      </c>
      <c r="BS3" s="20" t="s">
        <v>3</v>
      </c>
      <c r="BT3" s="3" t="s">
        <v>4</v>
      </c>
      <c r="BV3" s="20" t="s">
        <v>3</v>
      </c>
      <c r="BW3" s="3" t="s">
        <v>4</v>
      </c>
      <c r="BY3" s="20" t="s">
        <v>3</v>
      </c>
      <c r="BZ3" s="3" t="s">
        <v>4</v>
      </c>
      <c r="CB3" s="20" t="s">
        <v>3</v>
      </c>
      <c r="CC3" s="3" t="s">
        <v>4</v>
      </c>
      <c r="CE3" s="20" t="s">
        <v>3</v>
      </c>
      <c r="CF3" s="3" t="s">
        <v>4</v>
      </c>
      <c r="CH3" s="20" t="s">
        <v>3</v>
      </c>
      <c r="CI3" s="3" t="s">
        <v>4</v>
      </c>
      <c r="CK3" s="20" t="s">
        <v>3</v>
      </c>
      <c r="CL3" s="3" t="s">
        <v>4</v>
      </c>
      <c r="CN3" s="20" t="s">
        <v>3</v>
      </c>
      <c r="CO3" s="3" t="s">
        <v>4</v>
      </c>
      <c r="CQ3" s="20" t="s">
        <v>3</v>
      </c>
      <c r="CR3" s="3" t="s">
        <v>4</v>
      </c>
      <c r="CT3" s="20" t="s">
        <v>3</v>
      </c>
      <c r="CU3" s="3" t="s">
        <v>4</v>
      </c>
      <c r="CW3" s="20" t="s">
        <v>3</v>
      </c>
      <c r="CX3" s="3" t="s">
        <v>4</v>
      </c>
      <c r="CZ3" s="20" t="s">
        <v>3</v>
      </c>
      <c r="DA3" s="3" t="s">
        <v>4</v>
      </c>
      <c r="DC3" s="20" t="s">
        <v>3</v>
      </c>
      <c r="DD3" s="3" t="s">
        <v>4</v>
      </c>
      <c r="DF3" s="20" t="s">
        <v>3</v>
      </c>
      <c r="DG3" s="3" t="s">
        <v>4</v>
      </c>
      <c r="DI3" s="20" t="s">
        <v>3</v>
      </c>
      <c r="DJ3" s="3" t="s">
        <v>4</v>
      </c>
      <c r="DL3" s="20" t="s">
        <v>3</v>
      </c>
      <c r="DM3" s="3" t="s">
        <v>4</v>
      </c>
      <c r="DO3" s="20" t="s">
        <v>3</v>
      </c>
      <c r="DP3" s="3" t="s">
        <v>4</v>
      </c>
      <c r="DR3" s="20" t="s">
        <v>3</v>
      </c>
      <c r="DS3" s="3" t="s">
        <v>4</v>
      </c>
      <c r="DU3" s="20" t="s">
        <v>3</v>
      </c>
      <c r="DV3" s="3" t="s">
        <v>4</v>
      </c>
      <c r="DX3" s="20" t="s">
        <v>3</v>
      </c>
      <c r="DY3" s="3" t="s">
        <v>4</v>
      </c>
      <c r="EA3" s="20" t="s">
        <v>3</v>
      </c>
      <c r="EB3" s="3" t="s">
        <v>4</v>
      </c>
      <c r="ED3" s="20" t="s">
        <v>3</v>
      </c>
      <c r="EE3" s="3" t="s">
        <v>4</v>
      </c>
      <c r="EG3" s="20" t="s">
        <v>3</v>
      </c>
      <c r="EH3" s="3" t="s">
        <v>4</v>
      </c>
      <c r="EJ3" s="20" t="s">
        <v>3</v>
      </c>
      <c r="EK3" s="3" t="s">
        <v>4</v>
      </c>
      <c r="EM3" s="20" t="s">
        <v>3</v>
      </c>
      <c r="EN3" s="3" t="s">
        <v>4</v>
      </c>
      <c r="EP3" s="20" t="s">
        <v>3</v>
      </c>
      <c r="EQ3" s="3" t="s">
        <v>4</v>
      </c>
      <c r="ES3" s="20" t="s">
        <v>3</v>
      </c>
      <c r="ET3" s="3" t="s">
        <v>4</v>
      </c>
      <c r="EV3" s="20" t="s">
        <v>3</v>
      </c>
      <c r="EW3" s="3" t="s">
        <v>4</v>
      </c>
      <c r="EY3" s="20" t="s">
        <v>3</v>
      </c>
      <c r="EZ3" s="3" t="s">
        <v>4</v>
      </c>
    </row>
    <row r="4" spans="1:158" x14ac:dyDescent="0.25">
      <c r="A4" s="4" t="s">
        <v>5</v>
      </c>
      <c r="B4" s="5" t="s">
        <v>6</v>
      </c>
      <c r="C4" s="64" t="s">
        <v>7</v>
      </c>
      <c r="D4" s="63"/>
      <c r="E4" s="63"/>
      <c r="F4" s="56">
        <v>-13260.78499356718</v>
      </c>
      <c r="G4" s="106"/>
      <c r="H4" s="56"/>
      <c r="I4" s="56" t="str">
        <f>IF(H4=0, " ",(H4-$F4))</f>
        <v xml:space="preserve"> </v>
      </c>
      <c r="J4" s="23"/>
      <c r="K4" s="126">
        <v>-4978.4517040695901</v>
      </c>
      <c r="L4" s="82">
        <f>K4-F4</f>
        <v>8282.3332894975902</v>
      </c>
      <c r="M4" s="23"/>
      <c r="N4" s="21">
        <v>-4978.4517040695901</v>
      </c>
      <c r="O4" s="56">
        <f>(N4-$F4)</f>
        <v>8282.3332894975902</v>
      </c>
      <c r="P4" s="23"/>
      <c r="Q4" s="21">
        <v>-9051.7303710356191</v>
      </c>
      <c r="R4" s="56">
        <f>(Q4-$F4)</f>
        <v>4209.0546225315611</v>
      </c>
      <c r="S4" s="19"/>
      <c r="T4" s="21">
        <v>-2126.9797929698198</v>
      </c>
      <c r="U4" s="56">
        <f>(T4-$F4)</f>
        <v>11133.80520059736</v>
      </c>
      <c r="V4" s="19"/>
      <c r="W4" s="21">
        <v>0</v>
      </c>
      <c r="X4" s="56">
        <f>(W4-$F4)</f>
        <v>13260.78499356718</v>
      </c>
      <c r="Z4" s="21">
        <v>0</v>
      </c>
      <c r="AA4" s="56">
        <f>(Z4-$F4)</f>
        <v>13260.78499356718</v>
      </c>
      <c r="AC4" s="21">
        <v>-2126.9797929698198</v>
      </c>
      <c r="AD4" s="56">
        <f>(AC4-$F4)</f>
        <v>11133.80520059736</v>
      </c>
      <c r="AF4" s="21">
        <v>0</v>
      </c>
      <c r="AG4" s="56">
        <f>(AF4-$F4)</f>
        <v>13260.78499356718</v>
      </c>
      <c r="AI4" s="21">
        <v>0</v>
      </c>
      <c r="AJ4" s="56">
        <f>(AI4-$F4)</f>
        <v>13260.78499356718</v>
      </c>
      <c r="AL4" s="21">
        <v>-3867.2359872178554</v>
      </c>
      <c r="AM4" s="56">
        <f>(AL4-$F4)</f>
        <v>9393.5490063493253</v>
      </c>
      <c r="AO4" s="21">
        <v>0</v>
      </c>
      <c r="AP4" s="56">
        <f>(AO4-$F4)</f>
        <v>13260.78499356718</v>
      </c>
      <c r="AR4" s="21">
        <v>0</v>
      </c>
      <c r="AS4" s="56">
        <f>(AR4-$F4)</f>
        <v>13260.78499356718</v>
      </c>
      <c r="AT4" s="23"/>
      <c r="AU4" s="21">
        <v>-1334.1964155901603</v>
      </c>
      <c r="AV4" s="56">
        <f>(AU4-$F4)</f>
        <v>11926.58857797702</v>
      </c>
      <c r="AX4" s="21"/>
      <c r="AY4" s="56" t="str">
        <f>IF(AX4=0, " ",(AX4-$F4))</f>
        <v xml:space="preserve"> </v>
      </c>
      <c r="BA4" s="126"/>
      <c r="BB4" s="58" t="str">
        <f>IF(BA4=0, " ",(BA4-$F4))</f>
        <v xml:space="preserve"> </v>
      </c>
      <c r="BD4" s="126">
        <v>-1334.1964155901603</v>
      </c>
      <c r="BE4" s="56">
        <f>(BD4-$F4)</f>
        <v>11926.58857797702</v>
      </c>
      <c r="BG4" s="21"/>
      <c r="BH4" s="6" t="str">
        <f>IF(BG4=0, " ",(BG4-$F4))</f>
        <v xml:space="preserve"> </v>
      </c>
      <c r="BJ4" s="21"/>
      <c r="BK4" s="6" t="str">
        <f t="shared" ref="BK4:BK19" si="0">IF(BJ4=0, " ",(BJ4-$F4))</f>
        <v xml:space="preserve"> </v>
      </c>
      <c r="BM4" s="21">
        <v>-3074.4526098381939</v>
      </c>
      <c r="BN4" s="56">
        <f>(BM4-$F4)</f>
        <v>10186.332383728986</v>
      </c>
      <c r="BP4" s="21"/>
      <c r="BQ4" s="56">
        <f>(BP4-$F4)</f>
        <v>13260.78499356718</v>
      </c>
      <c r="BS4" s="21"/>
      <c r="BT4" s="56">
        <f>(BS4-$F4)</f>
        <v>13260.78499356718</v>
      </c>
      <c r="BV4" s="21">
        <v>-3122.8469780072887</v>
      </c>
      <c r="BW4" s="56">
        <f>(BV4-$F4)</f>
        <v>10137.938015559892</v>
      </c>
      <c r="BY4" s="21">
        <v>-3122.8469780072887</v>
      </c>
      <c r="BZ4" s="56">
        <f>(BY4-$F4)</f>
        <v>10137.938015559892</v>
      </c>
      <c r="CB4" s="21">
        <v>-7196.1256449733173</v>
      </c>
      <c r="CC4" s="56">
        <f>(CB4-$F4)</f>
        <v>6064.6593485938629</v>
      </c>
      <c r="CE4" s="21"/>
      <c r="CF4" s="6"/>
      <c r="CH4" s="21"/>
      <c r="CI4" s="6"/>
      <c r="CK4" s="21"/>
      <c r="CL4" s="6"/>
      <c r="CN4" s="21"/>
      <c r="CO4" s="6"/>
      <c r="CQ4" s="21"/>
      <c r="CR4" s="6"/>
      <c r="CT4" s="21"/>
      <c r="CU4" s="6"/>
      <c r="CW4" s="21"/>
      <c r="CX4" s="6"/>
      <c r="CZ4" s="21"/>
      <c r="DA4" s="6"/>
      <c r="DC4" s="21"/>
      <c r="DD4" s="6"/>
      <c r="DF4" s="21"/>
      <c r="DG4" s="6"/>
      <c r="DI4" s="21"/>
      <c r="DJ4" s="6"/>
      <c r="DL4" s="21"/>
      <c r="DM4" s="6"/>
      <c r="DO4" s="21"/>
      <c r="DP4" s="6"/>
      <c r="DR4" s="21"/>
      <c r="DS4" s="6"/>
      <c r="DU4" s="21"/>
      <c r="DV4" s="6"/>
      <c r="DX4" s="21"/>
      <c r="DY4" s="6"/>
      <c r="EA4" s="21"/>
      <c r="EB4" s="6"/>
      <c r="ED4" s="21"/>
      <c r="EE4" s="6"/>
      <c r="EG4" s="21"/>
      <c r="EH4" s="6"/>
      <c r="EJ4" s="21"/>
      <c r="EK4" s="6"/>
      <c r="EM4" s="21"/>
      <c r="EN4" s="6"/>
      <c r="EP4" s="21"/>
      <c r="EQ4" s="6"/>
      <c r="ES4" s="21"/>
      <c r="ET4" s="6"/>
      <c r="EV4" s="21"/>
      <c r="EW4" s="6"/>
      <c r="EY4" s="21"/>
      <c r="EZ4" s="6"/>
    </row>
    <row r="5" spans="1:158" x14ac:dyDescent="0.25">
      <c r="A5" s="4" t="s">
        <v>5</v>
      </c>
      <c r="B5" s="7" t="s">
        <v>8</v>
      </c>
      <c r="C5" s="60" t="s">
        <v>9</v>
      </c>
      <c r="D5" s="63"/>
      <c r="E5" s="63"/>
      <c r="F5" s="56">
        <v>-382.26109725513095</v>
      </c>
      <c r="G5" s="106"/>
      <c r="H5" s="56"/>
      <c r="I5" s="56" t="str">
        <f t="shared" ref="I5:I19" si="1">IF(H5=0, " ",(H5-$F5))</f>
        <v xml:space="preserve"> </v>
      </c>
      <c r="J5" s="23"/>
      <c r="K5" s="21">
        <v>-446.04824129532949</v>
      </c>
      <c r="L5" s="6">
        <f t="shared" ref="L5:L19" si="2">K5-F5</f>
        <v>-63.787144040198541</v>
      </c>
      <c r="M5" s="23"/>
      <c r="N5" s="21">
        <v>-417.62293733313345</v>
      </c>
      <c r="O5" s="56">
        <f t="shared" ref="O5:O19" si="3">(N5-$F5)</f>
        <v>-35.361840078002501</v>
      </c>
      <c r="P5" s="23"/>
      <c r="Q5" s="21">
        <v>-369.71970486596541</v>
      </c>
      <c r="R5" s="56">
        <f t="shared" ref="R5:R19" si="4">(Q5-$F5)</f>
        <v>12.541392389165537</v>
      </c>
      <c r="S5" s="19"/>
      <c r="T5" s="21">
        <v>-574.15794220364819</v>
      </c>
      <c r="U5" s="56">
        <f t="shared" ref="U5:U19" si="5">(T5-$F5)</f>
        <v>-191.89684494851724</v>
      </c>
      <c r="V5" s="19"/>
      <c r="W5" s="21">
        <v>-8946.419601014406</v>
      </c>
      <c r="X5" s="56">
        <f t="shared" ref="X5:X19" si="6">(W5-$F5)</f>
        <v>-8564.1585037592758</v>
      </c>
      <c r="Z5" s="21">
        <v>-12754.800242469995</v>
      </c>
      <c r="AA5" s="56">
        <f t="shared" ref="AA5:AA19" si="7">(Z5-$F5)</f>
        <v>-12372.539145214865</v>
      </c>
      <c r="AC5" s="21">
        <v>-545.73263824145204</v>
      </c>
      <c r="AD5" s="56">
        <f t="shared" ref="AD5:AD19" si="8">(AC5-$F5)</f>
        <v>-163.47154098632109</v>
      </c>
      <c r="AF5" s="21">
        <v>-8917.9942970522061</v>
      </c>
      <c r="AG5" s="56">
        <f t="shared" ref="AG5:AG19" si="9">(AF5-$F5)</f>
        <v>-8535.7331997970759</v>
      </c>
      <c r="AI5" s="21">
        <v>-12726.374938507797</v>
      </c>
      <c r="AJ5" s="56">
        <f t="shared" ref="AJ5:AJ19" si="10">(AI5-$F5)</f>
        <v>-12344.113841252667</v>
      </c>
      <c r="AL5" s="21">
        <v>-646.01338271136342</v>
      </c>
      <c r="AM5" s="56">
        <f t="shared" ref="AM5:AM19" si="11">(AL5-$F5)</f>
        <v>-263.75228545623247</v>
      </c>
      <c r="AO5" s="21">
        <v>-15868.307307821828</v>
      </c>
      <c r="AP5" s="56">
        <f t="shared" ref="AP5:AP19" si="12">(AO5-$F5)</f>
        <v>-15486.046210566697</v>
      </c>
      <c r="AR5" s="21">
        <v>-22792.635746831987</v>
      </c>
      <c r="AS5" s="56">
        <f t="shared" ref="AS5:AS19" si="13">(AR5-$F5)</f>
        <v>-22410.374649576857</v>
      </c>
      <c r="AT5" s="23"/>
      <c r="AU5" s="21">
        <v>-510.47283496594099</v>
      </c>
      <c r="AV5" s="56">
        <f t="shared" ref="AV5:AV19" si="14">(AU5-$F5)</f>
        <v>-128.21173771081004</v>
      </c>
      <c r="AX5" s="21"/>
      <c r="AY5" s="56" t="str">
        <f t="shared" ref="AY5:AY20" si="15">IF(AX5=0, " ",(AX5-$F5))</f>
        <v xml:space="preserve"> </v>
      </c>
      <c r="BA5" s="21"/>
      <c r="BB5" s="56" t="str">
        <f t="shared" ref="BB5:BB19" si="16">IF(BA5=0, " ",(BA5-$F5))</f>
        <v xml:space="preserve"> </v>
      </c>
      <c r="BD5" s="21">
        <v>-482.04753100374495</v>
      </c>
      <c r="BE5" s="56">
        <f t="shared" ref="BE5:BE19" si="17">(BD5-$F5)</f>
        <v>-99.786433748614002</v>
      </c>
      <c r="BG5" s="21"/>
      <c r="BH5" s="6" t="str">
        <f t="shared" ref="BH5:BH19" si="18">IF(BG5=0, " ",(BG5-$F5))</f>
        <v xml:space="preserve"> </v>
      </c>
      <c r="BJ5" s="21"/>
      <c r="BK5" s="6" t="str">
        <f t="shared" si="0"/>
        <v xml:space="preserve"> </v>
      </c>
      <c r="BM5" s="21">
        <v>-582.3282754736565</v>
      </c>
      <c r="BN5" s="56">
        <f t="shared" ref="BN5:BN19" si="19">(BM5-$F5)</f>
        <v>-200.06717821852556</v>
      </c>
      <c r="BP5" s="21"/>
      <c r="BQ5" s="56">
        <f t="shared" ref="BQ5:BQ19" si="20">(BP5-$F5)</f>
        <v>382.26109725513095</v>
      </c>
      <c r="BS5" s="21"/>
      <c r="BT5" s="56">
        <f t="shared" ref="BT5:BT19" si="21">(BS5-$F5)</f>
        <v>382.26109725513095</v>
      </c>
      <c r="BV5" s="21">
        <v>-430.87542976986941</v>
      </c>
      <c r="BW5" s="56">
        <f t="shared" ref="BW5:BW19" si="22">(BV5-$F5)</f>
        <v>-48.614332514738464</v>
      </c>
      <c r="BY5" s="21">
        <v>-402.45012580767343</v>
      </c>
      <c r="BZ5" s="56">
        <f t="shared" ref="BZ5:BZ19" si="23">(BY5-$F5)</f>
        <v>-20.189028552542482</v>
      </c>
      <c r="CB5" s="21">
        <v>-368.52615648885586</v>
      </c>
      <c r="CC5" s="56">
        <f t="shared" ref="CC5:CC19" si="24">(CB5-$F5)</f>
        <v>13.734940766275088</v>
      </c>
      <c r="CE5" s="21"/>
      <c r="CF5" s="6"/>
      <c r="CH5" s="21"/>
      <c r="CI5" s="6"/>
      <c r="CK5" s="21"/>
      <c r="CL5" s="6"/>
      <c r="CN5" s="21"/>
      <c r="CO5" s="6"/>
      <c r="CQ5" s="21"/>
      <c r="CR5" s="6"/>
      <c r="CT5" s="21"/>
      <c r="CU5" s="6"/>
      <c r="CW5" s="21"/>
      <c r="CX5" s="6"/>
      <c r="CZ5" s="21"/>
      <c r="DA5" s="6"/>
      <c r="DC5" s="21"/>
      <c r="DD5" s="6"/>
      <c r="DF5" s="21"/>
      <c r="DG5" s="6"/>
      <c r="DI5" s="21"/>
      <c r="DJ5" s="6"/>
      <c r="DL5" s="21"/>
      <c r="DM5" s="6"/>
      <c r="DO5" s="21"/>
      <c r="DP5" s="6"/>
      <c r="DR5" s="21"/>
      <c r="DS5" s="6"/>
      <c r="DU5" s="21"/>
      <c r="DV5" s="6"/>
      <c r="DX5" s="21"/>
      <c r="DY5" s="6"/>
      <c r="EA5" s="21"/>
      <c r="EB5" s="6"/>
      <c r="ED5" s="21"/>
      <c r="EE5" s="6"/>
      <c r="EG5" s="21"/>
      <c r="EH5" s="6"/>
      <c r="EJ5" s="21"/>
      <c r="EK5" s="6"/>
      <c r="EM5" s="21"/>
      <c r="EN5" s="6"/>
      <c r="EP5" s="21"/>
      <c r="EQ5" s="6"/>
      <c r="ES5" s="21"/>
      <c r="ET5" s="6"/>
      <c r="EV5" s="21"/>
      <c r="EW5" s="6"/>
      <c r="EY5" s="21"/>
      <c r="EZ5" s="6"/>
    </row>
    <row r="6" spans="1:158" x14ac:dyDescent="0.25">
      <c r="A6" s="8" t="s">
        <v>5</v>
      </c>
      <c r="B6" s="7" t="s">
        <v>10</v>
      </c>
      <c r="C6" s="60" t="s">
        <v>11</v>
      </c>
      <c r="D6" s="63"/>
      <c r="E6" s="63"/>
      <c r="F6" s="56">
        <v>-133853.66268087394</v>
      </c>
      <c r="G6" s="106"/>
      <c r="H6" s="56"/>
      <c r="I6" s="56" t="str">
        <f t="shared" si="1"/>
        <v xml:space="preserve"> </v>
      </c>
      <c r="J6" s="23"/>
      <c r="K6" s="21">
        <v>-50252.228310225721</v>
      </c>
      <c r="L6" s="6">
        <f t="shared" si="2"/>
        <v>83601.434370648218</v>
      </c>
      <c r="M6" s="23"/>
      <c r="N6" s="21">
        <v>-50252.228310225721</v>
      </c>
      <c r="O6" s="56">
        <f t="shared" si="3"/>
        <v>83601.434370648218</v>
      </c>
      <c r="P6" s="23"/>
      <c r="Q6" s="21">
        <v>-91367.687836774014</v>
      </c>
      <c r="R6" s="56">
        <f t="shared" si="4"/>
        <v>42485.974844099925</v>
      </c>
      <c r="S6" s="19"/>
      <c r="T6" s="21">
        <v>0</v>
      </c>
      <c r="U6" s="56">
        <f t="shared" si="5"/>
        <v>133853.66268087394</v>
      </c>
      <c r="V6" s="19"/>
      <c r="W6" s="21">
        <v>0</v>
      </c>
      <c r="X6" s="56">
        <f t="shared" si="6"/>
        <v>133853.66268087394</v>
      </c>
      <c r="Z6" s="21">
        <v>0</v>
      </c>
      <c r="AA6" s="56">
        <f t="shared" si="7"/>
        <v>133853.66268087394</v>
      </c>
      <c r="AC6" s="21">
        <v>0</v>
      </c>
      <c r="AD6" s="56">
        <f t="shared" si="8"/>
        <v>133853.66268087394</v>
      </c>
      <c r="AF6" s="21">
        <v>0</v>
      </c>
      <c r="AG6" s="56">
        <f t="shared" si="9"/>
        <v>133853.66268087394</v>
      </c>
      <c r="AI6" s="21">
        <v>0</v>
      </c>
      <c r="AJ6" s="56">
        <f t="shared" si="10"/>
        <v>133853.66268087394</v>
      </c>
      <c r="AL6" s="21">
        <v>0</v>
      </c>
      <c r="AM6" s="56">
        <f t="shared" si="11"/>
        <v>133853.66268087394</v>
      </c>
      <c r="AO6" s="21">
        <v>0</v>
      </c>
      <c r="AP6" s="56">
        <f t="shared" si="12"/>
        <v>133853.66268087394</v>
      </c>
      <c r="AR6" s="21">
        <v>0</v>
      </c>
      <c r="AS6" s="56">
        <f t="shared" si="13"/>
        <v>133853.66268087394</v>
      </c>
      <c r="AT6" s="23"/>
      <c r="AU6" s="21">
        <v>0</v>
      </c>
      <c r="AV6" s="56">
        <f t="shared" si="14"/>
        <v>133853.66268087394</v>
      </c>
      <c r="AX6" s="21"/>
      <c r="AY6" s="56" t="str">
        <f t="shared" si="15"/>
        <v xml:space="preserve"> </v>
      </c>
      <c r="BA6" s="21"/>
      <c r="BB6" s="56" t="str">
        <f t="shared" si="16"/>
        <v xml:space="preserve"> </v>
      </c>
      <c r="BD6" s="21">
        <v>0</v>
      </c>
      <c r="BE6" s="56">
        <f t="shared" si="17"/>
        <v>133853.66268087394</v>
      </c>
      <c r="BG6" s="21"/>
      <c r="BH6" s="6" t="str">
        <f t="shared" si="18"/>
        <v xml:space="preserve"> </v>
      </c>
      <c r="BJ6" s="21"/>
      <c r="BK6" s="6" t="str">
        <f t="shared" si="0"/>
        <v xml:space="preserve"> </v>
      </c>
      <c r="BM6" s="21">
        <v>0</v>
      </c>
      <c r="BN6" s="56">
        <f t="shared" si="19"/>
        <v>133853.66268087394</v>
      </c>
      <c r="BP6" s="21"/>
      <c r="BQ6" s="56">
        <f t="shared" si="20"/>
        <v>133853.66268087394</v>
      </c>
      <c r="BS6" s="21"/>
      <c r="BT6" s="56">
        <f t="shared" si="21"/>
        <v>133853.66268087394</v>
      </c>
      <c r="BV6" s="21">
        <v>-31521.852303687039</v>
      </c>
      <c r="BW6" s="56">
        <f t="shared" si="22"/>
        <v>102331.81037718689</v>
      </c>
      <c r="BY6" s="21">
        <v>-31521.852303687039</v>
      </c>
      <c r="BZ6" s="56">
        <f t="shared" si="23"/>
        <v>102331.81037718689</v>
      </c>
      <c r="CB6" s="21">
        <v>-72637.311830235369</v>
      </c>
      <c r="CC6" s="56">
        <f t="shared" si="24"/>
        <v>61216.35085063857</v>
      </c>
      <c r="CE6" s="21"/>
      <c r="CF6" s="6"/>
      <c r="CH6" s="21"/>
      <c r="CI6" s="6"/>
      <c r="CK6" s="21"/>
      <c r="CL6" s="6"/>
      <c r="CN6" s="21"/>
      <c r="CO6" s="6"/>
      <c r="CQ6" s="21"/>
      <c r="CR6" s="6"/>
      <c r="CT6" s="21"/>
      <c r="CU6" s="6"/>
      <c r="CW6" s="21"/>
      <c r="CX6" s="6"/>
      <c r="CZ6" s="21"/>
      <c r="DA6" s="6"/>
      <c r="DC6" s="21"/>
      <c r="DD6" s="6"/>
      <c r="DF6" s="21"/>
      <c r="DG6" s="6"/>
      <c r="DI6" s="21"/>
      <c r="DJ6" s="6"/>
      <c r="DL6" s="21"/>
      <c r="DM6" s="6"/>
      <c r="DO6" s="21"/>
      <c r="DP6" s="6"/>
      <c r="DR6" s="21"/>
      <c r="DS6" s="6"/>
      <c r="DU6" s="21"/>
      <c r="DV6" s="6"/>
      <c r="DX6" s="21"/>
      <c r="DY6" s="6"/>
      <c r="EA6" s="21"/>
      <c r="EB6" s="6"/>
      <c r="ED6" s="21"/>
      <c r="EE6" s="6"/>
      <c r="EG6" s="21"/>
      <c r="EH6" s="6"/>
      <c r="EJ6" s="21"/>
      <c r="EK6" s="6"/>
      <c r="EM6" s="21"/>
      <c r="EN6" s="6"/>
      <c r="EP6" s="21"/>
      <c r="EQ6" s="6"/>
      <c r="ES6" s="21"/>
      <c r="ET6" s="6"/>
      <c r="EV6" s="21"/>
      <c r="EW6" s="6"/>
      <c r="EY6" s="21"/>
      <c r="EZ6" s="6"/>
    </row>
    <row r="7" spans="1:158" x14ac:dyDescent="0.25">
      <c r="A7" s="8" t="s">
        <v>5</v>
      </c>
      <c r="B7" s="7" t="s">
        <v>12</v>
      </c>
      <c r="C7" s="60" t="s">
        <v>13</v>
      </c>
      <c r="D7" s="63"/>
      <c r="E7" s="63"/>
      <c r="F7" s="56">
        <v>-52.986391661034077</v>
      </c>
      <c r="G7" s="106"/>
      <c r="H7" s="56"/>
      <c r="I7" s="56" t="str">
        <f t="shared" si="1"/>
        <v xml:space="preserve"> </v>
      </c>
      <c r="J7" s="23"/>
      <c r="K7" s="21">
        <v>-51.194581315008776</v>
      </c>
      <c r="L7" s="6">
        <f t="shared" si="2"/>
        <v>1.7918103460253008</v>
      </c>
      <c r="M7" s="23"/>
      <c r="N7" s="21">
        <v>-51.194581315008776</v>
      </c>
      <c r="O7" s="56">
        <f t="shared" si="3"/>
        <v>1.7918103460253008</v>
      </c>
      <c r="P7" s="23"/>
      <c r="Q7" s="21">
        <v>-52.986391661034077</v>
      </c>
      <c r="R7" s="56">
        <f t="shared" si="4"/>
        <v>0</v>
      </c>
      <c r="S7" s="19"/>
      <c r="T7" s="21">
        <v>0</v>
      </c>
      <c r="U7" s="56">
        <f t="shared" si="5"/>
        <v>52.986391661034077</v>
      </c>
      <c r="V7" s="19"/>
      <c r="W7" s="21">
        <v>0</v>
      </c>
      <c r="X7" s="56">
        <f t="shared" si="6"/>
        <v>52.986391661034077</v>
      </c>
      <c r="Z7" s="21">
        <v>0</v>
      </c>
      <c r="AA7" s="56">
        <f t="shared" si="7"/>
        <v>52.986391661034077</v>
      </c>
      <c r="AC7" s="21">
        <v>0</v>
      </c>
      <c r="AD7" s="56">
        <f t="shared" si="8"/>
        <v>52.986391661034077</v>
      </c>
      <c r="AF7" s="21">
        <v>0</v>
      </c>
      <c r="AG7" s="56">
        <f t="shared" si="9"/>
        <v>52.986391661034077</v>
      </c>
      <c r="AI7" s="21">
        <v>0</v>
      </c>
      <c r="AJ7" s="56">
        <f t="shared" si="10"/>
        <v>52.986391661034077</v>
      </c>
      <c r="AL7" s="21">
        <v>0</v>
      </c>
      <c r="AM7" s="56">
        <f t="shared" si="11"/>
        <v>52.986391661034077</v>
      </c>
      <c r="AO7" s="21">
        <v>0</v>
      </c>
      <c r="AP7" s="56">
        <f t="shared" si="12"/>
        <v>52.986391661034077</v>
      </c>
      <c r="AR7" s="21">
        <v>0</v>
      </c>
      <c r="AS7" s="56">
        <f t="shared" si="13"/>
        <v>52.986391661034077</v>
      </c>
      <c r="AT7" s="23"/>
      <c r="AU7" s="21">
        <v>0</v>
      </c>
      <c r="AV7" s="56">
        <f t="shared" si="14"/>
        <v>52.986391661034077</v>
      </c>
      <c r="AX7" s="21"/>
      <c r="AY7" s="56" t="str">
        <f t="shared" si="15"/>
        <v xml:space="preserve"> </v>
      </c>
      <c r="BA7" s="21"/>
      <c r="BB7" s="56" t="str">
        <f t="shared" si="16"/>
        <v xml:space="preserve"> </v>
      </c>
      <c r="BD7" s="21">
        <v>0</v>
      </c>
      <c r="BE7" s="56">
        <f t="shared" si="17"/>
        <v>52.986391661034077</v>
      </c>
      <c r="BG7" s="21"/>
      <c r="BH7" s="6" t="str">
        <f t="shared" si="18"/>
        <v xml:space="preserve"> </v>
      </c>
      <c r="BJ7" s="21"/>
      <c r="BK7" s="6" t="str">
        <f t="shared" si="0"/>
        <v xml:space="preserve"> </v>
      </c>
      <c r="BM7" s="21">
        <v>0</v>
      </c>
      <c r="BN7" s="56">
        <f t="shared" si="19"/>
        <v>52.986391661034077</v>
      </c>
      <c r="BP7" s="21"/>
      <c r="BQ7" s="56">
        <f t="shared" si="20"/>
        <v>52.986391661034077</v>
      </c>
      <c r="BS7" s="21"/>
      <c r="BT7" s="56">
        <f t="shared" si="21"/>
        <v>52.986391661034077</v>
      </c>
      <c r="BV7" s="21">
        <v>-52.986391661034077</v>
      </c>
      <c r="BW7" s="56">
        <f t="shared" si="22"/>
        <v>0</v>
      </c>
      <c r="BY7" s="21">
        <v>-52.986391661034077</v>
      </c>
      <c r="BZ7" s="56">
        <f t="shared" si="23"/>
        <v>0</v>
      </c>
      <c r="CB7" s="21">
        <v>-52.986391661034077</v>
      </c>
      <c r="CC7" s="56">
        <f t="shared" si="24"/>
        <v>0</v>
      </c>
      <c r="CE7" s="21"/>
      <c r="CF7" s="6"/>
      <c r="CH7" s="21"/>
      <c r="CI7" s="6"/>
      <c r="CK7" s="21"/>
      <c r="CL7" s="6"/>
      <c r="CN7" s="21"/>
      <c r="CO7" s="6"/>
      <c r="CQ7" s="21"/>
      <c r="CR7" s="6"/>
      <c r="CT7" s="21"/>
      <c r="CU7" s="6"/>
      <c r="CW7" s="21"/>
      <c r="CX7" s="6"/>
      <c r="CZ7" s="21"/>
      <c r="DA7" s="6"/>
      <c r="DC7" s="21"/>
      <c r="DD7" s="6"/>
      <c r="DF7" s="21"/>
      <c r="DG7" s="6"/>
      <c r="DI7" s="21"/>
      <c r="DJ7" s="6"/>
      <c r="DL7" s="21"/>
      <c r="DM7" s="6"/>
      <c r="DO7" s="21"/>
      <c r="DP7" s="6"/>
      <c r="DR7" s="21"/>
      <c r="DS7" s="6"/>
      <c r="DU7" s="21"/>
      <c r="DV7" s="6"/>
      <c r="DX7" s="21"/>
      <c r="DY7" s="6"/>
      <c r="EA7" s="21"/>
      <c r="EB7" s="6"/>
      <c r="ED7" s="21"/>
      <c r="EE7" s="6"/>
      <c r="EG7" s="21"/>
      <c r="EH7" s="6"/>
      <c r="EJ7" s="21"/>
      <c r="EK7" s="6"/>
      <c r="EM7" s="21"/>
      <c r="EN7" s="6"/>
      <c r="EP7" s="21"/>
      <c r="EQ7" s="6"/>
      <c r="ES7" s="21"/>
      <c r="ET7" s="6"/>
      <c r="EV7" s="21"/>
      <c r="EW7" s="6"/>
      <c r="EY7" s="21"/>
      <c r="EZ7" s="6"/>
    </row>
    <row r="8" spans="1:158" x14ac:dyDescent="0.25">
      <c r="A8" s="8" t="s">
        <v>5</v>
      </c>
      <c r="B8" s="7" t="s">
        <v>14</v>
      </c>
      <c r="C8" s="60" t="s">
        <v>15</v>
      </c>
      <c r="D8" s="63"/>
      <c r="E8" s="63"/>
      <c r="F8" s="56">
        <v>-346917.58506169362</v>
      </c>
      <c r="G8" s="106"/>
      <c r="H8" s="56"/>
      <c r="I8" s="56" t="str">
        <f t="shared" si="1"/>
        <v xml:space="preserve"> </v>
      </c>
      <c r="J8" s="23"/>
      <c r="K8" s="21">
        <v>-346917.58506169362</v>
      </c>
      <c r="L8" s="6">
        <f t="shared" si="2"/>
        <v>0</v>
      </c>
      <c r="M8" s="23"/>
      <c r="N8" s="21">
        <v>-346917.58506169362</v>
      </c>
      <c r="O8" s="56">
        <f t="shared" si="3"/>
        <v>0</v>
      </c>
      <c r="P8" s="23"/>
      <c r="Q8" s="21">
        <v>-346917.58506169362</v>
      </c>
      <c r="R8" s="56">
        <f t="shared" si="4"/>
        <v>0</v>
      </c>
      <c r="S8" s="19"/>
      <c r="T8" s="21">
        <v>-346917.58506169362</v>
      </c>
      <c r="U8" s="56">
        <f t="shared" si="5"/>
        <v>0</v>
      </c>
      <c r="V8" s="19"/>
      <c r="W8" s="21">
        <v>-346917.58506169362</v>
      </c>
      <c r="X8" s="56">
        <f t="shared" si="6"/>
        <v>0</v>
      </c>
      <c r="Z8" s="21">
        <v>-346917.58506169362</v>
      </c>
      <c r="AA8" s="56">
        <f t="shared" si="7"/>
        <v>0</v>
      </c>
      <c r="AC8" s="21">
        <v>-346917.58506169362</v>
      </c>
      <c r="AD8" s="56">
        <f t="shared" si="8"/>
        <v>0</v>
      </c>
      <c r="AF8" s="21">
        <v>-346917.58506169362</v>
      </c>
      <c r="AG8" s="56">
        <f t="shared" si="9"/>
        <v>0</v>
      </c>
      <c r="AI8" s="21">
        <v>-346917.58506169362</v>
      </c>
      <c r="AJ8" s="56">
        <f t="shared" si="10"/>
        <v>0</v>
      </c>
      <c r="AL8" s="21">
        <v>-346917.58506169362</v>
      </c>
      <c r="AM8" s="56">
        <f t="shared" si="11"/>
        <v>0</v>
      </c>
      <c r="AO8" s="21">
        <v>-346917.58506169362</v>
      </c>
      <c r="AP8" s="56">
        <f t="shared" si="12"/>
        <v>0</v>
      </c>
      <c r="AR8" s="21">
        <v>-346917.58506169362</v>
      </c>
      <c r="AS8" s="56">
        <f t="shared" si="13"/>
        <v>0</v>
      </c>
      <c r="AT8" s="23"/>
      <c r="AU8" s="21">
        <v>-346917.58506169362</v>
      </c>
      <c r="AV8" s="56">
        <f t="shared" si="14"/>
        <v>0</v>
      </c>
      <c r="AX8" s="21"/>
      <c r="AY8" s="56" t="str">
        <f t="shared" si="15"/>
        <v xml:space="preserve"> </v>
      </c>
      <c r="BA8" s="21"/>
      <c r="BB8" s="56" t="str">
        <f t="shared" si="16"/>
        <v xml:space="preserve"> </v>
      </c>
      <c r="BD8" s="21">
        <v>-346917.58506169362</v>
      </c>
      <c r="BE8" s="56">
        <f t="shared" si="17"/>
        <v>0</v>
      </c>
      <c r="BG8" s="21"/>
      <c r="BH8" s="6" t="str">
        <f t="shared" si="18"/>
        <v xml:space="preserve"> </v>
      </c>
      <c r="BJ8" s="21"/>
      <c r="BK8" s="6" t="str">
        <f t="shared" si="0"/>
        <v xml:space="preserve"> </v>
      </c>
      <c r="BM8" s="21">
        <v>-346917.58506169362</v>
      </c>
      <c r="BN8" s="56">
        <f t="shared" si="19"/>
        <v>0</v>
      </c>
      <c r="BP8" s="21"/>
      <c r="BQ8" s="56">
        <f t="shared" si="20"/>
        <v>346917.58506169362</v>
      </c>
      <c r="BS8" s="21"/>
      <c r="BT8" s="56">
        <f t="shared" si="21"/>
        <v>346917.58506169362</v>
      </c>
      <c r="BV8" s="21">
        <v>-346917.58506169362</v>
      </c>
      <c r="BW8" s="56">
        <f t="shared" si="22"/>
        <v>0</v>
      </c>
      <c r="BY8" s="21">
        <v>-346917.58506169362</v>
      </c>
      <c r="BZ8" s="56">
        <f t="shared" si="23"/>
        <v>0</v>
      </c>
      <c r="CB8" s="21">
        <v>-346917.58506169362</v>
      </c>
      <c r="CC8" s="56">
        <f t="shared" si="24"/>
        <v>0</v>
      </c>
      <c r="CE8" s="21"/>
      <c r="CF8" s="6"/>
      <c r="CH8" s="21"/>
      <c r="CI8" s="6"/>
      <c r="CK8" s="21"/>
      <c r="CL8" s="6"/>
      <c r="CN8" s="21"/>
      <c r="CO8" s="6"/>
      <c r="CQ8" s="21"/>
      <c r="CR8" s="6"/>
      <c r="CT8" s="21"/>
      <c r="CU8" s="6"/>
      <c r="CW8" s="21"/>
      <c r="CX8" s="6"/>
      <c r="CZ8" s="21"/>
      <c r="DA8" s="6"/>
      <c r="DC8" s="21"/>
      <c r="DD8" s="6"/>
      <c r="DF8" s="21"/>
      <c r="DG8" s="6"/>
      <c r="DI8" s="21"/>
      <c r="DJ8" s="6"/>
      <c r="DL8" s="21"/>
      <c r="DM8" s="6"/>
      <c r="DO8" s="21"/>
      <c r="DP8" s="6"/>
      <c r="DR8" s="21"/>
      <c r="DS8" s="6"/>
      <c r="DU8" s="21"/>
      <c r="DV8" s="6"/>
      <c r="DX8" s="21"/>
      <c r="DY8" s="6"/>
      <c r="EA8" s="21"/>
      <c r="EB8" s="6"/>
      <c r="ED8" s="21"/>
      <c r="EE8" s="6"/>
      <c r="EG8" s="21"/>
      <c r="EH8" s="6"/>
      <c r="EJ8" s="21"/>
      <c r="EK8" s="6"/>
      <c r="EM8" s="21"/>
      <c r="EN8" s="6"/>
      <c r="EP8" s="21"/>
      <c r="EQ8" s="6"/>
      <c r="ES8" s="21"/>
      <c r="ET8" s="6"/>
      <c r="EV8" s="21"/>
      <c r="EW8" s="6"/>
      <c r="EY8" s="21"/>
      <c r="EZ8" s="6"/>
    </row>
    <row r="9" spans="1:158" x14ac:dyDescent="0.25">
      <c r="A9" s="8" t="s">
        <v>5</v>
      </c>
      <c r="B9" s="7" t="s">
        <v>16</v>
      </c>
      <c r="C9" s="60" t="s">
        <v>17</v>
      </c>
      <c r="D9" s="63"/>
      <c r="E9" s="63"/>
      <c r="F9" s="56">
        <v>-62212.877286098781</v>
      </c>
      <c r="G9" s="106"/>
      <c r="H9" s="56"/>
      <c r="I9" s="56" t="str">
        <f t="shared" si="1"/>
        <v xml:space="preserve"> </v>
      </c>
      <c r="J9" s="23"/>
      <c r="K9" s="21">
        <v>-73248.737152211572</v>
      </c>
      <c r="L9" s="6">
        <f t="shared" si="2"/>
        <v>-11035.859866112791</v>
      </c>
      <c r="M9" s="23"/>
      <c r="N9" s="21">
        <v>-73071.859446378512</v>
      </c>
      <c r="O9" s="56">
        <f t="shared" si="3"/>
        <v>-10858.982160279731</v>
      </c>
      <c r="P9" s="23"/>
      <c r="Q9" s="21">
        <v>-65366.18840526398</v>
      </c>
      <c r="R9" s="56">
        <f t="shared" si="4"/>
        <v>-3153.3111191651988</v>
      </c>
      <c r="S9" s="19"/>
      <c r="T9" s="21">
        <v>-88524.895511475057</v>
      </c>
      <c r="U9" s="56">
        <f t="shared" si="5"/>
        <v>-26312.018225376276</v>
      </c>
      <c r="V9" s="19"/>
      <c r="W9" s="21">
        <v>-641175.90447991248</v>
      </c>
      <c r="X9" s="56">
        <f t="shared" si="6"/>
        <v>-578963.0271938137</v>
      </c>
      <c r="Z9" s="21">
        <v>-600313.18344704714</v>
      </c>
      <c r="AA9" s="56">
        <f t="shared" si="7"/>
        <v>-538100.30616094836</v>
      </c>
      <c r="AC9" s="21">
        <v>-88348.017805641983</v>
      </c>
      <c r="AD9" s="56">
        <f t="shared" si="8"/>
        <v>-26135.140519543202</v>
      </c>
      <c r="AF9" s="21">
        <v>-640999.02677407942</v>
      </c>
      <c r="AG9" s="56">
        <f t="shared" si="9"/>
        <v>-578786.14948798064</v>
      </c>
      <c r="AI9" s="21">
        <v>-600136.30574121396</v>
      </c>
      <c r="AJ9" s="56">
        <f t="shared" si="10"/>
        <v>-537923.42845511518</v>
      </c>
      <c r="AL9" s="21">
        <v>-93211.516796456126</v>
      </c>
      <c r="AM9" s="56">
        <f t="shared" si="11"/>
        <v>-30998.639510357345</v>
      </c>
      <c r="AO9" s="21">
        <v>-1098031.5331027061</v>
      </c>
      <c r="AP9" s="56">
        <f t="shared" si="12"/>
        <v>-1035818.6558166073</v>
      </c>
      <c r="AR9" s="21">
        <v>-1023735.6766793147</v>
      </c>
      <c r="AS9" s="56">
        <f t="shared" si="13"/>
        <v>-961522.79939321592</v>
      </c>
      <c r="AT9" s="23"/>
      <c r="AU9" s="21">
        <v>-89206.779190089001</v>
      </c>
      <c r="AV9" s="56">
        <f t="shared" si="14"/>
        <v>-26993.90190399022</v>
      </c>
      <c r="AX9" s="21"/>
      <c r="AY9" s="56" t="str">
        <f t="shared" si="15"/>
        <v xml:space="preserve"> </v>
      </c>
      <c r="BA9" s="21"/>
      <c r="BB9" s="56" t="str">
        <f t="shared" si="16"/>
        <v xml:space="preserve"> </v>
      </c>
      <c r="BD9" s="21">
        <v>-89029.901484255941</v>
      </c>
      <c r="BE9" s="56">
        <f t="shared" si="17"/>
        <v>-26817.02419815716</v>
      </c>
      <c r="BG9" s="21"/>
      <c r="BH9" s="6" t="str">
        <f t="shared" si="18"/>
        <v xml:space="preserve"> </v>
      </c>
      <c r="BJ9" s="21"/>
      <c r="BK9" s="6" t="str">
        <f t="shared" si="0"/>
        <v xml:space="preserve"> </v>
      </c>
      <c r="BM9" s="21">
        <v>-93893.400475070084</v>
      </c>
      <c r="BN9" s="56">
        <f t="shared" si="19"/>
        <v>-31680.523188971303</v>
      </c>
      <c r="BP9" s="21"/>
      <c r="BQ9" s="56">
        <f t="shared" si="20"/>
        <v>62212.877286098781</v>
      </c>
      <c r="BS9" s="21"/>
      <c r="BT9" s="56">
        <f t="shared" si="21"/>
        <v>62212.877286098781</v>
      </c>
      <c r="BV9" s="21">
        <v>-79441.174645969644</v>
      </c>
      <c r="BW9" s="56">
        <f t="shared" si="22"/>
        <v>-17228.297359870863</v>
      </c>
      <c r="BY9" s="21">
        <v>-79264.296940136584</v>
      </c>
      <c r="BZ9" s="56">
        <f t="shared" si="23"/>
        <v>-17051.419654037803</v>
      </c>
      <c r="CB9" s="21">
        <v>-71558.625899022023</v>
      </c>
      <c r="CC9" s="56">
        <f t="shared" si="24"/>
        <v>-9345.748612923242</v>
      </c>
      <c r="CE9" s="21"/>
      <c r="CF9" s="6"/>
      <c r="CH9" s="21"/>
      <c r="CI9" s="6"/>
      <c r="CK9" s="21"/>
      <c r="CL9" s="6"/>
      <c r="CN9" s="21"/>
      <c r="CO9" s="6"/>
      <c r="CQ9" s="21"/>
      <c r="CR9" s="6"/>
      <c r="CT9" s="21"/>
      <c r="CU9" s="6"/>
      <c r="CW9" s="21"/>
      <c r="CX9" s="6"/>
      <c r="CZ9" s="21"/>
      <c r="DA9" s="6"/>
      <c r="DC9" s="21"/>
      <c r="DD9" s="6"/>
      <c r="DF9" s="21"/>
      <c r="DG9" s="6"/>
      <c r="DI9" s="21"/>
      <c r="DJ9" s="6"/>
      <c r="DL9" s="21"/>
      <c r="DM9" s="6"/>
      <c r="DO9" s="21"/>
      <c r="DP9" s="6"/>
      <c r="DR9" s="21"/>
      <c r="DS9" s="6"/>
      <c r="DU9" s="21"/>
      <c r="DV9" s="6"/>
      <c r="DX9" s="21"/>
      <c r="DY9" s="6"/>
      <c r="EA9" s="21"/>
      <c r="EB9" s="6"/>
      <c r="ED9" s="21"/>
      <c r="EE9" s="6"/>
      <c r="EG9" s="21"/>
      <c r="EH9" s="6"/>
      <c r="EJ9" s="21"/>
      <c r="EK9" s="6"/>
      <c r="EM9" s="21"/>
      <c r="EN9" s="6"/>
      <c r="EP9" s="21"/>
      <c r="EQ9" s="6"/>
      <c r="ES9" s="21"/>
      <c r="ET9" s="6"/>
      <c r="EV9" s="21"/>
      <c r="EW9" s="6"/>
      <c r="EY9" s="21"/>
      <c r="EZ9" s="6"/>
    </row>
    <row r="10" spans="1:158" x14ac:dyDescent="0.25">
      <c r="A10" s="8" t="s">
        <v>5</v>
      </c>
      <c r="B10" s="7" t="s">
        <v>18</v>
      </c>
      <c r="C10" s="60" t="s">
        <v>19</v>
      </c>
      <c r="D10" s="63"/>
      <c r="E10" s="63"/>
      <c r="F10" s="56">
        <v>-93188.527803996374</v>
      </c>
      <c r="G10" s="106"/>
      <c r="H10" s="56"/>
      <c r="I10" s="56" t="str">
        <f t="shared" si="1"/>
        <v xml:space="preserve"> </v>
      </c>
      <c r="J10" s="23"/>
      <c r="K10" s="21">
        <v>-95375.17593732549</v>
      </c>
      <c r="L10" s="6">
        <f t="shared" si="2"/>
        <v>-2186.6481333291158</v>
      </c>
      <c r="M10" s="23"/>
      <c r="N10" s="21">
        <v>-94534.1574245066</v>
      </c>
      <c r="O10" s="56">
        <f t="shared" si="3"/>
        <v>-1345.6296205102262</v>
      </c>
      <c r="P10" s="23"/>
      <c r="Q10" s="21">
        <v>-93530.450084617827</v>
      </c>
      <c r="R10" s="56">
        <f t="shared" si="4"/>
        <v>-341.92228062145296</v>
      </c>
      <c r="S10" s="19"/>
      <c r="T10" s="21">
        <v>-100228.26637195256</v>
      </c>
      <c r="U10" s="56">
        <f t="shared" si="5"/>
        <v>-7039.7385679561849</v>
      </c>
      <c r="V10" s="19"/>
      <c r="W10" s="21">
        <v>-347938.09063937637</v>
      </c>
      <c r="X10" s="56">
        <f t="shared" si="6"/>
        <v>-254749.56283538</v>
      </c>
      <c r="Z10" s="21">
        <v>-460616.52066021081</v>
      </c>
      <c r="AA10" s="56">
        <f t="shared" si="7"/>
        <v>-367427.99285621441</v>
      </c>
      <c r="AC10" s="21">
        <v>-99387.24785913364</v>
      </c>
      <c r="AD10" s="56">
        <f t="shared" si="8"/>
        <v>-6198.7200551372662</v>
      </c>
      <c r="AF10" s="21">
        <v>-347097.07212655735</v>
      </c>
      <c r="AG10" s="56">
        <f t="shared" si="9"/>
        <v>-253908.54432256098</v>
      </c>
      <c r="AI10" s="21">
        <v>-459775.50214739185</v>
      </c>
      <c r="AJ10" s="56">
        <f t="shared" si="10"/>
        <v>-366586.97434339544</v>
      </c>
      <c r="AL10" s="21">
        <v>-102354.25087484885</v>
      </c>
      <c r="AM10" s="56">
        <f t="shared" si="11"/>
        <v>-9165.723070852473</v>
      </c>
      <c r="AO10" s="21">
        <v>-552735.74954289198</v>
      </c>
      <c r="AP10" s="56">
        <f t="shared" si="12"/>
        <v>-459547.22173889563</v>
      </c>
      <c r="AR10" s="21">
        <v>-757605.62230804563</v>
      </c>
      <c r="AS10" s="56">
        <f t="shared" si="13"/>
        <v>-664417.09450404928</v>
      </c>
      <c r="AT10" s="23"/>
      <c r="AU10" s="21">
        <v>-85108.316059525401</v>
      </c>
      <c r="AV10" s="56">
        <f t="shared" si="14"/>
        <v>8080.2117444709729</v>
      </c>
      <c r="AX10" s="21"/>
      <c r="AY10" s="56" t="str">
        <f t="shared" si="15"/>
        <v xml:space="preserve"> </v>
      </c>
      <c r="BA10" s="21"/>
      <c r="BB10" s="56" t="str">
        <f t="shared" si="16"/>
        <v xml:space="preserve"> </v>
      </c>
      <c r="BD10" s="21">
        <v>-84267.297546706483</v>
      </c>
      <c r="BE10" s="56">
        <f t="shared" si="17"/>
        <v>8921.2302572898916</v>
      </c>
      <c r="BG10" s="21"/>
      <c r="BH10" s="6" t="str">
        <f t="shared" si="18"/>
        <v xml:space="preserve"> </v>
      </c>
      <c r="BJ10" s="21"/>
      <c r="BK10" s="6" t="str">
        <f t="shared" si="0"/>
        <v xml:space="preserve"> </v>
      </c>
      <c r="BM10" s="21">
        <v>-87234.300562421689</v>
      </c>
      <c r="BN10" s="56">
        <f t="shared" si="19"/>
        <v>5954.2272415746847</v>
      </c>
      <c r="BP10" s="21"/>
      <c r="BQ10" s="56">
        <f t="shared" si="20"/>
        <v>93188.527803996374</v>
      </c>
      <c r="BS10" s="21"/>
      <c r="BT10" s="56">
        <f t="shared" si="21"/>
        <v>93188.527803996374</v>
      </c>
      <c r="BV10" s="21">
        <v>-82064.10478689571</v>
      </c>
      <c r="BW10" s="56">
        <f t="shared" si="22"/>
        <v>11124.423017100664</v>
      </c>
      <c r="BY10" s="21">
        <v>-81223.086274076792</v>
      </c>
      <c r="BZ10" s="56">
        <f t="shared" si="23"/>
        <v>11965.441529919583</v>
      </c>
      <c r="CB10" s="21">
        <v>-80219.378934188018</v>
      </c>
      <c r="CC10" s="56">
        <f t="shared" si="24"/>
        <v>12969.148869808356</v>
      </c>
      <c r="CE10" s="21"/>
      <c r="CF10" s="6"/>
      <c r="CH10" s="21"/>
      <c r="CI10" s="6"/>
      <c r="CK10" s="21"/>
      <c r="CL10" s="6"/>
      <c r="CN10" s="21"/>
      <c r="CO10" s="6"/>
      <c r="CQ10" s="21"/>
      <c r="CR10" s="6"/>
      <c r="CT10" s="21"/>
      <c r="CU10" s="6"/>
      <c r="CW10" s="21"/>
      <c r="CX10" s="6"/>
      <c r="CZ10" s="21"/>
      <c r="DA10" s="6"/>
      <c r="DC10" s="21"/>
      <c r="DD10" s="6"/>
      <c r="DF10" s="21"/>
      <c r="DG10" s="6"/>
      <c r="DI10" s="21"/>
      <c r="DJ10" s="6"/>
      <c r="DL10" s="21"/>
      <c r="DM10" s="6"/>
      <c r="DO10" s="21"/>
      <c r="DP10" s="6"/>
      <c r="DR10" s="21"/>
      <c r="DS10" s="6"/>
      <c r="DU10" s="21"/>
      <c r="DV10" s="6"/>
      <c r="DX10" s="21"/>
      <c r="DY10" s="6"/>
      <c r="EA10" s="21"/>
      <c r="EB10" s="6"/>
      <c r="ED10" s="21"/>
      <c r="EE10" s="6"/>
      <c r="EG10" s="21"/>
      <c r="EH10" s="6"/>
      <c r="EJ10" s="21"/>
      <c r="EK10" s="6"/>
      <c r="EM10" s="21"/>
      <c r="EN10" s="6"/>
      <c r="EP10" s="21"/>
      <c r="EQ10" s="6"/>
      <c r="ES10" s="21"/>
      <c r="ET10" s="6"/>
      <c r="EV10" s="21"/>
      <c r="EW10" s="6"/>
      <c r="EY10" s="21"/>
      <c r="EZ10" s="6"/>
    </row>
    <row r="11" spans="1:158" x14ac:dyDescent="0.25">
      <c r="A11" s="8" t="s">
        <v>5</v>
      </c>
      <c r="B11" s="7" t="s">
        <v>20</v>
      </c>
      <c r="C11" s="60" t="s">
        <v>21</v>
      </c>
      <c r="D11" s="63"/>
      <c r="E11" s="63"/>
      <c r="F11" s="56">
        <v>-264.77269714509401</v>
      </c>
      <c r="G11" s="106"/>
      <c r="H11" s="56"/>
      <c r="I11" s="56" t="str">
        <f t="shared" si="1"/>
        <v xml:space="preserve"> </v>
      </c>
      <c r="J11" s="23"/>
      <c r="K11" s="21">
        <v>-255.81903105806182</v>
      </c>
      <c r="L11" s="6">
        <f t="shared" si="2"/>
        <v>8.9536660870321896</v>
      </c>
      <c r="M11" s="23"/>
      <c r="N11" s="21">
        <v>-255.81903105806182</v>
      </c>
      <c r="O11" s="56">
        <f t="shared" si="3"/>
        <v>8.9536660870321896</v>
      </c>
      <c r="P11" s="23"/>
      <c r="Q11" s="21">
        <v>-264.77269714509401</v>
      </c>
      <c r="R11" s="56">
        <f t="shared" si="4"/>
        <v>0</v>
      </c>
      <c r="S11" s="19"/>
      <c r="T11" s="21">
        <v>0</v>
      </c>
      <c r="U11" s="56">
        <f t="shared" si="5"/>
        <v>264.77269714509401</v>
      </c>
      <c r="V11" s="19"/>
      <c r="W11" s="21">
        <v>0</v>
      </c>
      <c r="X11" s="56">
        <f t="shared" si="6"/>
        <v>264.77269714509401</v>
      </c>
      <c r="Z11" s="21">
        <v>0</v>
      </c>
      <c r="AA11" s="56">
        <f t="shared" si="7"/>
        <v>264.77269714509401</v>
      </c>
      <c r="AC11" s="21">
        <v>0</v>
      </c>
      <c r="AD11" s="56">
        <f t="shared" si="8"/>
        <v>264.77269714509401</v>
      </c>
      <c r="AF11" s="21">
        <v>0</v>
      </c>
      <c r="AG11" s="56">
        <f t="shared" si="9"/>
        <v>264.77269714509401</v>
      </c>
      <c r="AI11" s="21">
        <v>0</v>
      </c>
      <c r="AJ11" s="56">
        <f t="shared" si="10"/>
        <v>264.77269714509401</v>
      </c>
      <c r="AL11" s="21">
        <v>0</v>
      </c>
      <c r="AM11" s="56">
        <f t="shared" si="11"/>
        <v>264.77269714509401</v>
      </c>
      <c r="AO11" s="21">
        <v>0</v>
      </c>
      <c r="AP11" s="56">
        <f t="shared" si="12"/>
        <v>264.77269714509401</v>
      </c>
      <c r="AR11" s="21">
        <v>0</v>
      </c>
      <c r="AS11" s="56">
        <f t="shared" si="13"/>
        <v>264.77269714509401</v>
      </c>
      <c r="AT11" s="23"/>
      <c r="AU11" s="21">
        <v>0</v>
      </c>
      <c r="AV11" s="56">
        <f t="shared" si="14"/>
        <v>264.77269714509401</v>
      </c>
      <c r="AX11" s="21"/>
      <c r="AY11" s="56" t="str">
        <f t="shared" si="15"/>
        <v xml:space="preserve"> </v>
      </c>
      <c r="BA11" s="21"/>
      <c r="BB11" s="56" t="str">
        <f t="shared" si="16"/>
        <v xml:space="preserve"> </v>
      </c>
      <c r="BD11" s="21">
        <v>0</v>
      </c>
      <c r="BE11" s="56">
        <f t="shared" si="17"/>
        <v>264.77269714509401</v>
      </c>
      <c r="BG11" s="21"/>
      <c r="BH11" s="6" t="str">
        <f t="shared" si="18"/>
        <v xml:space="preserve"> </v>
      </c>
      <c r="BJ11" s="21"/>
      <c r="BK11" s="6" t="str">
        <f t="shared" si="0"/>
        <v xml:space="preserve"> </v>
      </c>
      <c r="BM11" s="21">
        <v>0</v>
      </c>
      <c r="BN11" s="56">
        <f t="shared" si="19"/>
        <v>264.77269714509401</v>
      </c>
      <c r="BP11" s="21"/>
      <c r="BQ11" s="56">
        <f t="shared" si="20"/>
        <v>264.77269714509401</v>
      </c>
      <c r="BS11" s="21"/>
      <c r="BT11" s="56">
        <f t="shared" si="21"/>
        <v>264.77269714509401</v>
      </c>
      <c r="BV11" s="21">
        <v>-264.77269714509401</v>
      </c>
      <c r="BW11" s="56">
        <f t="shared" si="22"/>
        <v>0</v>
      </c>
      <c r="BY11" s="21">
        <v>-264.77269714509401</v>
      </c>
      <c r="BZ11" s="56">
        <f t="shared" si="23"/>
        <v>0</v>
      </c>
      <c r="CB11" s="21">
        <v>-264.77269714509401</v>
      </c>
      <c r="CC11" s="56">
        <f t="shared" si="24"/>
        <v>0</v>
      </c>
      <c r="CE11" s="21"/>
      <c r="CF11" s="6"/>
      <c r="CH11" s="21"/>
      <c r="CI11" s="6"/>
      <c r="CK11" s="21"/>
      <c r="CL11" s="6"/>
      <c r="CN11" s="21"/>
      <c r="CO11" s="6"/>
      <c r="CQ11" s="21"/>
      <c r="CR11" s="6"/>
      <c r="CT11" s="21"/>
      <c r="CU11" s="6"/>
      <c r="CW11" s="21"/>
      <c r="CX11" s="6"/>
      <c r="CZ11" s="21"/>
      <c r="DA11" s="6"/>
      <c r="DC11" s="21"/>
      <c r="DD11" s="6"/>
      <c r="DF11" s="21"/>
      <c r="DG11" s="6"/>
      <c r="DI11" s="21"/>
      <c r="DJ11" s="6"/>
      <c r="DL11" s="21"/>
      <c r="DM11" s="6"/>
      <c r="DO11" s="21"/>
      <c r="DP11" s="6"/>
      <c r="DR11" s="21"/>
      <c r="DS11" s="6"/>
      <c r="DU11" s="21"/>
      <c r="DV11" s="6"/>
      <c r="DX11" s="21"/>
      <c r="DY11" s="6"/>
      <c r="EA11" s="21"/>
      <c r="EB11" s="6"/>
      <c r="ED11" s="21"/>
      <c r="EE11" s="6"/>
      <c r="EG11" s="21"/>
      <c r="EH11" s="6"/>
      <c r="EJ11" s="21"/>
      <c r="EK11" s="6"/>
      <c r="EM11" s="21"/>
      <c r="EN11" s="6"/>
      <c r="EP11" s="21"/>
      <c r="EQ11" s="6"/>
      <c r="ES11" s="21"/>
      <c r="ET11" s="6"/>
      <c r="EV11" s="21"/>
      <c r="EW11" s="6"/>
      <c r="EY11" s="21"/>
      <c r="EZ11" s="6"/>
    </row>
    <row r="12" spans="1:158" x14ac:dyDescent="0.25">
      <c r="A12" s="9" t="s">
        <v>5</v>
      </c>
      <c r="B12" s="7" t="s">
        <v>22</v>
      </c>
      <c r="C12" s="60" t="s">
        <v>23</v>
      </c>
      <c r="D12" s="63"/>
      <c r="E12" s="63"/>
      <c r="F12" s="56">
        <v>-240291.33535069195</v>
      </c>
      <c r="G12" s="106"/>
      <c r="H12" s="56"/>
      <c r="I12" s="56" t="str">
        <f t="shared" si="1"/>
        <v xml:space="preserve"> </v>
      </c>
      <c r="J12" s="27"/>
      <c r="K12" s="21">
        <v>-240291.33535069195</v>
      </c>
      <c r="L12" s="6">
        <f t="shared" si="2"/>
        <v>0</v>
      </c>
      <c r="M12" s="23"/>
      <c r="N12" s="21">
        <v>-240291.33535069195</v>
      </c>
      <c r="O12" s="56">
        <f t="shared" si="3"/>
        <v>0</v>
      </c>
      <c r="P12" s="23"/>
      <c r="Q12" s="21">
        <v>-240291.33535069195</v>
      </c>
      <c r="R12" s="56">
        <f t="shared" si="4"/>
        <v>0</v>
      </c>
      <c r="S12" s="19"/>
      <c r="T12" s="21">
        <v>-240291.33535069195</v>
      </c>
      <c r="U12" s="56">
        <f t="shared" si="5"/>
        <v>0</v>
      </c>
      <c r="V12" s="19"/>
      <c r="W12" s="21">
        <v>-240291.33535069195</v>
      </c>
      <c r="X12" s="56">
        <f t="shared" si="6"/>
        <v>0</v>
      </c>
      <c r="Z12" s="21">
        <v>-240291.33535069195</v>
      </c>
      <c r="AA12" s="56">
        <f t="shared" si="7"/>
        <v>0</v>
      </c>
      <c r="AC12" s="21">
        <v>-240291.33535069195</v>
      </c>
      <c r="AD12" s="56">
        <f t="shared" si="8"/>
        <v>0</v>
      </c>
      <c r="AF12" s="21">
        <v>-240291.33535069195</v>
      </c>
      <c r="AG12" s="56">
        <f t="shared" si="9"/>
        <v>0</v>
      </c>
      <c r="AI12" s="21">
        <v>-240291.33535069195</v>
      </c>
      <c r="AJ12" s="56">
        <f t="shared" si="10"/>
        <v>0</v>
      </c>
      <c r="AL12" s="21">
        <v>-240291.33535069195</v>
      </c>
      <c r="AM12" s="56">
        <f t="shared" si="11"/>
        <v>0</v>
      </c>
      <c r="AO12" s="21">
        <v>-240291.33535069195</v>
      </c>
      <c r="AP12" s="56">
        <f t="shared" si="12"/>
        <v>0</v>
      </c>
      <c r="AR12" s="21">
        <v>-240291.33535069195</v>
      </c>
      <c r="AS12" s="56">
        <f t="shared" si="13"/>
        <v>0</v>
      </c>
      <c r="AT12" s="23"/>
      <c r="AU12" s="21">
        <v>-240291.33535069195</v>
      </c>
      <c r="AV12" s="56">
        <f t="shared" si="14"/>
        <v>0</v>
      </c>
      <c r="AX12" s="21"/>
      <c r="AY12" s="56" t="str">
        <f t="shared" si="15"/>
        <v xml:space="preserve"> </v>
      </c>
      <c r="BA12" s="21"/>
      <c r="BB12" s="56" t="str">
        <f t="shared" si="16"/>
        <v xml:space="preserve"> </v>
      </c>
      <c r="BD12" s="21">
        <v>-240291.33535069195</v>
      </c>
      <c r="BE12" s="56">
        <f t="shared" si="17"/>
        <v>0</v>
      </c>
      <c r="BG12" s="21"/>
      <c r="BH12" s="6" t="str">
        <f t="shared" si="18"/>
        <v xml:space="preserve"> </v>
      </c>
      <c r="BJ12" s="21"/>
      <c r="BK12" s="6" t="str">
        <f t="shared" si="0"/>
        <v xml:space="preserve"> </v>
      </c>
      <c r="BM12" s="21">
        <v>-240291.33535069195</v>
      </c>
      <c r="BN12" s="56">
        <f t="shared" si="19"/>
        <v>0</v>
      </c>
      <c r="BP12" s="21"/>
      <c r="BQ12" s="56">
        <f t="shared" si="20"/>
        <v>240291.33535069195</v>
      </c>
      <c r="BS12" s="21"/>
      <c r="BT12" s="56">
        <f t="shared" si="21"/>
        <v>240291.33535069195</v>
      </c>
      <c r="BV12" s="21">
        <v>-240291.33535069195</v>
      </c>
      <c r="BW12" s="56">
        <f t="shared" si="22"/>
        <v>0</v>
      </c>
      <c r="BY12" s="21">
        <v>-240291.33535069195</v>
      </c>
      <c r="BZ12" s="56">
        <f t="shared" si="23"/>
        <v>0</v>
      </c>
      <c r="CB12" s="21">
        <v>-240291.33535069195</v>
      </c>
      <c r="CC12" s="56">
        <f t="shared" si="24"/>
        <v>0</v>
      </c>
      <c r="CE12" s="21"/>
      <c r="CF12" s="6"/>
      <c r="CH12" s="21"/>
      <c r="CI12" s="6"/>
      <c r="CK12" s="21"/>
      <c r="CL12" s="6"/>
      <c r="CN12" s="21"/>
      <c r="CO12" s="6"/>
      <c r="CQ12" s="21"/>
      <c r="CR12" s="6"/>
      <c r="CT12" s="21"/>
      <c r="CU12" s="6"/>
      <c r="CW12" s="21"/>
      <c r="CX12" s="6"/>
      <c r="CZ12" s="21"/>
      <c r="DA12" s="6"/>
      <c r="DC12" s="21"/>
      <c r="DD12" s="6"/>
      <c r="DF12" s="21"/>
      <c r="DG12" s="6"/>
      <c r="DI12" s="21"/>
      <c r="DJ12" s="6"/>
      <c r="DL12" s="21"/>
      <c r="DM12" s="6"/>
      <c r="DO12" s="21"/>
      <c r="DP12" s="6"/>
      <c r="DR12" s="21"/>
      <c r="DS12" s="6"/>
      <c r="DU12" s="21"/>
      <c r="DV12" s="6"/>
      <c r="DX12" s="21"/>
      <c r="DY12" s="6"/>
      <c r="EA12" s="21"/>
      <c r="EB12" s="6"/>
      <c r="ED12" s="21"/>
      <c r="EE12" s="6"/>
      <c r="EG12" s="21"/>
      <c r="EH12" s="6"/>
      <c r="EJ12" s="21"/>
      <c r="EK12" s="6"/>
      <c r="EM12" s="21"/>
      <c r="EN12" s="6"/>
      <c r="EP12" s="21"/>
      <c r="EQ12" s="6"/>
      <c r="ES12" s="21"/>
      <c r="ET12" s="6"/>
      <c r="EV12" s="21"/>
      <c r="EW12" s="6"/>
      <c r="EY12" s="21"/>
      <c r="EZ12" s="6"/>
    </row>
    <row r="13" spans="1:158" x14ac:dyDescent="0.25">
      <c r="A13" s="9" t="s">
        <v>5</v>
      </c>
      <c r="B13" s="7" t="s">
        <v>24</v>
      </c>
      <c r="C13" s="60" t="s">
        <v>25</v>
      </c>
      <c r="D13" s="63"/>
      <c r="E13" s="63"/>
      <c r="F13" s="56">
        <v>-665.39708099727159</v>
      </c>
      <c r="G13" s="106"/>
      <c r="H13" s="56"/>
      <c r="I13" s="56" t="str">
        <f t="shared" si="1"/>
        <v xml:space="preserve"> </v>
      </c>
      <c r="J13" s="23"/>
      <c r="K13" s="21">
        <v>-3445.6399345794202</v>
      </c>
      <c r="L13" s="6">
        <f t="shared" si="2"/>
        <v>-2780.2428535821487</v>
      </c>
      <c r="M13" s="23"/>
      <c r="N13" s="21">
        <v>-2382.3142886636806</v>
      </c>
      <c r="O13" s="56">
        <f t="shared" si="3"/>
        <v>-1716.917207666409</v>
      </c>
      <c r="P13" s="23"/>
      <c r="Q13" s="21">
        <v>-1087.7993235416147</v>
      </c>
      <c r="R13" s="56">
        <f t="shared" si="4"/>
        <v>-422.40224254434315</v>
      </c>
      <c r="S13" s="19"/>
      <c r="T13" s="21">
        <v>0</v>
      </c>
      <c r="U13" s="56">
        <f t="shared" si="5"/>
        <v>665.39708099727159</v>
      </c>
      <c r="V13" s="19"/>
      <c r="W13" s="21">
        <v>0</v>
      </c>
      <c r="X13" s="56">
        <f t="shared" si="6"/>
        <v>665.39708099727159</v>
      </c>
      <c r="Z13" s="21">
        <v>0</v>
      </c>
      <c r="AA13" s="56">
        <f t="shared" si="7"/>
        <v>665.39708099727159</v>
      </c>
      <c r="AC13" s="21">
        <v>0</v>
      </c>
      <c r="AD13" s="56">
        <f t="shared" si="8"/>
        <v>665.39708099727159</v>
      </c>
      <c r="AF13" s="21">
        <v>0</v>
      </c>
      <c r="AG13" s="56">
        <f t="shared" si="9"/>
        <v>665.39708099727159</v>
      </c>
      <c r="AI13" s="21">
        <v>0</v>
      </c>
      <c r="AJ13" s="56">
        <f t="shared" si="10"/>
        <v>665.39708099727159</v>
      </c>
      <c r="AL13" s="21">
        <v>0</v>
      </c>
      <c r="AM13" s="56">
        <f t="shared" si="11"/>
        <v>665.39708099727159</v>
      </c>
      <c r="AO13" s="21">
        <v>0</v>
      </c>
      <c r="AP13" s="56">
        <f t="shared" si="12"/>
        <v>665.39708099727159</v>
      </c>
      <c r="AR13" s="21">
        <v>0</v>
      </c>
      <c r="AS13" s="56">
        <f t="shared" si="13"/>
        <v>665.39708099727159</v>
      </c>
      <c r="AT13" s="23"/>
      <c r="AU13" s="21">
        <v>0</v>
      </c>
      <c r="AV13" s="56">
        <f t="shared" si="14"/>
        <v>665.39708099727159</v>
      </c>
      <c r="AX13" s="21"/>
      <c r="AY13" s="56" t="str">
        <f t="shared" si="15"/>
        <v xml:space="preserve"> </v>
      </c>
      <c r="BA13" s="21"/>
      <c r="BB13" s="56" t="str">
        <f t="shared" si="16"/>
        <v xml:space="preserve"> </v>
      </c>
      <c r="BD13" s="21">
        <v>0</v>
      </c>
      <c r="BE13" s="56">
        <f t="shared" si="17"/>
        <v>665.39708099727159</v>
      </c>
      <c r="BG13" s="21"/>
      <c r="BH13" s="6" t="str">
        <f t="shared" si="18"/>
        <v xml:space="preserve"> </v>
      </c>
      <c r="BJ13" s="21"/>
      <c r="BK13" s="6" t="str">
        <f t="shared" si="0"/>
        <v xml:space="preserve"> </v>
      </c>
      <c r="BM13" s="21">
        <v>0</v>
      </c>
      <c r="BN13" s="56">
        <f t="shared" si="19"/>
        <v>665.39708099727159</v>
      </c>
      <c r="BP13" s="21"/>
      <c r="BQ13" s="56">
        <f t="shared" si="20"/>
        <v>665.39708099727159</v>
      </c>
      <c r="BS13" s="21"/>
      <c r="BT13" s="56">
        <f t="shared" si="21"/>
        <v>665.39708099727159</v>
      </c>
      <c r="BV13" s="21">
        <v>-4109.9362875957131</v>
      </c>
      <c r="BW13" s="56">
        <f t="shared" si="22"/>
        <v>-3444.5392065984415</v>
      </c>
      <c r="BY13" s="21">
        <v>-3070.9630297245481</v>
      </c>
      <c r="BZ13" s="56">
        <f t="shared" si="23"/>
        <v>-2405.5659487272765</v>
      </c>
      <c r="CB13" s="21">
        <v>-1831.0080596750245</v>
      </c>
      <c r="CC13" s="56">
        <f t="shared" si="24"/>
        <v>-1165.6109786777529</v>
      </c>
      <c r="CE13" s="21"/>
      <c r="CF13" s="6"/>
      <c r="CH13" s="21"/>
      <c r="CI13" s="6"/>
      <c r="CK13" s="21"/>
      <c r="CL13" s="6"/>
      <c r="CN13" s="21"/>
      <c r="CO13" s="6"/>
      <c r="CQ13" s="21"/>
      <c r="CR13" s="6"/>
      <c r="CT13" s="21"/>
      <c r="CU13" s="6"/>
      <c r="CW13" s="21"/>
      <c r="CX13" s="6"/>
      <c r="CZ13" s="21"/>
      <c r="DA13" s="6"/>
      <c r="DC13" s="21"/>
      <c r="DD13" s="6"/>
      <c r="DF13" s="21"/>
      <c r="DG13" s="6"/>
      <c r="DI13" s="21"/>
      <c r="DJ13" s="6"/>
      <c r="DL13" s="21"/>
      <c r="DM13" s="6"/>
      <c r="DO13" s="21"/>
      <c r="DP13" s="6"/>
      <c r="DR13" s="21"/>
      <c r="DS13" s="6"/>
      <c r="DU13" s="21"/>
      <c r="DV13" s="6"/>
      <c r="DX13" s="21"/>
      <c r="DY13" s="6"/>
      <c r="EA13" s="21"/>
      <c r="EB13" s="6"/>
      <c r="ED13" s="21"/>
      <c r="EE13" s="6"/>
      <c r="EG13" s="21"/>
      <c r="EH13" s="6"/>
      <c r="EJ13" s="21"/>
      <c r="EK13" s="6"/>
      <c r="EM13" s="21"/>
      <c r="EN13" s="6"/>
      <c r="EP13" s="21"/>
      <c r="EQ13" s="6"/>
      <c r="ES13" s="21"/>
      <c r="ET13" s="6"/>
      <c r="EV13" s="21"/>
      <c r="EW13" s="6"/>
      <c r="EY13" s="21"/>
      <c r="EZ13" s="6"/>
    </row>
    <row r="14" spans="1:158" x14ac:dyDescent="0.25">
      <c r="A14" s="10" t="s">
        <v>5</v>
      </c>
      <c r="B14" s="7" t="s">
        <v>26</v>
      </c>
      <c r="C14" s="60" t="s">
        <v>27</v>
      </c>
      <c r="D14" s="63"/>
      <c r="E14" s="63"/>
      <c r="F14" s="56">
        <v>-2159361.9431025232</v>
      </c>
      <c r="G14" s="106"/>
      <c r="H14" s="56"/>
      <c r="I14" s="56" t="str">
        <f t="shared" si="1"/>
        <v xml:space="preserve"> </v>
      </c>
      <c r="J14" s="23"/>
      <c r="K14" s="21">
        <v>-2542408.2969097467</v>
      </c>
      <c r="L14" s="6">
        <f t="shared" si="2"/>
        <v>-383046.3538072235</v>
      </c>
      <c r="M14" s="23"/>
      <c r="N14" s="21">
        <v>-2536269.0054443683</v>
      </c>
      <c r="O14" s="56">
        <f t="shared" si="3"/>
        <v>-376907.06234184513</v>
      </c>
      <c r="P14" s="23"/>
      <c r="Q14" s="21">
        <v>-2268810.9884211342</v>
      </c>
      <c r="R14" s="56">
        <f t="shared" si="4"/>
        <v>-109449.04531861097</v>
      </c>
      <c r="S14" s="19"/>
      <c r="T14" s="21">
        <v>-3072632.206119162</v>
      </c>
      <c r="U14" s="56">
        <f t="shared" si="5"/>
        <v>-913270.26301663881</v>
      </c>
      <c r="V14" s="19"/>
      <c r="W14" s="21">
        <v>-22254730.971551262</v>
      </c>
      <c r="X14" s="56">
        <f t="shared" si="6"/>
        <v>-20095369.028448738</v>
      </c>
      <c r="Z14" s="21">
        <v>-20836416.813146308</v>
      </c>
      <c r="AA14" s="56">
        <f t="shared" si="7"/>
        <v>-18677054.870043784</v>
      </c>
      <c r="AC14" s="21">
        <v>-3066492.9146537846</v>
      </c>
      <c r="AD14" s="56">
        <f t="shared" si="8"/>
        <v>-907130.97155126138</v>
      </c>
      <c r="AF14" s="21">
        <v>-22248591.680085886</v>
      </c>
      <c r="AG14" s="56">
        <f t="shared" si="9"/>
        <v>-20089229.736983363</v>
      </c>
      <c r="AI14" s="21">
        <v>-20830277.521680929</v>
      </c>
      <c r="AJ14" s="56">
        <f t="shared" si="10"/>
        <v>-18670915.578578405</v>
      </c>
      <c r="AL14" s="21">
        <v>-3235301.2882447666</v>
      </c>
      <c r="AM14" s="56">
        <f t="shared" si="11"/>
        <v>-1075939.3451422434</v>
      </c>
      <c r="AO14" s="21">
        <v>-38111844.498121306</v>
      </c>
      <c r="AP14" s="56">
        <f t="shared" si="12"/>
        <v>-35952482.555018783</v>
      </c>
      <c r="AR14" s="21">
        <v>-35533091.482839577</v>
      </c>
      <c r="AS14" s="56">
        <f t="shared" si="13"/>
        <v>-33373729.539737053</v>
      </c>
      <c r="AT14" s="23"/>
      <c r="AU14" s="21">
        <v>-3096299.8731593871</v>
      </c>
      <c r="AV14" s="56">
        <f t="shared" si="14"/>
        <v>-936937.93005686393</v>
      </c>
      <c r="AX14" s="21"/>
      <c r="AY14" s="56" t="str">
        <f t="shared" si="15"/>
        <v xml:space="preserve"> </v>
      </c>
      <c r="BA14" s="21"/>
      <c r="BB14" s="56" t="str">
        <f t="shared" si="16"/>
        <v xml:space="preserve"> </v>
      </c>
      <c r="BD14" s="21">
        <v>-3090160.5816940083</v>
      </c>
      <c r="BE14" s="56">
        <f t="shared" si="17"/>
        <v>-930798.6385914851</v>
      </c>
      <c r="BG14" s="21"/>
      <c r="BH14" s="6" t="str">
        <f t="shared" si="18"/>
        <v xml:space="preserve"> </v>
      </c>
      <c r="BJ14" s="21"/>
      <c r="BK14" s="6" t="str">
        <f t="shared" si="0"/>
        <v xml:space="preserve"> </v>
      </c>
      <c r="BM14" s="21">
        <v>-3258968.9552849899</v>
      </c>
      <c r="BN14" s="56">
        <f t="shared" si="19"/>
        <v>-1099607.0121824667</v>
      </c>
      <c r="BP14" s="21"/>
      <c r="BQ14" s="56">
        <f t="shared" si="20"/>
        <v>2159361.9431025232</v>
      </c>
      <c r="BS14" s="21"/>
      <c r="BT14" s="56">
        <f t="shared" si="21"/>
        <v>2159361.9431025232</v>
      </c>
      <c r="BV14" s="21">
        <v>-2757343.1213765484</v>
      </c>
      <c r="BW14" s="56">
        <f t="shared" si="22"/>
        <v>-597981.17827402521</v>
      </c>
      <c r="BY14" s="21">
        <v>-2751203.8299111696</v>
      </c>
      <c r="BZ14" s="56">
        <f t="shared" si="23"/>
        <v>-591841.88680864638</v>
      </c>
      <c r="CB14" s="21">
        <v>-2483745.8128879354</v>
      </c>
      <c r="CC14" s="56">
        <f t="shared" si="24"/>
        <v>-324383.86978541221</v>
      </c>
      <c r="CE14" s="21"/>
      <c r="CF14" s="6"/>
      <c r="CH14" s="21"/>
      <c r="CI14" s="6"/>
      <c r="CK14" s="21"/>
      <c r="CL14" s="6"/>
      <c r="CN14" s="21"/>
      <c r="CO14" s="6"/>
      <c r="CQ14" s="21"/>
      <c r="CR14" s="6"/>
      <c r="CT14" s="21"/>
      <c r="CU14" s="6"/>
      <c r="CW14" s="21"/>
      <c r="CX14" s="6"/>
      <c r="CZ14" s="21"/>
      <c r="DA14" s="6"/>
      <c r="DC14" s="21"/>
      <c r="DD14" s="6"/>
      <c r="DF14" s="21"/>
      <c r="DG14" s="6"/>
      <c r="DI14" s="21"/>
      <c r="DJ14" s="6"/>
      <c r="DL14" s="21"/>
      <c r="DM14" s="6"/>
      <c r="DO14" s="21"/>
      <c r="DP14" s="6"/>
      <c r="DR14" s="21"/>
      <c r="DS14" s="6"/>
      <c r="DU14" s="21"/>
      <c r="DV14" s="6"/>
      <c r="DX14" s="21"/>
      <c r="DY14" s="6"/>
      <c r="EA14" s="21"/>
      <c r="EB14" s="6"/>
      <c r="ED14" s="21"/>
      <c r="EE14" s="6"/>
      <c r="EG14" s="21"/>
      <c r="EH14" s="6"/>
      <c r="EJ14" s="21"/>
      <c r="EK14" s="6"/>
      <c r="EM14" s="21"/>
      <c r="EN14" s="6"/>
      <c r="EP14" s="21"/>
      <c r="EQ14" s="6"/>
      <c r="ES14" s="21"/>
      <c r="ET14" s="6"/>
      <c r="EV14" s="21"/>
      <c r="EW14" s="6"/>
      <c r="EY14" s="21"/>
      <c r="EZ14" s="6"/>
    </row>
    <row r="15" spans="1:158" x14ac:dyDescent="0.25">
      <c r="A15" s="10" t="s">
        <v>5</v>
      </c>
      <c r="B15" s="7" t="s">
        <v>28</v>
      </c>
      <c r="C15" s="60" t="s">
        <v>29</v>
      </c>
      <c r="D15" s="63"/>
      <c r="E15" s="63"/>
      <c r="F15" s="56">
        <v>-978807.74650937319</v>
      </c>
      <c r="G15" s="106"/>
      <c r="H15" s="56"/>
      <c r="I15" s="56" t="str">
        <f t="shared" si="1"/>
        <v xml:space="preserve"> </v>
      </c>
      <c r="J15" s="23"/>
      <c r="K15" s="21">
        <v>-1113465.8509040331</v>
      </c>
      <c r="L15" s="6">
        <f t="shared" si="2"/>
        <v>-134658.10439465987</v>
      </c>
      <c r="M15" s="23"/>
      <c r="N15" s="21">
        <v>-1110777.1044097133</v>
      </c>
      <c r="O15" s="56">
        <f t="shared" si="3"/>
        <v>-131969.35790034011</v>
      </c>
      <c r="P15" s="23"/>
      <c r="Q15" s="21">
        <v>-1028419.4263614272</v>
      </c>
      <c r="R15" s="56">
        <f t="shared" si="4"/>
        <v>-49611.679852053989</v>
      </c>
      <c r="S15" s="19"/>
      <c r="T15" s="21">
        <v>0</v>
      </c>
      <c r="U15" s="56">
        <f t="shared" si="5"/>
        <v>978807.74650937319</v>
      </c>
      <c r="V15" s="19"/>
      <c r="W15" s="21">
        <v>0</v>
      </c>
      <c r="X15" s="56">
        <f t="shared" si="6"/>
        <v>978807.74650937319</v>
      </c>
      <c r="Z15" s="21">
        <v>0</v>
      </c>
      <c r="AA15" s="56">
        <f t="shared" si="7"/>
        <v>978807.74650937319</v>
      </c>
      <c r="AC15" s="21">
        <v>0</v>
      </c>
      <c r="AD15" s="56">
        <f t="shared" si="8"/>
        <v>978807.74650937319</v>
      </c>
      <c r="AF15" s="21">
        <v>0</v>
      </c>
      <c r="AG15" s="56">
        <f t="shared" si="9"/>
        <v>978807.74650937319</v>
      </c>
      <c r="AI15" s="21">
        <v>0</v>
      </c>
      <c r="AJ15" s="56">
        <f t="shared" si="10"/>
        <v>978807.74650937319</v>
      </c>
      <c r="AL15" s="21">
        <v>0</v>
      </c>
      <c r="AM15" s="56">
        <f t="shared" si="11"/>
        <v>978807.74650937319</v>
      </c>
      <c r="AO15" s="21">
        <v>0</v>
      </c>
      <c r="AP15" s="56">
        <f t="shared" si="12"/>
        <v>978807.74650937319</v>
      </c>
      <c r="AR15" s="21">
        <v>0</v>
      </c>
      <c r="AS15" s="56">
        <f t="shared" si="13"/>
        <v>978807.74650937319</v>
      </c>
      <c r="AT15" s="23"/>
      <c r="AU15" s="21">
        <v>0</v>
      </c>
      <c r="AV15" s="56">
        <f t="shared" si="14"/>
        <v>978807.74650937319</v>
      </c>
      <c r="AX15" s="21"/>
      <c r="AY15" s="56" t="str">
        <f t="shared" si="15"/>
        <v xml:space="preserve"> </v>
      </c>
      <c r="BA15" s="21"/>
      <c r="BB15" s="56" t="str">
        <f t="shared" si="16"/>
        <v xml:space="preserve"> </v>
      </c>
      <c r="BD15" s="21">
        <v>0</v>
      </c>
      <c r="BE15" s="56">
        <f t="shared" si="17"/>
        <v>978807.74650937319</v>
      </c>
      <c r="BG15" s="21"/>
      <c r="BH15" s="6" t="str">
        <f t="shared" si="18"/>
        <v xml:space="preserve"> </v>
      </c>
      <c r="BJ15" s="21"/>
      <c r="BK15" s="6" t="str">
        <f t="shared" si="0"/>
        <v xml:space="preserve"> </v>
      </c>
      <c r="BM15" s="21">
        <v>0</v>
      </c>
      <c r="BN15" s="56">
        <f t="shared" si="19"/>
        <v>978807.74650937319</v>
      </c>
      <c r="BP15" s="21"/>
      <c r="BQ15" s="56">
        <f t="shared" si="20"/>
        <v>978807.74650937319</v>
      </c>
      <c r="BS15" s="21"/>
      <c r="BT15" s="56">
        <f t="shared" si="21"/>
        <v>978807.74650937319</v>
      </c>
      <c r="BV15" s="21">
        <v>-1148938.9538262282</v>
      </c>
      <c r="BW15" s="56">
        <f t="shared" si="22"/>
        <v>-170131.20731685497</v>
      </c>
      <c r="BY15" s="21">
        <v>-1146156.1012046072</v>
      </c>
      <c r="BZ15" s="56">
        <f t="shared" si="23"/>
        <v>-167348.35469523398</v>
      </c>
      <c r="CB15" s="21">
        <v>-1024921.2245019811</v>
      </c>
      <c r="CC15" s="56">
        <f t="shared" si="24"/>
        <v>-46113.477992607863</v>
      </c>
      <c r="CE15" s="21"/>
      <c r="CF15" s="6"/>
      <c r="CH15" s="21"/>
      <c r="CI15" s="6"/>
      <c r="CK15" s="21"/>
      <c r="CL15" s="6"/>
      <c r="CN15" s="21"/>
      <c r="CO15" s="6"/>
      <c r="CQ15" s="21"/>
      <c r="CR15" s="6"/>
      <c r="CT15" s="21"/>
      <c r="CU15" s="6"/>
      <c r="CW15" s="21"/>
      <c r="CX15" s="6"/>
      <c r="CZ15" s="21"/>
      <c r="DA15" s="6"/>
      <c r="DC15" s="21"/>
      <c r="DD15" s="6"/>
      <c r="DF15" s="21"/>
      <c r="DG15" s="6"/>
      <c r="DI15" s="21"/>
      <c r="DJ15" s="6"/>
      <c r="DL15" s="21"/>
      <c r="DM15" s="6"/>
      <c r="DO15" s="21"/>
      <c r="DP15" s="6"/>
      <c r="DR15" s="21"/>
      <c r="DS15" s="6"/>
      <c r="DU15" s="21"/>
      <c r="DV15" s="6"/>
      <c r="DX15" s="21"/>
      <c r="DY15" s="6"/>
      <c r="EA15" s="21"/>
      <c r="EB15" s="6"/>
      <c r="ED15" s="21"/>
      <c r="EE15" s="6"/>
      <c r="EG15" s="21"/>
      <c r="EH15" s="6"/>
      <c r="EJ15" s="21"/>
      <c r="EK15" s="6"/>
      <c r="EM15" s="21"/>
      <c r="EN15" s="6"/>
      <c r="EP15" s="21"/>
      <c r="EQ15" s="6"/>
      <c r="ES15" s="21"/>
      <c r="ET15" s="6"/>
      <c r="EV15" s="21"/>
      <c r="EW15" s="6"/>
      <c r="EY15" s="21"/>
      <c r="EZ15" s="6"/>
    </row>
    <row r="16" spans="1:158" x14ac:dyDescent="0.25">
      <c r="A16" s="10" t="s">
        <v>5</v>
      </c>
      <c r="B16" s="7" t="s">
        <v>30</v>
      </c>
      <c r="C16" s="60" t="s">
        <v>31</v>
      </c>
      <c r="D16" s="63"/>
      <c r="E16" s="63"/>
      <c r="F16" s="56">
        <v>0</v>
      </c>
      <c r="G16" s="106"/>
      <c r="H16" s="56"/>
      <c r="I16" s="56" t="str">
        <f t="shared" si="1"/>
        <v xml:space="preserve"> </v>
      </c>
      <c r="J16" s="23"/>
      <c r="K16" s="21">
        <v>0</v>
      </c>
      <c r="L16" s="6">
        <f t="shared" si="2"/>
        <v>0</v>
      </c>
      <c r="M16" s="23"/>
      <c r="N16" s="21">
        <v>0</v>
      </c>
      <c r="O16" s="56">
        <f t="shared" si="3"/>
        <v>0</v>
      </c>
      <c r="P16" s="23"/>
      <c r="Q16" s="21">
        <v>0</v>
      </c>
      <c r="R16" s="56">
        <f t="shared" si="4"/>
        <v>0</v>
      </c>
      <c r="S16" s="19"/>
      <c r="T16" s="21">
        <v>0</v>
      </c>
      <c r="U16" s="56">
        <f t="shared" si="5"/>
        <v>0</v>
      </c>
      <c r="V16" s="19"/>
      <c r="W16" s="21">
        <v>0</v>
      </c>
      <c r="X16" s="56">
        <f t="shared" si="6"/>
        <v>0</v>
      </c>
      <c r="Z16" s="21">
        <v>0</v>
      </c>
      <c r="AA16" s="56">
        <f t="shared" si="7"/>
        <v>0</v>
      </c>
      <c r="AC16" s="21">
        <v>0</v>
      </c>
      <c r="AD16" s="56">
        <f t="shared" si="8"/>
        <v>0</v>
      </c>
      <c r="AF16" s="21">
        <v>0</v>
      </c>
      <c r="AG16" s="56">
        <f t="shared" si="9"/>
        <v>0</v>
      </c>
      <c r="AI16" s="21">
        <v>0</v>
      </c>
      <c r="AJ16" s="56">
        <f t="shared" si="10"/>
        <v>0</v>
      </c>
      <c r="AL16" s="21">
        <v>0</v>
      </c>
      <c r="AM16" s="56">
        <f t="shared" si="11"/>
        <v>0</v>
      </c>
      <c r="AO16" s="21">
        <v>0</v>
      </c>
      <c r="AP16" s="56">
        <f t="shared" si="12"/>
        <v>0</v>
      </c>
      <c r="AR16" s="21">
        <v>0</v>
      </c>
      <c r="AS16" s="56">
        <f t="shared" si="13"/>
        <v>0</v>
      </c>
      <c r="AT16" s="23"/>
      <c r="AU16" s="21">
        <v>0</v>
      </c>
      <c r="AV16" s="56">
        <f t="shared" si="14"/>
        <v>0</v>
      </c>
      <c r="AX16" s="21"/>
      <c r="AY16" s="56" t="str">
        <f t="shared" si="15"/>
        <v xml:space="preserve"> </v>
      </c>
      <c r="BA16" s="21"/>
      <c r="BB16" s="56" t="str">
        <f t="shared" si="16"/>
        <v xml:space="preserve"> </v>
      </c>
      <c r="BD16" s="21">
        <v>0</v>
      </c>
      <c r="BE16" s="56">
        <f t="shared" si="17"/>
        <v>0</v>
      </c>
      <c r="BG16" s="21"/>
      <c r="BH16" s="6" t="str">
        <f t="shared" si="18"/>
        <v xml:space="preserve"> </v>
      </c>
      <c r="BJ16" s="21"/>
      <c r="BK16" s="6" t="str">
        <f t="shared" si="0"/>
        <v xml:space="preserve"> </v>
      </c>
      <c r="BM16" s="21">
        <v>0</v>
      </c>
      <c r="BN16" s="56">
        <f t="shared" si="19"/>
        <v>0</v>
      </c>
      <c r="BP16" s="21"/>
      <c r="BQ16" s="56">
        <f t="shared" si="20"/>
        <v>0</v>
      </c>
      <c r="BS16" s="21"/>
      <c r="BT16" s="56">
        <f t="shared" si="21"/>
        <v>0</v>
      </c>
      <c r="BV16" s="21">
        <v>0</v>
      </c>
      <c r="BW16" s="56">
        <f t="shared" si="22"/>
        <v>0</v>
      </c>
      <c r="BY16" s="21">
        <v>0</v>
      </c>
      <c r="BZ16" s="56">
        <f t="shared" si="23"/>
        <v>0</v>
      </c>
      <c r="CB16" s="21">
        <v>0</v>
      </c>
      <c r="CC16" s="56">
        <f t="shared" si="24"/>
        <v>0</v>
      </c>
      <c r="CE16" s="21"/>
      <c r="CF16" s="6"/>
      <c r="CH16" s="21"/>
      <c r="CI16" s="6"/>
      <c r="CK16" s="21"/>
      <c r="CL16" s="6"/>
      <c r="CN16" s="21"/>
      <c r="CO16" s="6"/>
      <c r="CQ16" s="21"/>
      <c r="CR16" s="6"/>
      <c r="CT16" s="21"/>
      <c r="CU16" s="6"/>
      <c r="CW16" s="21"/>
      <c r="CX16" s="6"/>
      <c r="CZ16" s="21"/>
      <c r="DA16" s="6"/>
      <c r="DC16" s="21"/>
      <c r="DD16" s="6"/>
      <c r="DF16" s="21"/>
      <c r="DG16" s="6"/>
      <c r="DI16" s="21"/>
      <c r="DJ16" s="6"/>
      <c r="DL16" s="21"/>
      <c r="DM16" s="6"/>
      <c r="DO16" s="21"/>
      <c r="DP16" s="6"/>
      <c r="DR16" s="21"/>
      <c r="DS16" s="6"/>
      <c r="DU16" s="21"/>
      <c r="DV16" s="6"/>
      <c r="DX16" s="21"/>
      <c r="DY16" s="6"/>
      <c r="EA16" s="21"/>
      <c r="EB16" s="6"/>
      <c r="ED16" s="21"/>
      <c r="EE16" s="6"/>
      <c r="EG16" s="21"/>
      <c r="EH16" s="6"/>
      <c r="EJ16" s="21"/>
      <c r="EK16" s="6"/>
      <c r="EM16" s="21"/>
      <c r="EN16" s="6"/>
      <c r="EP16" s="21"/>
      <c r="EQ16" s="6"/>
      <c r="ES16" s="21"/>
      <c r="ET16" s="6"/>
      <c r="EV16" s="21"/>
      <c r="EW16" s="6"/>
      <c r="EY16" s="21"/>
      <c r="EZ16" s="6"/>
    </row>
    <row r="17" spans="1:156" x14ac:dyDescent="0.25">
      <c r="A17" s="10" t="s">
        <v>5</v>
      </c>
      <c r="B17" s="11" t="s">
        <v>32</v>
      </c>
      <c r="C17" s="60" t="s">
        <v>33</v>
      </c>
      <c r="D17" s="63"/>
      <c r="E17" s="63"/>
      <c r="F17" s="56">
        <v>-113.41561707885286</v>
      </c>
      <c r="G17" s="106"/>
      <c r="H17" s="56"/>
      <c r="I17" s="56" t="str">
        <f t="shared" si="1"/>
        <v xml:space="preserve"> </v>
      </c>
      <c r="J17" s="23"/>
      <c r="K17" s="21">
        <v>-109.58030635637957</v>
      </c>
      <c r="L17" s="6">
        <f t="shared" si="2"/>
        <v>3.8353107224732952</v>
      </c>
      <c r="M17" s="23"/>
      <c r="N17" s="21">
        <v>-109.58030635637957</v>
      </c>
      <c r="O17" s="56">
        <f t="shared" si="3"/>
        <v>3.8353107224732952</v>
      </c>
      <c r="P17" s="23"/>
      <c r="Q17" s="21">
        <v>-113.41561707885286</v>
      </c>
      <c r="R17" s="56">
        <f t="shared" si="4"/>
        <v>0</v>
      </c>
      <c r="S17" s="19"/>
      <c r="T17" s="21">
        <v>0</v>
      </c>
      <c r="U17" s="56">
        <f t="shared" si="5"/>
        <v>113.41561707885286</v>
      </c>
      <c r="V17" s="19"/>
      <c r="W17" s="21">
        <v>0</v>
      </c>
      <c r="X17" s="56">
        <f t="shared" si="6"/>
        <v>113.41561707885286</v>
      </c>
      <c r="Z17" s="21">
        <v>0</v>
      </c>
      <c r="AA17" s="56">
        <f t="shared" si="7"/>
        <v>113.41561707885286</v>
      </c>
      <c r="AC17" s="21">
        <v>0</v>
      </c>
      <c r="AD17" s="56">
        <f t="shared" si="8"/>
        <v>113.41561707885286</v>
      </c>
      <c r="AF17" s="21">
        <v>0</v>
      </c>
      <c r="AG17" s="56">
        <f t="shared" si="9"/>
        <v>113.41561707885286</v>
      </c>
      <c r="AI17" s="21">
        <v>0</v>
      </c>
      <c r="AJ17" s="56">
        <f t="shared" si="10"/>
        <v>113.41561707885286</v>
      </c>
      <c r="AL17" s="21">
        <v>0</v>
      </c>
      <c r="AM17" s="56">
        <f t="shared" si="11"/>
        <v>113.41561707885286</v>
      </c>
      <c r="AO17" s="21">
        <v>0</v>
      </c>
      <c r="AP17" s="56">
        <f t="shared" si="12"/>
        <v>113.41561707885286</v>
      </c>
      <c r="AR17" s="21">
        <v>0</v>
      </c>
      <c r="AS17" s="56">
        <f t="shared" si="13"/>
        <v>113.41561707885286</v>
      </c>
      <c r="AT17" s="23"/>
      <c r="AU17" s="21">
        <v>0</v>
      </c>
      <c r="AV17" s="56">
        <f t="shared" si="14"/>
        <v>113.41561707885286</v>
      </c>
      <c r="AX17" s="21"/>
      <c r="AY17" s="56" t="str">
        <f t="shared" si="15"/>
        <v xml:space="preserve"> </v>
      </c>
      <c r="BA17" s="21"/>
      <c r="BB17" s="56" t="str">
        <f t="shared" si="16"/>
        <v xml:space="preserve"> </v>
      </c>
      <c r="BD17" s="21">
        <v>0</v>
      </c>
      <c r="BE17" s="56">
        <f t="shared" si="17"/>
        <v>113.41561707885286</v>
      </c>
      <c r="BG17" s="21"/>
      <c r="BH17" s="6" t="str">
        <f t="shared" si="18"/>
        <v xml:space="preserve"> </v>
      </c>
      <c r="BJ17" s="21"/>
      <c r="BK17" s="6" t="str">
        <f t="shared" si="0"/>
        <v xml:space="preserve"> </v>
      </c>
      <c r="BM17" s="21">
        <v>0</v>
      </c>
      <c r="BN17" s="56">
        <f t="shared" si="19"/>
        <v>113.41561707885286</v>
      </c>
      <c r="BP17" s="21"/>
      <c r="BQ17" s="56">
        <f t="shared" si="20"/>
        <v>113.41561707885286</v>
      </c>
      <c r="BS17" s="21"/>
      <c r="BT17" s="56">
        <f t="shared" si="21"/>
        <v>113.41561707885286</v>
      </c>
      <c r="BV17" s="21">
        <v>-113.41561707885286</v>
      </c>
      <c r="BW17" s="56">
        <f t="shared" si="22"/>
        <v>0</v>
      </c>
      <c r="BY17" s="21">
        <v>-113.41561707885286</v>
      </c>
      <c r="BZ17" s="56">
        <f t="shared" si="23"/>
        <v>0</v>
      </c>
      <c r="CB17" s="21">
        <v>-113.41561707885286</v>
      </c>
      <c r="CC17" s="56">
        <f t="shared" si="24"/>
        <v>0</v>
      </c>
      <c r="CE17" s="21"/>
      <c r="CF17" s="6"/>
      <c r="CH17" s="21"/>
      <c r="CI17" s="6"/>
      <c r="CK17" s="21"/>
      <c r="CL17" s="6"/>
      <c r="CN17" s="21"/>
      <c r="CO17" s="6"/>
      <c r="CQ17" s="21"/>
      <c r="CR17" s="6"/>
      <c r="CT17" s="21"/>
      <c r="CU17" s="6"/>
      <c r="CW17" s="21"/>
      <c r="CX17" s="6"/>
      <c r="CZ17" s="21"/>
      <c r="DA17" s="6"/>
      <c r="DC17" s="21"/>
      <c r="DD17" s="6"/>
      <c r="DF17" s="21"/>
      <c r="DG17" s="6"/>
      <c r="DI17" s="21"/>
      <c r="DJ17" s="6"/>
      <c r="DL17" s="21"/>
      <c r="DM17" s="6"/>
      <c r="DO17" s="21"/>
      <c r="DP17" s="6"/>
      <c r="DR17" s="21"/>
      <c r="DS17" s="6"/>
      <c r="DU17" s="21"/>
      <c r="DV17" s="6"/>
      <c r="DX17" s="21"/>
      <c r="DY17" s="6"/>
      <c r="EA17" s="21"/>
      <c r="EB17" s="6"/>
      <c r="ED17" s="21"/>
      <c r="EE17" s="6"/>
      <c r="EG17" s="21"/>
      <c r="EH17" s="6"/>
      <c r="EJ17" s="21"/>
      <c r="EK17" s="6"/>
      <c r="EM17" s="21"/>
      <c r="EN17" s="6"/>
      <c r="EP17" s="21"/>
      <c r="EQ17" s="6"/>
      <c r="ES17" s="21"/>
      <c r="ET17" s="6"/>
      <c r="EV17" s="21"/>
      <c r="EW17" s="6"/>
      <c r="EY17" s="21"/>
      <c r="EZ17" s="6"/>
    </row>
    <row r="18" spans="1:156" x14ac:dyDescent="0.25">
      <c r="A18" s="10" t="s">
        <v>5</v>
      </c>
      <c r="B18" s="7" t="s">
        <v>34</v>
      </c>
      <c r="C18" s="60" t="s">
        <v>35</v>
      </c>
      <c r="D18" s="63"/>
      <c r="E18" s="63"/>
      <c r="F18" s="56">
        <v>-513463.03098911251</v>
      </c>
      <c r="G18" s="106"/>
      <c r="H18" s="56"/>
      <c r="I18" s="56" t="str">
        <f t="shared" si="1"/>
        <v xml:space="preserve"> </v>
      </c>
      <c r="J18" s="23"/>
      <c r="K18" s="21">
        <v>-615513.23191313667</v>
      </c>
      <c r="L18" s="6">
        <f t="shared" si="2"/>
        <v>-102050.20092402416</v>
      </c>
      <c r="M18" s="23"/>
      <c r="N18" s="21">
        <v>-615513.23191313667</v>
      </c>
      <c r="O18" s="56">
        <f t="shared" si="3"/>
        <v>-102050.20092402416</v>
      </c>
      <c r="P18" s="23"/>
      <c r="Q18" s="21">
        <v>-617609.78353778331</v>
      </c>
      <c r="R18" s="56">
        <f t="shared" si="4"/>
        <v>-104146.7525486708</v>
      </c>
      <c r="S18" s="19"/>
      <c r="T18" s="21">
        <v>-559029.31294669374</v>
      </c>
      <c r="U18" s="56">
        <f t="shared" si="5"/>
        <v>-45566.281957581232</v>
      </c>
      <c r="V18" s="19"/>
      <c r="W18" s="21">
        <v>-559029.31294669374</v>
      </c>
      <c r="X18" s="56">
        <f t="shared" si="6"/>
        <v>-45566.281957581232</v>
      </c>
      <c r="Z18" s="21">
        <v>-559029.31294669374</v>
      </c>
      <c r="AA18" s="56">
        <f t="shared" si="7"/>
        <v>-45566.281957581232</v>
      </c>
      <c r="AC18" s="21">
        <v>-559029.31294669374</v>
      </c>
      <c r="AD18" s="56">
        <f t="shared" si="8"/>
        <v>-45566.281957581232</v>
      </c>
      <c r="AF18" s="21">
        <v>-559029.31294669374</v>
      </c>
      <c r="AG18" s="56">
        <f t="shared" si="9"/>
        <v>-45566.281957581232</v>
      </c>
      <c r="AI18" s="21">
        <v>-559029.31294669374</v>
      </c>
      <c r="AJ18" s="56">
        <f t="shared" si="10"/>
        <v>-45566.281957581232</v>
      </c>
      <c r="AL18" s="21">
        <v>-559029.31294669374</v>
      </c>
      <c r="AM18" s="56">
        <f t="shared" si="11"/>
        <v>-45566.281957581232</v>
      </c>
      <c r="AO18" s="21">
        <v>-559029.31294669374</v>
      </c>
      <c r="AP18" s="56">
        <f t="shared" si="12"/>
        <v>-45566.281957581232</v>
      </c>
      <c r="AR18" s="21">
        <v>-559029.31294669374</v>
      </c>
      <c r="AS18" s="56">
        <f t="shared" si="13"/>
        <v>-45566.281957581232</v>
      </c>
      <c r="AT18" s="23"/>
      <c r="AU18" s="21">
        <v>-559029.31294669374</v>
      </c>
      <c r="AV18" s="56">
        <f t="shared" si="14"/>
        <v>-45566.281957581232</v>
      </c>
      <c r="AX18" s="21"/>
      <c r="AY18" s="56" t="str">
        <f t="shared" si="15"/>
        <v xml:space="preserve"> </v>
      </c>
      <c r="BA18" s="21"/>
      <c r="BB18" s="56" t="str">
        <f t="shared" si="16"/>
        <v xml:space="preserve"> </v>
      </c>
      <c r="BD18" s="21">
        <v>-559029.31294669374</v>
      </c>
      <c r="BE18" s="56">
        <f t="shared" si="17"/>
        <v>-45566.281957581232</v>
      </c>
      <c r="BG18" s="21"/>
      <c r="BH18" s="6" t="str">
        <f t="shared" si="18"/>
        <v xml:space="preserve"> </v>
      </c>
      <c r="BJ18" s="21"/>
      <c r="BK18" s="6" t="str">
        <f t="shared" si="0"/>
        <v xml:space="preserve"> </v>
      </c>
      <c r="BM18" s="21">
        <v>-559029.31294669374</v>
      </c>
      <c r="BN18" s="56">
        <f t="shared" si="19"/>
        <v>-45566.281957581232</v>
      </c>
      <c r="BP18" s="21"/>
      <c r="BQ18" s="56">
        <f t="shared" si="20"/>
        <v>513463.03098911251</v>
      </c>
      <c r="BS18" s="21"/>
      <c r="BT18" s="56">
        <f t="shared" si="21"/>
        <v>513463.03098911251</v>
      </c>
      <c r="BV18" s="21">
        <v>-617609.78353778331</v>
      </c>
      <c r="BW18" s="56">
        <f t="shared" si="22"/>
        <v>-104146.7525486708</v>
      </c>
      <c r="BY18" s="21">
        <v>-617609.78353778331</v>
      </c>
      <c r="BZ18" s="56">
        <f t="shared" si="23"/>
        <v>-104146.7525486708</v>
      </c>
      <c r="CB18" s="21">
        <v>-617609.78353778331</v>
      </c>
      <c r="CC18" s="56">
        <f t="shared" si="24"/>
        <v>-104146.7525486708</v>
      </c>
      <c r="CE18" s="21"/>
      <c r="CF18" s="6"/>
      <c r="CH18" s="21"/>
      <c r="CI18" s="6"/>
      <c r="CK18" s="21"/>
      <c r="CL18" s="6"/>
      <c r="CN18" s="21"/>
      <c r="CO18" s="6"/>
      <c r="CQ18" s="21"/>
      <c r="CR18" s="6"/>
      <c r="CT18" s="21"/>
      <c r="CU18" s="6"/>
      <c r="CW18" s="21"/>
      <c r="CX18" s="6"/>
      <c r="CZ18" s="21"/>
      <c r="DA18" s="6"/>
      <c r="DC18" s="21"/>
      <c r="DD18" s="6"/>
      <c r="DF18" s="21"/>
      <c r="DG18" s="6"/>
      <c r="DI18" s="21"/>
      <c r="DJ18" s="6"/>
      <c r="DL18" s="21"/>
      <c r="DM18" s="6"/>
      <c r="DO18" s="21"/>
      <c r="DP18" s="6"/>
      <c r="DR18" s="21"/>
      <c r="DS18" s="6"/>
      <c r="DU18" s="21"/>
      <c r="DV18" s="6"/>
      <c r="DX18" s="21"/>
      <c r="DY18" s="6"/>
      <c r="EA18" s="21"/>
      <c r="EB18" s="6"/>
      <c r="ED18" s="21"/>
      <c r="EE18" s="6"/>
      <c r="EG18" s="21"/>
      <c r="EH18" s="6"/>
      <c r="EJ18" s="21"/>
      <c r="EK18" s="6"/>
      <c r="EM18" s="21"/>
      <c r="EN18" s="6"/>
      <c r="EP18" s="21"/>
      <c r="EQ18" s="6"/>
      <c r="ES18" s="21"/>
      <c r="ET18" s="6"/>
      <c r="EV18" s="21"/>
      <c r="EW18" s="6"/>
      <c r="EY18" s="21"/>
      <c r="EZ18" s="6"/>
    </row>
    <row r="19" spans="1:156" ht="15.75" thickBot="1" x14ac:dyDescent="0.3">
      <c r="A19" s="12" t="s">
        <v>5</v>
      </c>
      <c r="B19" s="13" t="s">
        <v>36</v>
      </c>
      <c r="C19" s="62" t="s">
        <v>37</v>
      </c>
      <c r="D19" s="63"/>
      <c r="E19" s="63"/>
      <c r="F19" s="56">
        <v>-1197.6667754899906</v>
      </c>
      <c r="G19" s="106"/>
      <c r="H19" s="56"/>
      <c r="I19" s="56" t="str">
        <f t="shared" si="1"/>
        <v xml:space="preserve"> </v>
      </c>
      <c r="J19" s="23"/>
      <c r="K19" s="21">
        <v>-5854.9438415324112</v>
      </c>
      <c r="L19" s="14">
        <f t="shared" si="2"/>
        <v>-4657.2770660424203</v>
      </c>
      <c r="M19" s="23"/>
      <c r="N19" s="21">
        <v>-4048.1061973495598</v>
      </c>
      <c r="O19" s="56">
        <f t="shared" si="3"/>
        <v>-2850.4394218595689</v>
      </c>
      <c r="P19" s="23"/>
      <c r="Q19" s="21">
        <v>-1957.9603599307361</v>
      </c>
      <c r="R19" s="56">
        <f t="shared" si="4"/>
        <v>-760.29358444074546</v>
      </c>
      <c r="S19" s="19"/>
      <c r="T19" s="21">
        <v>0</v>
      </c>
      <c r="U19" s="56">
        <f t="shared" si="5"/>
        <v>1197.6667754899906</v>
      </c>
      <c r="V19" s="19"/>
      <c r="W19" s="21">
        <v>0</v>
      </c>
      <c r="X19" s="56">
        <f t="shared" si="6"/>
        <v>1197.6667754899906</v>
      </c>
      <c r="Z19" s="21">
        <v>0</v>
      </c>
      <c r="AA19" s="56">
        <f t="shared" si="7"/>
        <v>1197.6667754899906</v>
      </c>
      <c r="AC19" s="21">
        <v>0</v>
      </c>
      <c r="AD19" s="56">
        <f t="shared" si="8"/>
        <v>1197.6667754899906</v>
      </c>
      <c r="AF19" s="21">
        <v>0</v>
      </c>
      <c r="AG19" s="56">
        <f t="shared" si="9"/>
        <v>1197.6667754899906</v>
      </c>
      <c r="AI19" s="21">
        <v>0</v>
      </c>
      <c r="AJ19" s="56">
        <f t="shared" si="10"/>
        <v>1197.6667754899906</v>
      </c>
      <c r="AL19" s="21">
        <v>0</v>
      </c>
      <c r="AM19" s="56">
        <f t="shared" si="11"/>
        <v>1197.6667754899906</v>
      </c>
      <c r="AO19" s="21">
        <v>0</v>
      </c>
      <c r="AP19" s="56">
        <f t="shared" si="12"/>
        <v>1197.6667754899906</v>
      </c>
      <c r="AR19" s="21">
        <v>0</v>
      </c>
      <c r="AS19" s="56">
        <f t="shared" si="13"/>
        <v>1197.6667754899906</v>
      </c>
      <c r="AT19" s="23"/>
      <c r="AU19" s="21">
        <v>0</v>
      </c>
      <c r="AV19" s="56">
        <f t="shared" si="14"/>
        <v>1197.6667754899906</v>
      </c>
      <c r="AX19" s="21"/>
      <c r="AY19" s="56" t="str">
        <f t="shared" si="15"/>
        <v xml:space="preserve"> </v>
      </c>
      <c r="BA19" s="127"/>
      <c r="BB19" s="84" t="str">
        <f t="shared" si="16"/>
        <v xml:space="preserve"> </v>
      </c>
      <c r="BD19" s="21">
        <v>0</v>
      </c>
      <c r="BE19" s="56">
        <f t="shared" si="17"/>
        <v>1197.6667754899906</v>
      </c>
      <c r="BG19" s="21"/>
      <c r="BH19" s="6" t="str">
        <f t="shared" si="18"/>
        <v xml:space="preserve"> </v>
      </c>
      <c r="BJ19" s="21"/>
      <c r="BK19" s="14" t="str">
        <f t="shared" si="0"/>
        <v xml:space="preserve"> </v>
      </c>
      <c r="BM19" s="21">
        <v>0</v>
      </c>
      <c r="BN19" s="56">
        <f t="shared" si="19"/>
        <v>1197.6667754899906</v>
      </c>
      <c r="BP19" s="21"/>
      <c r="BQ19" s="56">
        <f t="shared" si="20"/>
        <v>1197.6667754899906</v>
      </c>
      <c r="BS19" s="21"/>
      <c r="BT19" s="56">
        <f t="shared" si="21"/>
        <v>1197.6667754899906</v>
      </c>
      <c r="BV19" s="21">
        <v>-7397.5890210649213</v>
      </c>
      <c r="BW19" s="56">
        <f t="shared" si="22"/>
        <v>-6199.9222455749305</v>
      </c>
      <c r="BY19" s="21">
        <v>-5527.5120593356687</v>
      </c>
      <c r="BZ19" s="56">
        <f t="shared" si="23"/>
        <v>-4329.8452838456778</v>
      </c>
      <c r="CB19" s="21">
        <v>-3295.6825050096113</v>
      </c>
      <c r="CC19" s="56">
        <f t="shared" si="24"/>
        <v>-2098.0157295196204</v>
      </c>
      <c r="CE19" s="21"/>
      <c r="CF19" s="14"/>
      <c r="CH19" s="21"/>
      <c r="CI19" s="14"/>
      <c r="CK19" s="21"/>
      <c r="CL19" s="14"/>
      <c r="CN19" s="21"/>
      <c r="CO19" s="14"/>
      <c r="CQ19" s="21"/>
      <c r="CR19" s="14"/>
      <c r="CT19" s="21"/>
      <c r="CU19" s="14"/>
      <c r="CW19" s="21"/>
      <c r="CX19" s="14"/>
      <c r="CZ19" s="21"/>
      <c r="DA19" s="14"/>
      <c r="DC19" s="21"/>
      <c r="DD19" s="14"/>
      <c r="DF19" s="21"/>
      <c r="DG19" s="14"/>
      <c r="DI19" s="21"/>
      <c r="DJ19" s="14"/>
      <c r="DL19" s="21"/>
      <c r="DM19" s="14"/>
      <c r="DO19" s="21"/>
      <c r="DP19" s="14"/>
      <c r="DR19" s="21"/>
      <c r="DS19" s="14"/>
      <c r="DU19" s="21"/>
      <c r="DV19" s="14"/>
      <c r="DX19" s="21"/>
      <c r="DY19" s="14"/>
      <c r="EA19" s="21"/>
      <c r="EB19" s="14"/>
      <c r="ED19" s="21"/>
      <c r="EE19" s="14"/>
      <c r="EG19" s="21"/>
      <c r="EH19" s="14"/>
      <c r="EJ19" s="21"/>
      <c r="EK19" s="14"/>
      <c r="EM19" s="21"/>
      <c r="EN19" s="14"/>
      <c r="EP19" s="21"/>
      <c r="EQ19" s="14"/>
      <c r="ES19" s="21"/>
      <c r="ET19" s="14"/>
      <c r="EV19" s="21"/>
      <c r="EW19" s="14"/>
      <c r="EY19" s="21"/>
      <c r="EZ19" s="14"/>
    </row>
    <row r="20" spans="1:156" ht="15.75" thickTop="1" x14ac:dyDescent="0.25">
      <c r="A20" s="15"/>
      <c r="B20" s="7"/>
      <c r="C20" s="60"/>
      <c r="D20" s="63"/>
      <c r="E20" s="63"/>
      <c r="F20" s="56"/>
      <c r="G20" s="106"/>
      <c r="H20" s="60"/>
      <c r="I20" s="58"/>
      <c r="J20" s="23"/>
      <c r="K20" s="21"/>
      <c r="L20" s="6"/>
      <c r="M20" s="23"/>
      <c r="N20" s="21"/>
      <c r="O20" s="56" t="str">
        <f t="shared" ref="O20" si="25">IF(N20=0, " ",(N20-$F20))</f>
        <v xml:space="preserve"> </v>
      </c>
      <c r="P20" s="23"/>
      <c r="Q20" s="21"/>
      <c r="R20" s="56" t="str">
        <f t="shared" ref="R20" si="26">IF(Q20=0, " ",(Q20-$F20))</f>
        <v xml:space="preserve"> </v>
      </c>
      <c r="S20" s="19"/>
      <c r="T20" s="21"/>
      <c r="U20" s="56" t="str">
        <f t="shared" ref="U20" si="27">IF(T20=0, " ",(T20-$F20))</f>
        <v xml:space="preserve"> </v>
      </c>
      <c r="W20" s="21"/>
      <c r="X20" s="56" t="str">
        <f t="shared" ref="X20" si="28">IF(W20=0, " ",(W20-$F20))</f>
        <v xml:space="preserve"> </v>
      </c>
      <c r="Z20" s="21"/>
      <c r="AA20" s="56" t="str">
        <f t="shared" ref="AA20" si="29">IF(Z20=0, " ",(Z20-$F20))</f>
        <v xml:space="preserve"> </v>
      </c>
      <c r="AC20" s="21"/>
      <c r="AD20" s="56" t="str">
        <f t="shared" ref="AD20" si="30">IF(AC20=0, " ",(AC20-$F20))</f>
        <v xml:space="preserve"> </v>
      </c>
      <c r="AF20" s="21"/>
      <c r="AG20" s="56" t="str">
        <f t="shared" ref="AG20" si="31">IF(AF20=0, " ",(AF20-$F20))</f>
        <v xml:space="preserve"> </v>
      </c>
      <c r="AI20" s="21"/>
      <c r="AJ20" s="56" t="str">
        <f t="shared" ref="AJ20" si="32">IF(AI20=0, " ",(AI20-$F20))</f>
        <v xml:space="preserve"> </v>
      </c>
      <c r="AL20" s="21"/>
      <c r="AM20" s="56" t="str">
        <f t="shared" ref="AM20" si="33">IF(AL20=0, " ",(AL20-$F20))</f>
        <v xml:space="preserve"> </v>
      </c>
      <c r="AO20" s="21"/>
      <c r="AP20" s="56" t="str">
        <f t="shared" ref="AP20" si="34">IF(AO20=0, " ",(AO20-$F20))</f>
        <v xml:space="preserve"> </v>
      </c>
      <c r="AR20" s="21"/>
      <c r="AS20" s="56" t="str">
        <f t="shared" ref="AS20" si="35">IF(AR20=0, " ",(AR20-$F20))</f>
        <v xml:space="preserve"> </v>
      </c>
      <c r="AT20" s="23"/>
      <c r="AU20" s="21"/>
      <c r="AV20" s="56" t="str">
        <f t="shared" ref="AV20" si="36">IF(AU20=0, " ",(AU20-$F20))</f>
        <v xml:space="preserve"> </v>
      </c>
      <c r="AX20" s="21"/>
      <c r="AY20" s="56" t="str">
        <f t="shared" si="15"/>
        <v xml:space="preserve"> </v>
      </c>
      <c r="BA20" s="21"/>
      <c r="BB20" s="56"/>
      <c r="BD20" s="21"/>
      <c r="BE20" s="6"/>
      <c r="BG20" s="21"/>
      <c r="BH20" s="6"/>
      <c r="BJ20" s="21"/>
      <c r="BK20" s="6"/>
      <c r="BM20" s="21"/>
      <c r="BN20" s="6"/>
      <c r="BP20" s="21"/>
      <c r="BQ20" s="6"/>
      <c r="BS20" s="21"/>
      <c r="BT20" s="6"/>
      <c r="BV20" s="21"/>
      <c r="BW20" s="6"/>
      <c r="BY20" s="21"/>
      <c r="BZ20" s="6"/>
      <c r="CB20" s="21"/>
      <c r="CC20" s="6"/>
      <c r="CE20" s="21"/>
      <c r="CF20" s="6"/>
      <c r="CH20" s="21"/>
      <c r="CI20" s="6"/>
      <c r="CK20" s="21"/>
      <c r="CL20" s="6"/>
      <c r="CN20" s="21"/>
      <c r="CO20" s="6"/>
      <c r="CQ20" s="21"/>
      <c r="CR20" s="6"/>
      <c r="CT20" s="21"/>
      <c r="CU20" s="6"/>
      <c r="CW20" s="21"/>
      <c r="CX20" s="6"/>
      <c r="CZ20" s="21"/>
      <c r="DA20" s="6"/>
      <c r="DC20" s="21"/>
      <c r="DD20" s="6"/>
      <c r="DF20" s="21"/>
      <c r="DG20" s="6"/>
      <c r="DI20" s="21"/>
      <c r="DJ20" s="6"/>
      <c r="DL20" s="21"/>
      <c r="DM20" s="6"/>
      <c r="DO20" s="21"/>
      <c r="DP20" s="6"/>
      <c r="DR20" s="21"/>
      <c r="DS20" s="6"/>
      <c r="DU20" s="21"/>
      <c r="DV20" s="6"/>
      <c r="DX20" s="21"/>
      <c r="DY20" s="6"/>
      <c r="EA20" s="21"/>
      <c r="EB20" s="6"/>
      <c r="ED20" s="21"/>
      <c r="EE20" s="6"/>
      <c r="EG20" s="21"/>
      <c r="EH20" s="6"/>
      <c r="EJ20" s="21"/>
      <c r="EK20" s="6"/>
      <c r="EM20" s="21"/>
      <c r="EN20" s="6"/>
      <c r="EP20" s="21"/>
      <c r="EQ20" s="6"/>
      <c r="ES20" s="21"/>
      <c r="ET20" s="6"/>
      <c r="EV20" s="21"/>
      <c r="EW20" s="6"/>
      <c r="EY20" s="21"/>
      <c r="EZ20" s="6"/>
    </row>
    <row r="21" spans="1:156" x14ac:dyDescent="0.25">
      <c r="A21" s="16"/>
      <c r="B21" s="17"/>
      <c r="C21" s="61" t="s">
        <v>38</v>
      </c>
      <c r="D21" s="67"/>
      <c r="E21" s="67"/>
      <c r="F21" s="84">
        <f>SUM(F4:F20)</f>
        <v>-4544033.9934375584</v>
      </c>
      <c r="G21" s="106"/>
      <c r="H21" s="29">
        <f>SUM(H4:H20)</f>
        <v>0</v>
      </c>
      <c r="I21" s="56" t="str">
        <f>IF(H21=0, " ",(H21-$F21))</f>
        <v xml:space="preserve"> </v>
      </c>
      <c r="J21" s="24"/>
      <c r="K21" s="29">
        <f>SUM(K4:K20)</f>
        <v>-5092614.1191792721</v>
      </c>
      <c r="L21" s="56">
        <f>IF(K21=0, " ",(K21-$F21))</f>
        <v>-548580.12574171368</v>
      </c>
      <c r="M21" s="24"/>
      <c r="N21" s="29">
        <f>SUM(N4:N20)</f>
        <v>-5079869.5964068603</v>
      </c>
      <c r="O21" s="56">
        <f>IF(N21=0, " ",(N21-$F21))</f>
        <v>-535835.60296930186</v>
      </c>
      <c r="P21" s="24"/>
      <c r="Q21" s="29">
        <f>SUM(Q4:Q20)</f>
        <v>-4765211.8295246456</v>
      </c>
      <c r="R21" s="56">
        <f>IF(Q21=0, " ",(Q21-$F21))</f>
        <v>-221177.83608708717</v>
      </c>
      <c r="S21" s="19"/>
      <c r="T21" s="29">
        <f>SUM(T4:T20)</f>
        <v>-4410324.7390968427</v>
      </c>
      <c r="U21" s="56">
        <f>IF(T21=0, " ",(T21-$F21))</f>
        <v>133709.25434071571</v>
      </c>
      <c r="V21" s="19"/>
      <c r="W21" s="29">
        <f>SUM(W4:W20)</f>
        <v>-24399029.619630642</v>
      </c>
      <c r="X21" s="56">
        <f>IF(W21=0, " ",(W21-$F21))</f>
        <v>-19854995.626193084</v>
      </c>
      <c r="Z21" s="29">
        <f>SUM(Z4:Z20)</f>
        <v>-23056339.550855115</v>
      </c>
      <c r="AA21" s="56">
        <f>IF(Z21=0, " ",(Z21-$F21))</f>
        <v>-18512305.557417557</v>
      </c>
      <c r="AC21" s="29">
        <f>SUM(AC4:AC20)</f>
        <v>-4403139.1261088504</v>
      </c>
      <c r="AD21" s="56">
        <f>IF(AC21=0, " ",(AC21-$F21))</f>
        <v>140894.86732870806</v>
      </c>
      <c r="AF21" s="29">
        <f>SUM(AF4:AF20)</f>
        <v>-24391844.006642655</v>
      </c>
      <c r="AG21" s="56">
        <f>IF(AF21=0, " ",(AF21-$F21))</f>
        <v>-19847810.013205096</v>
      </c>
      <c r="AI21" s="29">
        <f>SUM(AI4:AI20)</f>
        <v>-23049153.93786712</v>
      </c>
      <c r="AJ21" s="56">
        <f>IF(AI21=0, " ",(AI21-$F21))</f>
        <v>-18505119.944429561</v>
      </c>
      <c r="AL21" s="29">
        <f>SUM(AL4:AL20)</f>
        <v>-4581618.5386450803</v>
      </c>
      <c r="AM21" s="56">
        <f>IF(AL21=0, " ",(AL21-$F21))</f>
        <v>-37584.545207521878</v>
      </c>
      <c r="AO21" s="29">
        <f>SUM(AO4:AO20)</f>
        <v>-40924718.321433805</v>
      </c>
      <c r="AP21" s="56">
        <f>IF(AO21=0, " ",(AO21-$F21))</f>
        <v>-36380684.327996247</v>
      </c>
      <c r="AR21" s="29">
        <f>SUM(AR4:AR20)</f>
        <v>-38483463.650932848</v>
      </c>
      <c r="AS21" s="56">
        <f>IF(AR21=0, " ",(AR21-$F21))</f>
        <v>-33939429.65749529</v>
      </c>
      <c r="AT21" s="24"/>
      <c r="AU21" s="29">
        <f>SUM(AU4:AU20)</f>
        <v>-4418697.871018637</v>
      </c>
      <c r="AV21" s="56">
        <f>IF(AU21=0, " ",(AU21-$F21))</f>
        <v>125336.12241892144</v>
      </c>
      <c r="AX21" s="29">
        <f>SUM(AX4:AX20)</f>
        <v>0</v>
      </c>
      <c r="AY21" s="56" t="str">
        <f>IF(AX21=0, " ",(AX21-$F21))</f>
        <v xml:space="preserve"> </v>
      </c>
      <c r="BA21" s="128">
        <f>SUM(BA4:BA20)</f>
        <v>0</v>
      </c>
      <c r="BB21" s="56" t="str">
        <f>IF(BA21=0, " ",(BA21-$F21))</f>
        <v xml:space="preserve"> </v>
      </c>
      <c r="BD21" s="29">
        <f>SUM(BD4:BD20)</f>
        <v>-4411512.2580306437</v>
      </c>
      <c r="BE21" s="56">
        <f>IF(BD21=0, " ",(BD21-$F21))</f>
        <v>132521.73540691473</v>
      </c>
      <c r="BG21" s="29">
        <f>SUM(BG4:BG20)</f>
        <v>0</v>
      </c>
      <c r="BH21" s="56" t="str">
        <f>IF(BG21=0, " ",(BG21-$F21))</f>
        <v xml:space="preserve"> </v>
      </c>
      <c r="BJ21" s="29">
        <f>SUM(BJ4:BJ20)</f>
        <v>0</v>
      </c>
      <c r="BK21" s="56" t="str">
        <f>IF(BJ21=0, " ",(BJ21-$F21))</f>
        <v xml:space="preserve"> </v>
      </c>
      <c r="BM21" s="29">
        <f>SUM(BM4:BM20)</f>
        <v>-4589991.6705668727</v>
      </c>
      <c r="BN21" s="56">
        <f>IF(BM21=0, " ",(BM21-$F21))</f>
        <v>-45957.677129314281</v>
      </c>
      <c r="BP21" s="29">
        <f>SUM(BP4:BP20)</f>
        <v>0</v>
      </c>
      <c r="BQ21" s="84" t="str">
        <f>IF(BP21=0, " ",(BP21-$F21))</f>
        <v xml:space="preserve"> </v>
      </c>
      <c r="BS21" s="29">
        <f>SUM(BS4:BS20)</f>
        <v>0</v>
      </c>
      <c r="BT21" s="84" t="str">
        <f>IF(BS21=0, " ",(BS21-$F21))</f>
        <v xml:space="preserve"> </v>
      </c>
      <c r="BV21" s="29">
        <f>SUM(BV4:BV20)</f>
        <v>-5319620.3333118204</v>
      </c>
      <c r="BW21" s="84">
        <f>IF(BV21=0, " ",(BV21-$F21))</f>
        <v>-775586.33987426199</v>
      </c>
      <c r="BY21" s="29">
        <f>SUM(BY4:BY20)</f>
        <v>-5306742.8174826056</v>
      </c>
      <c r="BZ21" s="84">
        <f>IF(BY21=0, " ",(BY21-$F21))</f>
        <v>-762708.82404504716</v>
      </c>
      <c r="CB21" s="29">
        <f>SUM(CB4:CB20)</f>
        <v>-4951023.575075563</v>
      </c>
      <c r="CC21" s="84">
        <f>IF(CB21=0, " ",(CB21-$F21))</f>
        <v>-406989.58163800463</v>
      </c>
      <c r="CE21" s="29">
        <f>SUM(CE4:CE20)</f>
        <v>0</v>
      </c>
      <c r="CF21" s="56" t="str">
        <f>IF(CE21=0, " ",(CE21-$F21))</f>
        <v xml:space="preserve"> </v>
      </c>
      <c r="CH21" s="29">
        <f>SUM(CH4:CH20)</f>
        <v>0</v>
      </c>
      <c r="CI21" s="56" t="str">
        <f>IF(CH21=0, " ",(CH21-$F21))</f>
        <v xml:space="preserve"> </v>
      </c>
      <c r="CK21" s="29">
        <f>SUM(CK4:CK20)</f>
        <v>0</v>
      </c>
      <c r="CL21" s="56" t="str">
        <f>IF(CK21=0, " ",(CK21-$F21))</f>
        <v xml:space="preserve"> </v>
      </c>
      <c r="CN21" s="29">
        <f>SUM(CN4:CN20)</f>
        <v>0</v>
      </c>
      <c r="CO21" s="56" t="str">
        <f>IF(CN21=0, " ",(CN21-$F21))</f>
        <v xml:space="preserve"> </v>
      </c>
      <c r="CQ21" s="29">
        <f>SUM(CQ4:CQ20)</f>
        <v>0</v>
      </c>
      <c r="CR21" s="56" t="str">
        <f>IF(CQ21=0, " ",(CQ21-$F21))</f>
        <v xml:space="preserve"> </v>
      </c>
      <c r="CT21" s="29">
        <f>SUM(CT4:CT20)</f>
        <v>0</v>
      </c>
      <c r="CU21" s="56" t="str">
        <f>IF(CT21=0, " ",(CT21-$F21))</f>
        <v xml:space="preserve"> </v>
      </c>
      <c r="CW21" s="29">
        <f>SUM(CW4:CW20)</f>
        <v>0</v>
      </c>
      <c r="CX21" s="56" t="str">
        <f>IF(CW21=0, " ",(CW21-$F21))</f>
        <v xml:space="preserve"> </v>
      </c>
      <c r="CZ21" s="29">
        <f>SUM(CZ4:CZ20)</f>
        <v>0</v>
      </c>
      <c r="DA21" s="56" t="str">
        <f>IF(CZ21=0, " ",(CZ21-$F21))</f>
        <v xml:space="preserve"> </v>
      </c>
      <c r="DC21" s="29">
        <f>SUM(DC4:DC20)</f>
        <v>0</v>
      </c>
      <c r="DD21" s="56" t="str">
        <f>IF(DC21=0, " ",(DC21-$F21))</f>
        <v xml:space="preserve"> </v>
      </c>
      <c r="DF21" s="29">
        <f>SUM(DF4:DF20)</f>
        <v>0</v>
      </c>
      <c r="DG21" s="56" t="str">
        <f>IF(DF21=0, " ",(DF21-$F21))</f>
        <v xml:space="preserve"> </v>
      </c>
      <c r="DI21" s="29">
        <f>SUM(DI4:DI20)</f>
        <v>0</v>
      </c>
      <c r="DJ21" s="56" t="str">
        <f>IF(DI21=0, " ",(DI21-$F21))</f>
        <v xml:space="preserve"> </v>
      </c>
      <c r="DL21" s="29">
        <f>SUM(DL4:DL20)</f>
        <v>0</v>
      </c>
      <c r="DM21" s="56" t="str">
        <f>IF(DL21=0, " ",(DL21-$F21))</f>
        <v xml:space="preserve"> </v>
      </c>
      <c r="DO21" s="29">
        <f>SUM(DO4:DO20)</f>
        <v>0</v>
      </c>
      <c r="DP21" s="56" t="str">
        <f>IF(DO21=0, " ",(DO21-$F21))</f>
        <v xml:space="preserve"> </v>
      </c>
      <c r="DR21" s="29">
        <f>SUM(DR4:DR20)</f>
        <v>0</v>
      </c>
      <c r="DS21" s="18" t="e">
        <f>DR21-$I21</f>
        <v>#VALUE!</v>
      </c>
      <c r="DU21" s="29">
        <f>SUM(DU4:DU20)</f>
        <v>0</v>
      </c>
      <c r="DV21" s="18" t="e">
        <f>DU21-$I21</f>
        <v>#VALUE!</v>
      </c>
      <c r="DX21" s="29">
        <f>SUM(DX4:DX20)</f>
        <v>0</v>
      </c>
      <c r="DY21" s="18" t="e">
        <f>DX21-$I21</f>
        <v>#VALUE!</v>
      </c>
      <c r="EA21" s="29">
        <f>SUM(EA4:EA20)</f>
        <v>0</v>
      </c>
      <c r="EB21" s="18" t="e">
        <f>EA21-$I21</f>
        <v>#VALUE!</v>
      </c>
      <c r="ED21" s="29">
        <f>SUM(ED4:ED20)</f>
        <v>0</v>
      </c>
      <c r="EE21" s="18" t="e">
        <f>ED21-$I21</f>
        <v>#VALUE!</v>
      </c>
      <c r="EG21" s="29">
        <f>SUM(EG4:EG20)</f>
        <v>0</v>
      </c>
      <c r="EH21" s="18" t="e">
        <f>EG21-$I21</f>
        <v>#VALUE!</v>
      </c>
      <c r="EJ21" s="29">
        <f>SUM(EJ4:EJ20)</f>
        <v>0</v>
      </c>
      <c r="EK21" s="18" t="e">
        <f>EJ21-$I21</f>
        <v>#VALUE!</v>
      </c>
      <c r="EM21" s="29">
        <f>SUM(EM4:EM20)</f>
        <v>0</v>
      </c>
      <c r="EN21" s="18" t="e">
        <f>EM21-$I21</f>
        <v>#VALUE!</v>
      </c>
      <c r="EP21" s="29">
        <f>SUM(EP4:EP20)</f>
        <v>0</v>
      </c>
      <c r="EQ21" s="18" t="e">
        <f>EP21-$I21</f>
        <v>#VALUE!</v>
      </c>
      <c r="ES21" s="29">
        <f>SUM(ES4:ES20)</f>
        <v>0</v>
      </c>
      <c r="ET21" s="18" t="e">
        <f>ES21-$I21</f>
        <v>#VALUE!</v>
      </c>
      <c r="EV21" s="29">
        <f>SUM(EV4:EV20)</f>
        <v>0</v>
      </c>
      <c r="EW21" s="18" t="e">
        <f>EV21-$I21</f>
        <v>#VALUE!</v>
      </c>
      <c r="EY21" s="29">
        <f>SUM(EY4:EY20)</f>
        <v>0</v>
      </c>
      <c r="EZ21" s="18" t="e">
        <f>EY21-$I21</f>
        <v>#VALUE!</v>
      </c>
    </row>
    <row r="22" spans="1:156" s="25" customFormat="1" x14ac:dyDescent="0.25">
      <c r="A22" s="55"/>
      <c r="B22" s="55"/>
      <c r="C22" s="67"/>
      <c r="D22" s="67"/>
      <c r="E22" s="67"/>
      <c r="F22" s="67"/>
      <c r="G22" s="67"/>
      <c r="H22" s="67"/>
      <c r="I22" s="24"/>
      <c r="J22" s="24"/>
      <c r="K22" s="24"/>
      <c r="L22" s="24"/>
      <c r="M22" s="24"/>
      <c r="N22" s="24"/>
      <c r="O22" s="24"/>
      <c r="P22" s="24"/>
      <c r="Q22" s="24"/>
      <c r="R22" s="24"/>
      <c r="S22" s="97"/>
      <c r="T22" s="24"/>
      <c r="U22" s="24"/>
      <c r="V22" s="97"/>
      <c r="W22" s="24"/>
      <c r="X22" s="24"/>
      <c r="Z22" s="24"/>
      <c r="AA22" s="24"/>
      <c r="AC22" s="24"/>
      <c r="AD22" s="24"/>
      <c r="AF22" s="24"/>
      <c r="AG22" s="24"/>
      <c r="AI22" s="24"/>
      <c r="AJ22" s="24"/>
      <c r="AL22" s="24"/>
      <c r="AM22" s="24"/>
      <c r="AO22" s="24"/>
      <c r="AP22" s="24"/>
      <c r="AR22" s="24"/>
      <c r="AS22" s="24"/>
      <c r="AT22" s="24"/>
      <c r="AU22" s="24"/>
      <c r="AV22" s="24"/>
      <c r="AX22" s="24"/>
      <c r="AY22" s="24"/>
      <c r="BA22" s="24"/>
      <c r="BB22" s="24"/>
      <c r="BD22" s="24"/>
      <c r="BE22" s="24"/>
      <c r="BG22" s="24"/>
      <c r="BH22" s="24"/>
      <c r="BJ22" s="24"/>
      <c r="BK22" s="24"/>
      <c r="BM22" s="24"/>
      <c r="BN22" s="24"/>
      <c r="BP22" s="24"/>
      <c r="BQ22" s="24"/>
      <c r="BS22" s="24"/>
      <c r="BT22" s="24"/>
      <c r="BV22" s="24"/>
      <c r="BW22" s="24"/>
      <c r="BY22" s="24"/>
      <c r="BZ22" s="24"/>
      <c r="CB22" s="24"/>
      <c r="CC22" s="24"/>
      <c r="CE22" s="24"/>
      <c r="CF22" s="24"/>
      <c r="CH22" s="24"/>
      <c r="CI22" s="24"/>
      <c r="CK22" s="24"/>
      <c r="CL22" s="24"/>
      <c r="CN22" s="24"/>
      <c r="CO22" s="24"/>
      <c r="CQ22" s="24"/>
      <c r="CR22" s="24"/>
      <c r="CT22" s="24"/>
      <c r="CU22" s="24"/>
      <c r="CW22" s="24"/>
      <c r="CX22" s="24"/>
      <c r="CZ22" s="24"/>
      <c r="DA22" s="24"/>
      <c r="DC22" s="24"/>
      <c r="DD22" s="24"/>
      <c r="DF22" s="24"/>
      <c r="DG22" s="24"/>
      <c r="DI22" s="24"/>
      <c r="DJ22" s="24"/>
      <c r="DL22" s="24"/>
      <c r="DM22" s="24"/>
      <c r="DO22" s="24"/>
      <c r="DP22" s="24"/>
      <c r="DR22" s="24"/>
      <c r="DS22" s="24"/>
      <c r="DU22" s="24"/>
      <c r="DV22" s="24"/>
      <c r="DX22" s="24"/>
      <c r="DY22" s="24"/>
      <c r="EA22" s="24"/>
      <c r="EB22" s="24"/>
      <c r="ED22" s="24"/>
      <c r="EE22" s="24"/>
      <c r="EG22" s="24"/>
      <c r="EH22" s="24"/>
      <c r="EJ22" s="24"/>
      <c r="EK22" s="24"/>
      <c r="EM22" s="24"/>
      <c r="EN22" s="24"/>
      <c r="EP22" s="24"/>
      <c r="EQ22" s="24"/>
      <c r="ES22" s="24"/>
      <c r="ET22" s="24"/>
      <c r="EV22" s="24"/>
      <c r="EW22" s="24"/>
      <c r="EY22" s="24"/>
      <c r="EZ22" s="24"/>
    </row>
    <row r="23" spans="1:156" x14ac:dyDescent="0.25">
      <c r="E23" s="20" t="s">
        <v>93</v>
      </c>
      <c r="F23" s="3" t="s">
        <v>73</v>
      </c>
      <c r="H23" s="20" t="s">
        <v>75</v>
      </c>
      <c r="I23" s="3" t="s">
        <v>73</v>
      </c>
      <c r="J23" s="55"/>
      <c r="K23" s="20" t="s">
        <v>75</v>
      </c>
      <c r="L23" s="3" t="s">
        <v>73</v>
      </c>
      <c r="N23" s="20" t="s">
        <v>75</v>
      </c>
      <c r="O23" s="3" t="s">
        <v>73</v>
      </c>
      <c r="P23" s="25"/>
      <c r="Q23" s="20" t="s">
        <v>75</v>
      </c>
      <c r="R23" s="3" t="s">
        <v>73</v>
      </c>
      <c r="T23" s="20" t="s">
        <v>75</v>
      </c>
      <c r="U23" s="3" t="s">
        <v>73</v>
      </c>
      <c r="W23" s="20" t="s">
        <v>75</v>
      </c>
      <c r="X23" s="3" t="s">
        <v>73</v>
      </c>
      <c r="Z23" s="20" t="s">
        <v>75</v>
      </c>
      <c r="AA23" s="3" t="s">
        <v>73</v>
      </c>
      <c r="AC23" s="20" t="s">
        <v>75</v>
      </c>
      <c r="AD23" s="3" t="s">
        <v>73</v>
      </c>
      <c r="AF23" s="20" t="s">
        <v>75</v>
      </c>
      <c r="AG23" s="3" t="s">
        <v>73</v>
      </c>
      <c r="AI23" s="20" t="s">
        <v>75</v>
      </c>
      <c r="AJ23" s="3" t="s">
        <v>73</v>
      </c>
      <c r="AL23" s="20" t="s">
        <v>75</v>
      </c>
      <c r="AM23" s="3" t="s">
        <v>73</v>
      </c>
      <c r="AO23" s="20" t="s">
        <v>75</v>
      </c>
      <c r="AP23" s="3" t="s">
        <v>73</v>
      </c>
      <c r="AR23" s="20" t="s">
        <v>75</v>
      </c>
      <c r="AS23" s="3" t="s">
        <v>73</v>
      </c>
      <c r="AU23" s="20" t="s">
        <v>75</v>
      </c>
      <c r="AV23" s="3" t="s">
        <v>73</v>
      </c>
      <c r="AX23" s="20" t="s">
        <v>75</v>
      </c>
      <c r="AY23" s="3" t="s">
        <v>73</v>
      </c>
      <c r="BA23" s="20" t="s">
        <v>75</v>
      </c>
      <c r="BB23" s="3" t="s">
        <v>73</v>
      </c>
      <c r="BD23" s="20" t="s">
        <v>75</v>
      </c>
      <c r="BE23" s="3" t="s">
        <v>73</v>
      </c>
      <c r="BG23" s="20" t="s">
        <v>75</v>
      </c>
      <c r="BH23" s="3" t="s">
        <v>73</v>
      </c>
      <c r="BJ23" s="20" t="s">
        <v>75</v>
      </c>
      <c r="BK23" s="3" t="s">
        <v>73</v>
      </c>
      <c r="BM23" s="20" t="s">
        <v>75</v>
      </c>
      <c r="BN23" s="3" t="s">
        <v>73</v>
      </c>
      <c r="BP23" s="20" t="s">
        <v>75</v>
      </c>
      <c r="BQ23" s="3" t="s">
        <v>73</v>
      </c>
      <c r="BS23" s="20" t="s">
        <v>75</v>
      </c>
      <c r="BT23" s="3" t="s">
        <v>73</v>
      </c>
      <c r="BV23" s="20" t="s">
        <v>75</v>
      </c>
      <c r="BW23" s="3" t="s">
        <v>73</v>
      </c>
      <c r="BY23" s="20" t="s">
        <v>75</v>
      </c>
      <c r="BZ23" s="3" t="s">
        <v>73</v>
      </c>
      <c r="CB23" s="20" t="s">
        <v>75</v>
      </c>
      <c r="CC23" s="3" t="s">
        <v>73</v>
      </c>
      <c r="CE23" s="20" t="s">
        <v>75</v>
      </c>
      <c r="CF23" s="3" t="s">
        <v>73</v>
      </c>
      <c r="CH23" s="20" t="s">
        <v>75</v>
      </c>
      <c r="CI23" s="3" t="s">
        <v>73</v>
      </c>
      <c r="CK23" s="20" t="s">
        <v>75</v>
      </c>
      <c r="CL23" s="3" t="s">
        <v>73</v>
      </c>
      <c r="CN23" s="20" t="s">
        <v>75</v>
      </c>
      <c r="CO23" s="3" t="s">
        <v>73</v>
      </c>
      <c r="CQ23" s="20" t="s">
        <v>75</v>
      </c>
      <c r="CR23" s="3" t="s">
        <v>73</v>
      </c>
      <c r="CT23" s="20" t="s">
        <v>75</v>
      </c>
      <c r="CU23" s="3" t="s">
        <v>73</v>
      </c>
      <c r="CW23" s="20" t="s">
        <v>75</v>
      </c>
      <c r="CX23" s="3" t="s">
        <v>73</v>
      </c>
      <c r="CZ23" s="20" t="s">
        <v>75</v>
      </c>
      <c r="DA23" s="3" t="s">
        <v>73</v>
      </c>
      <c r="DC23" s="20" t="s">
        <v>75</v>
      </c>
      <c r="DD23" s="3" t="s">
        <v>73</v>
      </c>
      <c r="DF23" s="20" t="s">
        <v>75</v>
      </c>
      <c r="DG23" s="3" t="s">
        <v>73</v>
      </c>
      <c r="DI23" s="20" t="s">
        <v>75</v>
      </c>
      <c r="DJ23" s="3" t="s">
        <v>73</v>
      </c>
      <c r="DL23" s="20" t="s">
        <v>75</v>
      </c>
      <c r="DM23" s="3" t="s">
        <v>73</v>
      </c>
      <c r="DO23" s="20" t="s">
        <v>75</v>
      </c>
      <c r="DP23" s="3" t="s">
        <v>73</v>
      </c>
      <c r="DR23" s="20" t="s">
        <v>75</v>
      </c>
      <c r="DS23" s="3" t="s">
        <v>73</v>
      </c>
      <c r="DU23" s="20" t="s">
        <v>75</v>
      </c>
      <c r="DV23" s="3" t="s">
        <v>73</v>
      </c>
      <c r="DX23" s="20" t="s">
        <v>75</v>
      </c>
      <c r="DY23" s="3" t="s">
        <v>73</v>
      </c>
      <c r="EA23" s="20" t="s">
        <v>75</v>
      </c>
      <c r="EB23" s="3" t="s">
        <v>73</v>
      </c>
      <c r="ED23" s="20" t="s">
        <v>75</v>
      </c>
      <c r="EE23" s="3" t="s">
        <v>73</v>
      </c>
      <c r="EG23" s="20" t="s">
        <v>75</v>
      </c>
      <c r="EH23" s="3" t="s">
        <v>73</v>
      </c>
      <c r="EJ23" s="20" t="s">
        <v>75</v>
      </c>
      <c r="EK23" s="3" t="s">
        <v>73</v>
      </c>
      <c r="EM23" s="20" t="s">
        <v>75</v>
      </c>
      <c r="EN23" s="3" t="s">
        <v>73</v>
      </c>
      <c r="EP23" s="20" t="s">
        <v>75</v>
      </c>
      <c r="EQ23" s="3" t="s">
        <v>73</v>
      </c>
      <c r="ES23" s="20" t="s">
        <v>75</v>
      </c>
      <c r="ET23" s="3" t="s">
        <v>73</v>
      </c>
      <c r="EV23" s="20" t="s">
        <v>75</v>
      </c>
      <c r="EW23" s="3" t="s">
        <v>73</v>
      </c>
      <c r="EY23" s="20" t="s">
        <v>75</v>
      </c>
      <c r="EZ23" s="3" t="s">
        <v>73</v>
      </c>
    </row>
    <row r="24" spans="1:156" x14ac:dyDescent="0.25">
      <c r="E24" s="85" t="s">
        <v>69</v>
      </c>
      <c r="F24" s="58">
        <f>SUM(F4:F5)</f>
        <v>-13643.04609082231</v>
      </c>
      <c r="H24" s="85" t="s">
        <v>69</v>
      </c>
      <c r="I24" s="58">
        <f>SUM(I4:I5)</f>
        <v>0</v>
      </c>
      <c r="J24" s="55"/>
      <c r="K24" s="85" t="s">
        <v>69</v>
      </c>
      <c r="L24" s="58">
        <f>SUM(L4:L5)</f>
        <v>8218.5461454573924</v>
      </c>
      <c r="N24" s="85" t="s">
        <v>69</v>
      </c>
      <c r="O24" s="58">
        <f>SUM(O4:O5)</f>
        <v>8246.9714494195869</v>
      </c>
      <c r="Q24" s="85" t="s">
        <v>69</v>
      </c>
      <c r="R24" s="58">
        <f>SUM(R4:R5)</f>
        <v>4221.5960149207267</v>
      </c>
      <c r="T24" s="85" t="s">
        <v>69</v>
      </c>
      <c r="U24" s="58">
        <f>SUM(U4:U5)</f>
        <v>10941.908355648844</v>
      </c>
      <c r="W24" s="85" t="s">
        <v>69</v>
      </c>
      <c r="X24" s="58">
        <f>SUM(X4:X5)</f>
        <v>4696.6264898079044</v>
      </c>
      <c r="Z24" s="85" t="s">
        <v>69</v>
      </c>
      <c r="AA24" s="58">
        <f>SUM(AA4:AA5)</f>
        <v>888.24584835231508</v>
      </c>
      <c r="AC24" s="85" t="s">
        <v>69</v>
      </c>
      <c r="AD24" s="58">
        <f>SUM(AD4:AD5)</f>
        <v>10970.333659611038</v>
      </c>
      <c r="AF24" s="85" t="s">
        <v>69</v>
      </c>
      <c r="AG24" s="58">
        <f>SUM(AG4:AG5)</f>
        <v>4725.0517937701043</v>
      </c>
      <c r="AI24" s="85" t="s">
        <v>69</v>
      </c>
      <c r="AJ24" s="58">
        <f>SUM(AJ4:AJ5)</f>
        <v>916.67115231451317</v>
      </c>
      <c r="AL24" s="85" t="s">
        <v>69</v>
      </c>
      <c r="AM24" s="58">
        <f>SUM(AM4:AM5)</f>
        <v>9129.7967208930932</v>
      </c>
      <c r="AO24" s="85" t="s">
        <v>69</v>
      </c>
      <c r="AP24" s="58">
        <f>SUM(AP4:AP5)</f>
        <v>-2225.2612169995173</v>
      </c>
      <c r="AR24" s="85" t="s">
        <v>69</v>
      </c>
      <c r="AS24" s="58">
        <f>SUM(AS4:AS5)</f>
        <v>-9149.5896560096771</v>
      </c>
      <c r="AU24" s="85" t="s">
        <v>69</v>
      </c>
      <c r="AV24" s="58">
        <f>SUM(AV4:AV5)</f>
        <v>11798.37684026621</v>
      </c>
      <c r="AX24" s="85" t="s">
        <v>69</v>
      </c>
      <c r="AY24" s="58">
        <f>SUM(AY4:AY5)</f>
        <v>0</v>
      </c>
      <c r="BA24" s="85" t="s">
        <v>69</v>
      </c>
      <c r="BB24" s="58">
        <f>SUM(BB4:BB5)</f>
        <v>0</v>
      </c>
      <c r="BD24" s="85" t="s">
        <v>69</v>
      </c>
      <c r="BE24" s="58">
        <f>SUM(BE4:BE5)</f>
        <v>11826.802144228406</v>
      </c>
      <c r="BG24" s="85" t="s">
        <v>69</v>
      </c>
      <c r="BH24" s="58">
        <f>SUM(BH4:BH5)</f>
        <v>0</v>
      </c>
      <c r="BJ24" s="85" t="s">
        <v>69</v>
      </c>
      <c r="BK24" s="58">
        <f>SUM(BK4:BK5)</f>
        <v>0</v>
      </c>
      <c r="BM24" s="85" t="s">
        <v>69</v>
      </c>
      <c r="BN24" s="58">
        <f>SUM(BN4:BN5)</f>
        <v>9986.2652055104609</v>
      </c>
      <c r="BP24" s="85" t="s">
        <v>69</v>
      </c>
      <c r="BQ24" s="58">
        <f>SUM(BQ4:BQ5)</f>
        <v>13643.04609082231</v>
      </c>
      <c r="BS24" s="85" t="s">
        <v>69</v>
      </c>
      <c r="BT24" s="58">
        <f>SUM(BT4:BT5)</f>
        <v>13643.04609082231</v>
      </c>
      <c r="BV24" s="85" t="s">
        <v>69</v>
      </c>
      <c r="BW24" s="58">
        <f>SUM(BW4:BW5)</f>
        <v>10089.323683045153</v>
      </c>
      <c r="BY24" s="85" t="s">
        <v>69</v>
      </c>
      <c r="BZ24" s="58">
        <f>SUM(BZ4:BZ5)</f>
        <v>10117.74898700735</v>
      </c>
      <c r="CB24" s="85" t="s">
        <v>69</v>
      </c>
      <c r="CC24" s="58">
        <f>SUM(CC4:CC5)</f>
        <v>6078.3942893601379</v>
      </c>
      <c r="CE24" s="85" t="s">
        <v>69</v>
      </c>
      <c r="CF24" s="58">
        <f>SUM(CF4:CF5)</f>
        <v>0</v>
      </c>
      <c r="CH24" s="85" t="s">
        <v>69</v>
      </c>
      <c r="CI24" s="58">
        <f>SUM(CI4:CI5)</f>
        <v>0</v>
      </c>
      <c r="CK24" s="85" t="s">
        <v>69</v>
      </c>
      <c r="CL24" s="58">
        <f>SUM(CL4:CL5)</f>
        <v>0</v>
      </c>
      <c r="CN24" s="85" t="s">
        <v>69</v>
      </c>
      <c r="CO24" s="58">
        <f>SUM(CO4:CO5)</f>
        <v>0</v>
      </c>
      <c r="CQ24" s="85" t="s">
        <v>69</v>
      </c>
      <c r="CR24" s="58">
        <f>SUM(CR4:CR5)</f>
        <v>0</v>
      </c>
      <c r="CT24" s="85" t="s">
        <v>69</v>
      </c>
      <c r="CU24" s="58">
        <f>SUM(CU4:CU5)</f>
        <v>0</v>
      </c>
      <c r="CW24" s="85" t="s">
        <v>69</v>
      </c>
      <c r="CX24" s="58">
        <f>SUM(CX4:CX5)</f>
        <v>0</v>
      </c>
      <c r="CZ24" s="85" t="s">
        <v>69</v>
      </c>
      <c r="DA24" s="58">
        <f>SUM(DA4:DA5)</f>
        <v>0</v>
      </c>
      <c r="DC24" s="85" t="s">
        <v>69</v>
      </c>
      <c r="DD24" s="58">
        <f>SUM(DD4:DD5)</f>
        <v>0</v>
      </c>
      <c r="DF24" s="85" t="s">
        <v>69</v>
      </c>
      <c r="DG24" s="58">
        <f>SUM(DG4:DG5)</f>
        <v>0</v>
      </c>
      <c r="DI24" s="85" t="s">
        <v>69</v>
      </c>
      <c r="DJ24" s="58">
        <f>SUM(DJ4:DJ5)</f>
        <v>0</v>
      </c>
      <c r="DL24" s="85" t="s">
        <v>69</v>
      </c>
      <c r="DM24" s="58">
        <f>SUM(DM4:DM5)</f>
        <v>0</v>
      </c>
      <c r="DO24" s="85" t="s">
        <v>69</v>
      </c>
      <c r="DP24" s="58">
        <f>SUM(DP4:DP5)</f>
        <v>0</v>
      </c>
      <c r="DR24" s="85" t="s">
        <v>69</v>
      </c>
      <c r="DS24" s="58">
        <f>SUM(DS4:DS5)</f>
        <v>0</v>
      </c>
      <c r="DU24" s="85" t="s">
        <v>69</v>
      </c>
      <c r="DV24" s="58">
        <f>SUM(DV4:DV5)</f>
        <v>0</v>
      </c>
      <c r="DX24" s="85" t="s">
        <v>69</v>
      </c>
      <c r="DY24" s="58">
        <f>SUM(DY4:DY5)</f>
        <v>0</v>
      </c>
      <c r="EA24" s="85" t="s">
        <v>69</v>
      </c>
      <c r="EB24" s="58">
        <f>SUM(EB4:EB5)</f>
        <v>0</v>
      </c>
      <c r="ED24" s="85" t="s">
        <v>69</v>
      </c>
      <c r="EE24" s="58">
        <f>SUM(EE4:EE5)</f>
        <v>0</v>
      </c>
      <c r="EG24" s="85" t="s">
        <v>69</v>
      </c>
      <c r="EH24" s="58">
        <f>SUM(EH4:EH5)</f>
        <v>0</v>
      </c>
      <c r="EJ24" s="85" t="s">
        <v>69</v>
      </c>
      <c r="EK24" s="58">
        <f>SUM(EK4:EK5)</f>
        <v>0</v>
      </c>
      <c r="EM24" s="85" t="s">
        <v>69</v>
      </c>
      <c r="EN24" s="58">
        <f>SUM(EN4:EN5)</f>
        <v>0</v>
      </c>
      <c r="EP24" s="85" t="s">
        <v>69</v>
      </c>
      <c r="EQ24" s="58">
        <f>SUM(EQ4:EQ5)</f>
        <v>0</v>
      </c>
      <c r="ES24" s="85" t="s">
        <v>69</v>
      </c>
      <c r="ET24" s="58">
        <f>SUM(ET4:ET5)</f>
        <v>0</v>
      </c>
      <c r="EV24" s="85" t="s">
        <v>69</v>
      </c>
      <c r="EW24" s="58">
        <f>SUM(EW4:EW5)</f>
        <v>0</v>
      </c>
      <c r="EY24" s="85" t="s">
        <v>69</v>
      </c>
      <c r="EZ24" s="58">
        <f>SUM(EZ4:EZ5)</f>
        <v>0</v>
      </c>
    </row>
    <row r="25" spans="1:156" x14ac:dyDescent="0.25">
      <c r="E25" s="86" t="s">
        <v>71</v>
      </c>
      <c r="F25" s="56">
        <f>SUM(F6:F11)</f>
        <v>-636490.4119214688</v>
      </c>
      <c r="H25" s="86" t="s">
        <v>71</v>
      </c>
      <c r="I25" s="56">
        <f>SUM(I6:I11)</f>
        <v>0</v>
      </c>
      <c r="K25" s="86" t="s">
        <v>71</v>
      </c>
      <c r="L25" s="56">
        <f>SUM(L6:L11)</f>
        <v>70389.671847639373</v>
      </c>
      <c r="N25" s="86" t="s">
        <v>71</v>
      </c>
      <c r="O25" s="56">
        <f>SUM(O6:O11)</f>
        <v>71407.568066291322</v>
      </c>
      <c r="Q25" s="86" t="s">
        <v>71</v>
      </c>
      <c r="R25" s="56">
        <f>SUM(R6:R11)</f>
        <v>38990.741444313273</v>
      </c>
      <c r="T25" s="86" t="s">
        <v>71</v>
      </c>
      <c r="U25" s="56">
        <f>SUM(U6:U11)</f>
        <v>100819.66497634762</v>
      </c>
      <c r="W25" s="86" t="s">
        <v>71</v>
      </c>
      <c r="X25" s="56">
        <f>SUM(X6:X11)</f>
        <v>-699541.16825951356</v>
      </c>
      <c r="Z25" s="86" t="s">
        <v>71</v>
      </c>
      <c r="AA25" s="56">
        <f>SUM(AA6:AA11)</f>
        <v>-771356.87724748265</v>
      </c>
      <c r="AC25" s="86" t="s">
        <v>71</v>
      </c>
      <c r="AD25" s="56">
        <f>SUM(AD6:AD11)</f>
        <v>101837.56119499961</v>
      </c>
      <c r="AF25" s="86" t="s">
        <v>71</v>
      </c>
      <c r="AG25" s="56">
        <f>SUM(AG6:AG11)</f>
        <v>-698523.27204086154</v>
      </c>
      <c r="AI25" s="86" t="s">
        <v>71</v>
      </c>
      <c r="AJ25" s="56">
        <f>SUM(AJ6:AJ11)</f>
        <v>-770338.98102883052</v>
      </c>
      <c r="AL25" s="86" t="s">
        <v>71</v>
      </c>
      <c r="AM25" s="56">
        <f>SUM(AM6:AM11)</f>
        <v>94007.059188470259</v>
      </c>
      <c r="AO25" s="86" t="s">
        <v>71</v>
      </c>
      <c r="AP25" s="56">
        <f>SUM(AP6:AP11)</f>
        <v>-1361194.4557858228</v>
      </c>
      <c r="AR25" s="86" t="s">
        <v>71</v>
      </c>
      <c r="AS25" s="56">
        <f>SUM(AS6:AS11)</f>
        <v>-1491768.4721275852</v>
      </c>
      <c r="AU25" s="86" t="s">
        <v>71</v>
      </c>
      <c r="AV25" s="56">
        <f>SUM(AV6:AV11)</f>
        <v>115257.73161016083</v>
      </c>
      <c r="AX25" s="86" t="s">
        <v>71</v>
      </c>
      <c r="AY25" s="56">
        <f>SUM(AY6:AY11)</f>
        <v>0</v>
      </c>
      <c r="AZ25" s="69"/>
      <c r="BA25" s="86" t="s">
        <v>71</v>
      </c>
      <c r="BB25" s="56">
        <f>SUM(BB6:BB11)</f>
        <v>0</v>
      </c>
      <c r="BD25" s="86" t="s">
        <v>71</v>
      </c>
      <c r="BE25" s="56">
        <f>SUM(BE6:BE11)</f>
        <v>116275.62782881281</v>
      </c>
      <c r="BG25" s="86" t="s">
        <v>71</v>
      </c>
      <c r="BH25" s="56">
        <f>SUM(BH6:BH11)</f>
        <v>0</v>
      </c>
      <c r="BJ25" s="86" t="s">
        <v>71</v>
      </c>
      <c r="BK25" s="56">
        <f>SUM(BK6:BK11)</f>
        <v>0</v>
      </c>
      <c r="BM25" s="86" t="s">
        <v>71</v>
      </c>
      <c r="BN25" s="56">
        <f>SUM(BN6:BN11)</f>
        <v>108445.12582228346</v>
      </c>
      <c r="BP25" s="86" t="s">
        <v>71</v>
      </c>
      <c r="BQ25" s="56">
        <f>SUM(BQ6:BQ11)</f>
        <v>636490.4119214688</v>
      </c>
      <c r="BS25" s="86" t="s">
        <v>71</v>
      </c>
      <c r="BT25" s="56">
        <f>SUM(BT6:BT11)</f>
        <v>636490.4119214688</v>
      </c>
      <c r="BV25" s="86" t="s">
        <v>71</v>
      </c>
      <c r="BW25" s="56">
        <f>SUM(BW6:BW11)</f>
        <v>96227.936034416693</v>
      </c>
      <c r="BY25" s="86" t="s">
        <v>71</v>
      </c>
      <c r="BZ25" s="56">
        <f>SUM(BZ6:BZ11)</f>
        <v>97245.832253068671</v>
      </c>
      <c r="CB25" s="86" t="s">
        <v>71</v>
      </c>
      <c r="CC25" s="56">
        <f>SUM(CC6:CC11)</f>
        <v>64839.751107523683</v>
      </c>
      <c r="CE25" s="86" t="s">
        <v>71</v>
      </c>
      <c r="CF25" s="56">
        <f>SUM(CF6:CF11)</f>
        <v>0</v>
      </c>
      <c r="CH25" s="86" t="s">
        <v>71</v>
      </c>
      <c r="CI25" s="56">
        <f>SUM(CI6:CI11)</f>
        <v>0</v>
      </c>
      <c r="CK25" s="86" t="s">
        <v>71</v>
      </c>
      <c r="CL25" s="56">
        <f>SUM(CL6:CL11)</f>
        <v>0</v>
      </c>
      <c r="CN25" s="86" t="s">
        <v>71</v>
      </c>
      <c r="CO25" s="56">
        <f>SUM(CO6:CO11)</f>
        <v>0</v>
      </c>
      <c r="CQ25" s="86" t="s">
        <v>71</v>
      </c>
      <c r="CR25" s="56">
        <f>SUM(CR6:CR11)</f>
        <v>0</v>
      </c>
      <c r="CT25" s="86" t="s">
        <v>71</v>
      </c>
      <c r="CU25" s="56">
        <f>SUM(CU6:CU11)</f>
        <v>0</v>
      </c>
      <c r="CW25" s="86" t="s">
        <v>71</v>
      </c>
      <c r="CX25" s="56">
        <f>SUM(CX6:CX11)</f>
        <v>0</v>
      </c>
      <c r="CZ25" s="86" t="s">
        <v>71</v>
      </c>
      <c r="DA25" s="56">
        <f>SUM(DA6:DA11)</f>
        <v>0</v>
      </c>
      <c r="DC25" s="86" t="s">
        <v>71</v>
      </c>
      <c r="DD25" s="56">
        <f>SUM(DD6:DD11)</f>
        <v>0</v>
      </c>
      <c r="DF25" s="86" t="s">
        <v>71</v>
      </c>
      <c r="DG25" s="56">
        <f>SUM(DG6:DG11)</f>
        <v>0</v>
      </c>
      <c r="DI25" s="86" t="s">
        <v>71</v>
      </c>
      <c r="DJ25" s="56">
        <f>SUM(DJ6:DJ11)</f>
        <v>0</v>
      </c>
      <c r="DL25" s="86" t="s">
        <v>71</v>
      </c>
      <c r="DM25" s="56">
        <f>SUM(DM6:DM11)</f>
        <v>0</v>
      </c>
      <c r="DO25" s="86" t="s">
        <v>71</v>
      </c>
      <c r="DP25" s="56">
        <f>SUM(DP6:DP11)</f>
        <v>0</v>
      </c>
      <c r="DR25" s="86" t="s">
        <v>71</v>
      </c>
      <c r="DS25" s="56">
        <f>SUM(DS6:DS11)</f>
        <v>0</v>
      </c>
      <c r="DU25" s="86" t="s">
        <v>71</v>
      </c>
      <c r="DV25" s="56">
        <f>SUM(DV6:DV11)</f>
        <v>0</v>
      </c>
      <c r="DX25" s="86" t="s">
        <v>71</v>
      </c>
      <c r="DY25" s="56">
        <f>SUM(DY6:DY11)</f>
        <v>0</v>
      </c>
      <c r="EA25" s="86" t="s">
        <v>71</v>
      </c>
      <c r="EB25" s="56">
        <f>SUM(EB6:EB11)</f>
        <v>0</v>
      </c>
      <c r="ED25" s="86" t="s">
        <v>71</v>
      </c>
      <c r="EE25" s="56">
        <f>SUM(EE6:EE11)</f>
        <v>0</v>
      </c>
      <c r="EG25" s="86" t="s">
        <v>71</v>
      </c>
      <c r="EH25" s="56">
        <f>SUM(EH6:EH11)</f>
        <v>0</v>
      </c>
      <c r="EJ25" s="86" t="s">
        <v>71</v>
      </c>
      <c r="EK25" s="56">
        <f>SUM(EK6:EK11)</f>
        <v>0</v>
      </c>
      <c r="EM25" s="86" t="s">
        <v>71</v>
      </c>
      <c r="EN25" s="56">
        <f>SUM(EN6:EN11)</f>
        <v>0</v>
      </c>
      <c r="EP25" s="86" t="s">
        <v>71</v>
      </c>
      <c r="EQ25" s="56">
        <f>SUM(EQ6:EQ11)</f>
        <v>0</v>
      </c>
      <c r="ES25" s="86" t="s">
        <v>71</v>
      </c>
      <c r="ET25" s="56">
        <f>SUM(ET6:ET11)</f>
        <v>0</v>
      </c>
      <c r="EV25" s="86" t="s">
        <v>71</v>
      </c>
      <c r="EW25" s="56">
        <f>SUM(EW6:EW11)</f>
        <v>0</v>
      </c>
      <c r="EY25" s="86" t="s">
        <v>71</v>
      </c>
      <c r="EZ25" s="56">
        <f>SUM(EZ6:EZ11)</f>
        <v>0</v>
      </c>
    </row>
    <row r="26" spans="1:156" x14ac:dyDescent="0.25">
      <c r="E26" s="86" t="s">
        <v>70</v>
      </c>
      <c r="F26" s="56">
        <f>SUM(F12:F13)</f>
        <v>-240956.73243168922</v>
      </c>
      <c r="H26" s="86" t="s">
        <v>70</v>
      </c>
      <c r="I26" s="56">
        <f>SUM(I12:I13)</f>
        <v>0</v>
      </c>
      <c r="K26" s="86" t="s">
        <v>70</v>
      </c>
      <c r="L26" s="56">
        <f>SUM(L12:L13)</f>
        <v>-2780.2428535821487</v>
      </c>
      <c r="N26" s="86" t="s">
        <v>70</v>
      </c>
      <c r="O26" s="56">
        <f>SUM(O12:O13)</f>
        <v>-1716.917207666409</v>
      </c>
      <c r="Q26" s="86" t="s">
        <v>70</v>
      </c>
      <c r="R26" s="56">
        <f>SUM(R12:R13)</f>
        <v>-422.40224254434315</v>
      </c>
      <c r="T26" s="86" t="s">
        <v>70</v>
      </c>
      <c r="U26" s="56">
        <f>SUM(U12:U13)</f>
        <v>665.39708099727159</v>
      </c>
      <c r="W26" s="86" t="s">
        <v>70</v>
      </c>
      <c r="X26" s="56">
        <f>SUM(X12:X13)</f>
        <v>665.39708099727159</v>
      </c>
      <c r="Z26" s="86" t="s">
        <v>70</v>
      </c>
      <c r="AA26" s="56">
        <f>SUM(AA12:AA13)</f>
        <v>665.39708099727159</v>
      </c>
      <c r="AC26" s="86" t="s">
        <v>70</v>
      </c>
      <c r="AD26" s="56">
        <f>SUM(AD12:AD13)</f>
        <v>665.39708099727159</v>
      </c>
      <c r="AF26" s="86" t="s">
        <v>70</v>
      </c>
      <c r="AG26" s="56">
        <f>SUM(AG12:AG13)</f>
        <v>665.39708099727159</v>
      </c>
      <c r="AI26" s="86" t="s">
        <v>70</v>
      </c>
      <c r="AJ26" s="56">
        <f>SUM(AJ12:AJ13)</f>
        <v>665.39708099727159</v>
      </c>
      <c r="AL26" s="86" t="s">
        <v>70</v>
      </c>
      <c r="AM26" s="56">
        <f>SUM(AM12:AM13)</f>
        <v>665.39708099727159</v>
      </c>
      <c r="AO26" s="86" t="s">
        <v>70</v>
      </c>
      <c r="AP26" s="56">
        <f>SUM(AP12:AP13)</f>
        <v>665.39708099727159</v>
      </c>
      <c r="AR26" s="86" t="s">
        <v>70</v>
      </c>
      <c r="AS26" s="56">
        <f>SUM(AS12:AS13)</f>
        <v>665.39708099727159</v>
      </c>
      <c r="AU26" s="86" t="s">
        <v>70</v>
      </c>
      <c r="AV26" s="56">
        <f>SUM(AV12:AV13)</f>
        <v>665.39708099727159</v>
      </c>
      <c r="AX26" s="86" t="s">
        <v>70</v>
      </c>
      <c r="AY26" s="56">
        <f>SUM(AY12:AY13)</f>
        <v>0</v>
      </c>
      <c r="BA26" s="86" t="s">
        <v>70</v>
      </c>
      <c r="BB26" s="56">
        <f>SUM(BB12:BB13)</f>
        <v>0</v>
      </c>
      <c r="BD26" s="86" t="s">
        <v>70</v>
      </c>
      <c r="BE26" s="56">
        <f>SUM(BE12:BE13)</f>
        <v>665.39708099727159</v>
      </c>
      <c r="BG26" s="86" t="s">
        <v>70</v>
      </c>
      <c r="BH26" s="56">
        <f>SUM(BH12:BH13)</f>
        <v>0</v>
      </c>
      <c r="BJ26" s="86" t="s">
        <v>70</v>
      </c>
      <c r="BK26" s="56">
        <f>SUM(BK12:BK13)</f>
        <v>0</v>
      </c>
      <c r="BM26" s="86" t="s">
        <v>70</v>
      </c>
      <c r="BN26" s="56">
        <f>SUM(BN12:BN13)</f>
        <v>665.39708099727159</v>
      </c>
      <c r="BP26" s="86" t="s">
        <v>70</v>
      </c>
      <c r="BQ26" s="56">
        <f>SUM(BQ12:BQ13)</f>
        <v>240956.73243168922</v>
      </c>
      <c r="BS26" s="86" t="s">
        <v>70</v>
      </c>
      <c r="BT26" s="56">
        <f>SUM(BT12:BT13)</f>
        <v>240956.73243168922</v>
      </c>
      <c r="BV26" s="86" t="s">
        <v>70</v>
      </c>
      <c r="BW26" s="56">
        <f>SUM(BW12:BW13)</f>
        <v>-3444.5392065984415</v>
      </c>
      <c r="BY26" s="86" t="s">
        <v>70</v>
      </c>
      <c r="BZ26" s="56">
        <f>SUM(BZ12:BZ13)</f>
        <v>-2405.5659487272765</v>
      </c>
      <c r="CB26" s="86" t="s">
        <v>70</v>
      </c>
      <c r="CC26" s="56">
        <f>SUM(CC12:CC13)</f>
        <v>-1165.6109786777529</v>
      </c>
      <c r="CE26" s="86" t="s">
        <v>70</v>
      </c>
      <c r="CF26" s="56">
        <f>SUM(CF12:CF13)</f>
        <v>0</v>
      </c>
      <c r="CH26" s="86" t="s">
        <v>70</v>
      </c>
      <c r="CI26" s="56">
        <f>SUM(CI12:CI13)</f>
        <v>0</v>
      </c>
      <c r="CK26" s="86" t="s">
        <v>70</v>
      </c>
      <c r="CL26" s="56">
        <f>SUM(CL12:CL13)</f>
        <v>0</v>
      </c>
      <c r="CN26" s="86" t="s">
        <v>70</v>
      </c>
      <c r="CO26" s="56">
        <f>SUM(CO12:CO13)</f>
        <v>0</v>
      </c>
      <c r="CQ26" s="86" t="s">
        <v>70</v>
      </c>
      <c r="CR26" s="56">
        <f>SUM(CR12:CR13)</f>
        <v>0</v>
      </c>
      <c r="CT26" s="86" t="s">
        <v>70</v>
      </c>
      <c r="CU26" s="56">
        <f>SUM(CU12:CU13)</f>
        <v>0</v>
      </c>
      <c r="CW26" s="86" t="s">
        <v>70</v>
      </c>
      <c r="CX26" s="56">
        <f>SUM(CX12:CX13)</f>
        <v>0</v>
      </c>
      <c r="CZ26" s="86" t="s">
        <v>70</v>
      </c>
      <c r="DA26" s="56">
        <f>SUM(DA12:DA13)</f>
        <v>0</v>
      </c>
      <c r="DC26" s="86" t="s">
        <v>70</v>
      </c>
      <c r="DD26" s="56">
        <f>SUM(DD12:DD13)</f>
        <v>0</v>
      </c>
      <c r="DF26" s="86" t="s">
        <v>70</v>
      </c>
      <c r="DG26" s="56">
        <f>SUM(DG12:DG13)</f>
        <v>0</v>
      </c>
      <c r="DI26" s="86" t="s">
        <v>70</v>
      </c>
      <c r="DJ26" s="56">
        <f>SUM(DJ12:DJ13)</f>
        <v>0</v>
      </c>
      <c r="DL26" s="86" t="s">
        <v>70</v>
      </c>
      <c r="DM26" s="56">
        <f>SUM(DM12:DM13)</f>
        <v>0</v>
      </c>
      <c r="DO26" s="86" t="s">
        <v>70</v>
      </c>
      <c r="DP26" s="56">
        <f>SUM(DP12:DP13)</f>
        <v>0</v>
      </c>
      <c r="DR26" s="86" t="s">
        <v>70</v>
      </c>
      <c r="DS26" s="56">
        <f>SUM(DS12:DS13)</f>
        <v>0</v>
      </c>
      <c r="DU26" s="86" t="s">
        <v>70</v>
      </c>
      <c r="DV26" s="56">
        <f>SUM(DV12:DV13)</f>
        <v>0</v>
      </c>
      <c r="DX26" s="86" t="s">
        <v>70</v>
      </c>
      <c r="DY26" s="56">
        <f>SUM(DY12:DY13)</f>
        <v>0</v>
      </c>
      <c r="EA26" s="86" t="s">
        <v>70</v>
      </c>
      <c r="EB26" s="56">
        <f>SUM(EB12:EB13)</f>
        <v>0</v>
      </c>
      <c r="ED26" s="86" t="s">
        <v>70</v>
      </c>
      <c r="EE26" s="56">
        <f>SUM(EE12:EE13)</f>
        <v>0</v>
      </c>
      <c r="EG26" s="86" t="s">
        <v>70</v>
      </c>
      <c r="EH26" s="56">
        <f>SUM(EH12:EH13)</f>
        <v>0</v>
      </c>
      <c r="EJ26" s="86" t="s">
        <v>70</v>
      </c>
      <c r="EK26" s="56">
        <f>SUM(EK12:EK13)</f>
        <v>0</v>
      </c>
      <c r="EM26" s="86" t="s">
        <v>70</v>
      </c>
      <c r="EN26" s="56">
        <f>SUM(EN12:EN13)</f>
        <v>0</v>
      </c>
      <c r="EP26" s="86" t="s">
        <v>70</v>
      </c>
      <c r="EQ26" s="56">
        <f>SUM(EQ12:EQ13)</f>
        <v>0</v>
      </c>
      <c r="ES26" s="86" t="s">
        <v>70</v>
      </c>
      <c r="ET26" s="56">
        <f>SUM(ET12:ET13)</f>
        <v>0</v>
      </c>
      <c r="EV26" s="86" t="s">
        <v>70</v>
      </c>
      <c r="EW26" s="56">
        <f>SUM(EW12:EW13)</f>
        <v>0</v>
      </c>
      <c r="EY26" s="86" t="s">
        <v>70</v>
      </c>
      <c r="EZ26" s="56">
        <f>SUM(EZ12:EZ13)</f>
        <v>0</v>
      </c>
    </row>
    <row r="27" spans="1:156" x14ac:dyDescent="0.25">
      <c r="E27" s="87" t="s">
        <v>72</v>
      </c>
      <c r="F27" s="84">
        <f>SUM(F14:F19)</f>
        <v>-3652943.8029935779</v>
      </c>
      <c r="H27" s="87" t="s">
        <v>72</v>
      </c>
      <c r="I27" s="84">
        <f>SUM(I14:I19)</f>
        <v>0</v>
      </c>
      <c r="K27" s="87" t="s">
        <v>72</v>
      </c>
      <c r="L27" s="84">
        <f>SUM(L14:L19)</f>
        <v>-624408.10088122752</v>
      </c>
      <c r="N27" s="87" t="s">
        <v>72</v>
      </c>
      <c r="O27" s="84">
        <f>SUM(O14:O19)</f>
        <v>-613773.22527734656</v>
      </c>
      <c r="Q27" s="87" t="s">
        <v>72</v>
      </c>
      <c r="R27" s="84">
        <f>SUM(R14:R19)</f>
        <v>-263967.77130377648</v>
      </c>
      <c r="T27" s="87" t="s">
        <v>72</v>
      </c>
      <c r="U27" s="84">
        <f>SUM(U14:U19)</f>
        <v>21282.283927721983</v>
      </c>
      <c r="W27" s="87" t="s">
        <v>72</v>
      </c>
      <c r="X27" s="84">
        <f>SUM(X14:X19)</f>
        <v>-19160816.481504377</v>
      </c>
      <c r="Z27" s="87" t="s">
        <v>72</v>
      </c>
      <c r="AA27" s="84">
        <f>SUM(AA14:AA19)</f>
        <v>-17742502.323099423</v>
      </c>
      <c r="AC27" s="87" t="s">
        <v>72</v>
      </c>
      <c r="AD27" s="84">
        <f>SUM(AD14:AD19)</f>
        <v>27421.575393099418</v>
      </c>
      <c r="AF27" s="87" t="s">
        <v>72</v>
      </c>
      <c r="AG27" s="84">
        <f>SUM(AG14:AG19)</f>
        <v>-19154677.190039001</v>
      </c>
      <c r="AI27" s="87" t="s">
        <v>72</v>
      </c>
      <c r="AJ27" s="84">
        <f>SUM(AJ14:AJ19)</f>
        <v>-17736363.031634044</v>
      </c>
      <c r="AL27" s="87" t="s">
        <v>72</v>
      </c>
      <c r="AM27" s="84">
        <f>SUM(AM14:AM19)</f>
        <v>-141386.79819788266</v>
      </c>
      <c r="AO27" s="87" t="s">
        <v>72</v>
      </c>
      <c r="AP27" s="84">
        <f>SUM(AP14:AP19)</f>
        <v>-35017930.008074425</v>
      </c>
      <c r="AR27" s="87" t="s">
        <v>72</v>
      </c>
      <c r="AS27" s="84">
        <f>SUM(AS14:AS19)</f>
        <v>-32439176.992792692</v>
      </c>
      <c r="AU27" s="87" t="s">
        <v>72</v>
      </c>
      <c r="AV27" s="84">
        <f>SUM(AV14:AV19)</f>
        <v>-2385.3831125031274</v>
      </c>
      <c r="AX27" s="87" t="s">
        <v>72</v>
      </c>
      <c r="AY27" s="84">
        <f>SUM(AY14:AY19)</f>
        <v>0</v>
      </c>
      <c r="BA27" s="87" t="s">
        <v>72</v>
      </c>
      <c r="BB27" s="84">
        <f>SUM(BB14:BB19)</f>
        <v>0</v>
      </c>
      <c r="BD27" s="87" t="s">
        <v>72</v>
      </c>
      <c r="BE27" s="84">
        <f>SUM(BE14:BE19)</f>
        <v>3753.9083528757046</v>
      </c>
      <c r="BG27" s="87" t="s">
        <v>72</v>
      </c>
      <c r="BH27" s="84">
        <f>SUM(BH14:BH19)</f>
        <v>0</v>
      </c>
      <c r="BJ27" s="87" t="s">
        <v>72</v>
      </c>
      <c r="BK27" s="84">
        <f>SUM(BK14:BK19)</f>
        <v>0</v>
      </c>
      <c r="BM27" s="87" t="s">
        <v>72</v>
      </c>
      <c r="BN27" s="84">
        <f>SUM(BN14:BN19)</f>
        <v>-165054.46523810591</v>
      </c>
      <c r="BP27" s="87" t="s">
        <v>72</v>
      </c>
      <c r="BQ27" s="84">
        <f>SUM(BQ14:BQ19)</f>
        <v>3652943.8029935779</v>
      </c>
      <c r="BS27" s="87" t="s">
        <v>72</v>
      </c>
      <c r="BT27" s="84">
        <f>SUM(BT14:BT19)</f>
        <v>3652943.8029935779</v>
      </c>
      <c r="BV27" s="87" t="s">
        <v>72</v>
      </c>
      <c r="BW27" s="84">
        <f>SUM(BW14:BW19)</f>
        <v>-878459.06038512592</v>
      </c>
      <c r="BY27" s="87" t="s">
        <v>72</v>
      </c>
      <c r="BZ27" s="84">
        <f>SUM(BZ14:BZ19)</f>
        <v>-867666.83933639689</v>
      </c>
      <c r="CB27" s="87" t="s">
        <v>72</v>
      </c>
      <c r="CC27" s="84">
        <f>SUM(CC14:CC19)</f>
        <v>-476742.11605621048</v>
      </c>
      <c r="CE27" s="87" t="s">
        <v>72</v>
      </c>
      <c r="CF27" s="84">
        <f>SUM(CF14:CF19)</f>
        <v>0</v>
      </c>
      <c r="CH27" s="87" t="s">
        <v>72</v>
      </c>
      <c r="CI27" s="84">
        <f>SUM(CI14:CI19)</f>
        <v>0</v>
      </c>
      <c r="CK27" s="87" t="s">
        <v>72</v>
      </c>
      <c r="CL27" s="84">
        <f>SUM(CL14:CL19)</f>
        <v>0</v>
      </c>
      <c r="CN27" s="87" t="s">
        <v>72</v>
      </c>
      <c r="CO27" s="84">
        <f>SUM(CO14:CO19)</f>
        <v>0</v>
      </c>
      <c r="CQ27" s="87" t="s">
        <v>72</v>
      </c>
      <c r="CR27" s="84">
        <f>SUM(CR14:CR19)</f>
        <v>0</v>
      </c>
      <c r="CT27" s="87" t="s">
        <v>72</v>
      </c>
      <c r="CU27" s="84">
        <f>SUM(CU14:CU19)</f>
        <v>0</v>
      </c>
      <c r="CW27" s="87" t="s">
        <v>72</v>
      </c>
      <c r="CX27" s="84">
        <f>SUM(CX14:CX19)</f>
        <v>0</v>
      </c>
      <c r="CZ27" s="87" t="s">
        <v>72</v>
      </c>
      <c r="DA27" s="84">
        <f>SUM(DA14:DA19)</f>
        <v>0</v>
      </c>
      <c r="DC27" s="87" t="s">
        <v>72</v>
      </c>
      <c r="DD27" s="84">
        <f>SUM(DD14:DD19)</f>
        <v>0</v>
      </c>
      <c r="DF27" s="87" t="s">
        <v>72</v>
      </c>
      <c r="DG27" s="84">
        <f>SUM(DG14:DG19)</f>
        <v>0</v>
      </c>
      <c r="DI27" s="87" t="s">
        <v>72</v>
      </c>
      <c r="DJ27" s="84">
        <f>SUM(DJ14:DJ19)</f>
        <v>0</v>
      </c>
      <c r="DL27" s="87" t="s">
        <v>72</v>
      </c>
      <c r="DM27" s="84">
        <f>SUM(DM14:DM19)</f>
        <v>0</v>
      </c>
      <c r="DO27" s="87" t="s">
        <v>72</v>
      </c>
      <c r="DP27" s="84">
        <f>SUM(DP14:DP19)</f>
        <v>0</v>
      </c>
      <c r="DR27" s="87" t="s">
        <v>72</v>
      </c>
      <c r="DS27" s="84">
        <f>SUM(DS14:DS19)</f>
        <v>0</v>
      </c>
      <c r="DU27" s="87" t="s">
        <v>72</v>
      </c>
      <c r="DV27" s="84">
        <f>SUM(DV14:DV19)</f>
        <v>0</v>
      </c>
      <c r="DX27" s="87" t="s">
        <v>72</v>
      </c>
      <c r="DY27" s="84">
        <f>SUM(DY14:DY19)</f>
        <v>0</v>
      </c>
      <c r="EA27" s="87" t="s">
        <v>72</v>
      </c>
      <c r="EB27" s="84">
        <f>SUM(EB14:EB19)</f>
        <v>0</v>
      </c>
      <c r="ED27" s="87" t="s">
        <v>72</v>
      </c>
      <c r="EE27" s="84">
        <f>SUM(EE14:EE19)</f>
        <v>0</v>
      </c>
      <c r="EG27" s="87" t="s">
        <v>72</v>
      </c>
      <c r="EH27" s="84">
        <f>SUM(EH14:EH19)</f>
        <v>0</v>
      </c>
      <c r="EJ27" s="87" t="s">
        <v>72</v>
      </c>
      <c r="EK27" s="84">
        <f>SUM(EK14:EK19)</f>
        <v>0</v>
      </c>
      <c r="EM27" s="87" t="s">
        <v>72</v>
      </c>
      <c r="EN27" s="84">
        <f>SUM(EN14:EN19)</f>
        <v>0</v>
      </c>
      <c r="EP27" s="87" t="s">
        <v>72</v>
      </c>
      <c r="EQ27" s="84">
        <f>SUM(EQ14:EQ19)</f>
        <v>0</v>
      </c>
      <c r="ES27" s="87" t="s">
        <v>72</v>
      </c>
      <c r="ET27" s="84">
        <f>SUM(ET14:ET19)</f>
        <v>0</v>
      </c>
      <c r="EV27" s="87" t="s">
        <v>72</v>
      </c>
      <c r="EW27" s="84">
        <f>SUM(EW14:EW19)</f>
        <v>0</v>
      </c>
      <c r="EY27" s="87" t="s">
        <v>72</v>
      </c>
      <c r="EZ27" s="84">
        <f>SUM(EZ14:EZ19)</f>
        <v>0</v>
      </c>
    </row>
    <row r="28" spans="1:156" x14ac:dyDescent="0.25">
      <c r="F28" s="81"/>
      <c r="I28" s="81"/>
      <c r="L28" s="81"/>
      <c r="O28" s="81"/>
      <c r="R28" s="81"/>
      <c r="U28" s="81"/>
      <c r="X28" s="81"/>
      <c r="AA28" s="81"/>
      <c r="AD28" s="81"/>
      <c r="AG28" s="81"/>
      <c r="AJ28" s="81"/>
      <c r="AM28" s="81"/>
      <c r="AP28" s="81"/>
      <c r="AS28" s="81"/>
      <c r="AV28" s="81"/>
      <c r="AY28" s="81"/>
      <c r="BB28" s="81"/>
      <c r="BE28" s="81"/>
      <c r="BH28" s="81"/>
      <c r="BK28" s="81"/>
      <c r="BN28" s="81"/>
      <c r="BQ28" s="81"/>
      <c r="BT28" s="81"/>
      <c r="BW28" s="81"/>
      <c r="BZ28" s="81"/>
      <c r="CC28" s="81"/>
      <c r="CF28" s="81"/>
      <c r="CI28" s="81"/>
      <c r="CL28" s="81"/>
      <c r="CO28" s="81"/>
      <c r="CR28" s="81"/>
      <c r="CU28" s="81"/>
      <c r="CX28" s="81"/>
      <c r="DA28" s="81"/>
      <c r="DD28" s="81"/>
      <c r="DG28" s="81"/>
      <c r="DJ28" s="81"/>
      <c r="DM28" s="81"/>
      <c r="DP28" s="81"/>
      <c r="DS28" s="81"/>
      <c r="DV28" s="81"/>
      <c r="DY28" s="81"/>
      <c r="EB28" s="81"/>
      <c r="EE28" s="81"/>
      <c r="EH28" s="81"/>
      <c r="EK28" s="81"/>
      <c r="EN28" s="81"/>
      <c r="EQ28" s="81"/>
      <c r="ET28" s="81"/>
      <c r="EW28" s="81"/>
      <c r="EZ28" s="81"/>
    </row>
    <row r="29" spans="1:156" x14ac:dyDescent="0.25">
      <c r="E29" s="20" t="s">
        <v>76</v>
      </c>
      <c r="F29" s="3" t="s">
        <v>74</v>
      </c>
      <c r="H29" s="20" t="s">
        <v>76</v>
      </c>
      <c r="I29" s="3" t="s">
        <v>74</v>
      </c>
      <c r="K29" s="20" t="s">
        <v>76</v>
      </c>
      <c r="L29" s="3" t="s">
        <v>74</v>
      </c>
      <c r="N29" s="20" t="s">
        <v>76</v>
      </c>
      <c r="O29" s="3" t="s">
        <v>74</v>
      </c>
      <c r="Q29" s="20" t="s">
        <v>76</v>
      </c>
      <c r="R29" s="3" t="s">
        <v>74</v>
      </c>
      <c r="T29" s="20" t="s">
        <v>76</v>
      </c>
      <c r="U29" s="3" t="s">
        <v>74</v>
      </c>
      <c r="W29" s="20" t="s">
        <v>76</v>
      </c>
      <c r="X29" s="3" t="s">
        <v>74</v>
      </c>
      <c r="Z29" s="20" t="s">
        <v>76</v>
      </c>
      <c r="AA29" s="3" t="s">
        <v>74</v>
      </c>
      <c r="AC29" s="20" t="s">
        <v>76</v>
      </c>
      <c r="AD29" s="3" t="s">
        <v>74</v>
      </c>
      <c r="AF29" s="20" t="s">
        <v>76</v>
      </c>
      <c r="AG29" s="3" t="s">
        <v>74</v>
      </c>
      <c r="AI29" s="20" t="s">
        <v>76</v>
      </c>
      <c r="AJ29" s="3" t="s">
        <v>74</v>
      </c>
      <c r="AL29" s="20" t="s">
        <v>76</v>
      </c>
      <c r="AM29" s="3" t="s">
        <v>74</v>
      </c>
      <c r="AO29" s="20" t="s">
        <v>76</v>
      </c>
      <c r="AP29" s="3" t="s">
        <v>74</v>
      </c>
      <c r="AR29" s="20" t="s">
        <v>76</v>
      </c>
      <c r="AS29" s="3" t="s">
        <v>74</v>
      </c>
      <c r="AU29" s="20" t="s">
        <v>76</v>
      </c>
      <c r="AV29" s="3" t="s">
        <v>74</v>
      </c>
      <c r="AX29" s="20" t="s">
        <v>76</v>
      </c>
      <c r="AY29" s="3" t="s">
        <v>74</v>
      </c>
      <c r="BA29" s="20" t="s">
        <v>76</v>
      </c>
      <c r="BB29" s="3" t="s">
        <v>74</v>
      </c>
      <c r="BD29" s="20" t="s">
        <v>76</v>
      </c>
      <c r="BE29" s="3" t="s">
        <v>74</v>
      </c>
      <c r="BG29" s="20" t="s">
        <v>76</v>
      </c>
      <c r="BH29" s="3" t="s">
        <v>74</v>
      </c>
      <c r="BJ29" s="20" t="s">
        <v>76</v>
      </c>
      <c r="BK29" s="3" t="s">
        <v>74</v>
      </c>
      <c r="BM29" s="20" t="s">
        <v>76</v>
      </c>
      <c r="BN29" s="3" t="s">
        <v>74</v>
      </c>
      <c r="BP29" s="20" t="s">
        <v>76</v>
      </c>
      <c r="BQ29" s="3" t="s">
        <v>74</v>
      </c>
      <c r="BS29" s="20" t="s">
        <v>76</v>
      </c>
      <c r="BT29" s="3" t="s">
        <v>74</v>
      </c>
      <c r="BV29" s="20" t="s">
        <v>76</v>
      </c>
      <c r="BW29" s="3" t="s">
        <v>74</v>
      </c>
      <c r="BY29" s="20" t="s">
        <v>76</v>
      </c>
      <c r="BZ29" s="3" t="s">
        <v>74</v>
      </c>
      <c r="CB29" s="20" t="s">
        <v>76</v>
      </c>
      <c r="CC29" s="3" t="s">
        <v>74</v>
      </c>
      <c r="CE29" s="20" t="s">
        <v>76</v>
      </c>
      <c r="CF29" s="3" t="s">
        <v>74</v>
      </c>
      <c r="CH29" s="20" t="s">
        <v>76</v>
      </c>
      <c r="CI29" s="3" t="s">
        <v>74</v>
      </c>
      <c r="CK29" s="20" t="s">
        <v>76</v>
      </c>
      <c r="CL29" s="3" t="s">
        <v>74</v>
      </c>
      <c r="CN29" s="20" t="s">
        <v>76</v>
      </c>
      <c r="CO29" s="3" t="s">
        <v>74</v>
      </c>
      <c r="CQ29" s="20" t="s">
        <v>76</v>
      </c>
      <c r="CR29" s="3" t="s">
        <v>74</v>
      </c>
      <c r="CT29" s="20" t="s">
        <v>76</v>
      </c>
      <c r="CU29" s="3" t="s">
        <v>74</v>
      </c>
      <c r="CW29" s="20" t="s">
        <v>76</v>
      </c>
      <c r="CX29" s="3" t="s">
        <v>74</v>
      </c>
      <c r="CZ29" s="20" t="s">
        <v>76</v>
      </c>
      <c r="DA29" s="3" t="s">
        <v>74</v>
      </c>
      <c r="DC29" s="20" t="s">
        <v>76</v>
      </c>
      <c r="DD29" s="3" t="s">
        <v>74</v>
      </c>
      <c r="DF29" s="20" t="s">
        <v>76</v>
      </c>
      <c r="DG29" s="3" t="s">
        <v>74</v>
      </c>
      <c r="DI29" s="20" t="s">
        <v>76</v>
      </c>
      <c r="DJ29" s="3" t="s">
        <v>74</v>
      </c>
      <c r="DL29" s="20" t="s">
        <v>76</v>
      </c>
      <c r="DM29" s="3" t="s">
        <v>74</v>
      </c>
      <c r="DO29" s="20" t="s">
        <v>76</v>
      </c>
      <c r="DP29" s="3" t="s">
        <v>74</v>
      </c>
      <c r="DR29" s="20" t="s">
        <v>76</v>
      </c>
      <c r="DS29" s="3" t="s">
        <v>74</v>
      </c>
      <c r="DU29" s="20" t="s">
        <v>76</v>
      </c>
      <c r="DV29" s="3" t="s">
        <v>74</v>
      </c>
      <c r="DX29" s="20" t="s">
        <v>76</v>
      </c>
      <c r="DY29" s="3" t="s">
        <v>74</v>
      </c>
      <c r="EA29" s="20" t="s">
        <v>76</v>
      </c>
      <c r="EB29" s="3" t="s">
        <v>74</v>
      </c>
      <c r="ED29" s="20" t="s">
        <v>76</v>
      </c>
      <c r="EE29" s="3" t="s">
        <v>74</v>
      </c>
      <c r="EG29" s="20" t="s">
        <v>76</v>
      </c>
      <c r="EH29" s="3" t="s">
        <v>74</v>
      </c>
      <c r="EJ29" s="20" t="s">
        <v>76</v>
      </c>
      <c r="EK29" s="3" t="s">
        <v>74</v>
      </c>
      <c r="EM29" s="20" t="s">
        <v>76</v>
      </c>
      <c r="EN29" s="3" t="s">
        <v>74</v>
      </c>
      <c r="EP29" s="20" t="s">
        <v>76</v>
      </c>
      <c r="EQ29" s="3" t="s">
        <v>74</v>
      </c>
      <c r="ES29" s="20" t="s">
        <v>76</v>
      </c>
      <c r="ET29" s="3" t="s">
        <v>74</v>
      </c>
      <c r="EV29" s="20" t="s">
        <v>76</v>
      </c>
      <c r="EW29" s="3" t="s">
        <v>74</v>
      </c>
      <c r="EY29" s="20" t="s">
        <v>76</v>
      </c>
      <c r="EZ29" s="3" t="s">
        <v>74</v>
      </c>
    </row>
    <row r="30" spans="1:156" x14ac:dyDescent="0.25">
      <c r="E30" s="85" t="s">
        <v>69</v>
      </c>
      <c r="F30" s="88">
        <f>F24/($F$4+$F$5)</f>
        <v>1</v>
      </c>
      <c r="H30" s="85" t="s">
        <v>69</v>
      </c>
      <c r="I30" s="88">
        <f>(I24-$F24)/$F24</f>
        <v>-1</v>
      </c>
      <c r="K30" s="85" t="s">
        <v>69</v>
      </c>
      <c r="L30" s="88">
        <f>(L24-$F24)/$F24</f>
        <v>-1.6023981807835432</v>
      </c>
      <c r="N30" s="85" t="s">
        <v>69</v>
      </c>
      <c r="O30" s="88">
        <f>(O24-$F24)/$F24</f>
        <v>-1.6044816820612613</v>
      </c>
      <c r="Q30" s="85" t="s">
        <v>69</v>
      </c>
      <c r="R30" s="88">
        <f>(R24-$F24)/$F24</f>
        <v>-1.3094320716075716</v>
      </c>
      <c r="T30" s="85" t="s">
        <v>69</v>
      </c>
      <c r="U30" s="88">
        <f>(U24-$F24)/$F24</f>
        <v>-1.8020135886669382</v>
      </c>
      <c r="W30" s="85" t="s">
        <v>69</v>
      </c>
      <c r="X30" s="88">
        <f>(X24-$F24)/$F24</f>
        <v>-1.3442505770736439</v>
      </c>
      <c r="Z30" s="85" t="s">
        <v>69</v>
      </c>
      <c r="AA30" s="88">
        <f>(AA24-$F24)/$F24</f>
        <v>-1.0651061238406163</v>
      </c>
      <c r="AC30" s="85" t="s">
        <v>69</v>
      </c>
      <c r="AD30" s="88">
        <f>(AD24-$F24)/$F24</f>
        <v>-1.8040970899446562</v>
      </c>
      <c r="AF30" s="85" t="s">
        <v>69</v>
      </c>
      <c r="AG30" s="88">
        <f>(AG24-$F24)/$F24</f>
        <v>-1.3463340783513624</v>
      </c>
      <c r="AI30" s="85" t="s">
        <v>69</v>
      </c>
      <c r="AJ30" s="88">
        <f>(AJ24-$F24)/$F24</f>
        <v>-1.0671896251183348</v>
      </c>
      <c r="AL30" s="85" t="s">
        <v>69</v>
      </c>
      <c r="AM30" s="88">
        <f>(AM24-$F24)/$F24</f>
        <v>-1.6691904916332956</v>
      </c>
      <c r="AO30" s="85" t="s">
        <v>69</v>
      </c>
      <c r="AP30" s="88">
        <f>(AP24-$F24)/$F24</f>
        <v>-0.83689410691821586</v>
      </c>
      <c r="AR30" s="85" t="s">
        <v>69</v>
      </c>
      <c r="AS30" s="88">
        <f>(AS24-$F24)/$F24</f>
        <v>-0.32935873740362026</v>
      </c>
      <c r="AU30" s="85" t="s">
        <v>69</v>
      </c>
      <c r="AV30" s="88">
        <f>(AV24-$F24)/$F24</f>
        <v>-1.8647905139163159</v>
      </c>
      <c r="AX30" s="85" t="s">
        <v>69</v>
      </c>
      <c r="AY30" s="88">
        <f>(AY24-$F24)/$F24</f>
        <v>-1</v>
      </c>
      <c r="BA30" s="85" t="s">
        <v>69</v>
      </c>
      <c r="BB30" s="88">
        <f>(BB24-$F24)/$F24</f>
        <v>-1</v>
      </c>
      <c r="BD30" s="85" t="s">
        <v>69</v>
      </c>
      <c r="BE30" s="88">
        <f>(BE24-$F24)/$F24</f>
        <v>-1.8668740151940342</v>
      </c>
      <c r="BG30" s="85" t="s">
        <v>69</v>
      </c>
      <c r="BH30" s="88">
        <f>(BH24-$F24)/$F24</f>
        <v>-1</v>
      </c>
      <c r="BJ30" s="85" t="s">
        <v>69</v>
      </c>
      <c r="BK30" s="88">
        <f>(BK24-$F24)/$F24</f>
        <v>-1</v>
      </c>
      <c r="BM30" s="85" t="s">
        <v>69</v>
      </c>
      <c r="BN30" s="88">
        <f>(BN24-$F24)/$F24</f>
        <v>-1.7319674168826735</v>
      </c>
      <c r="BP30" s="85" t="s">
        <v>69</v>
      </c>
      <c r="BQ30" s="88">
        <f>(BQ24-$F24)/$F24</f>
        <v>-2</v>
      </c>
      <c r="BS30" s="85" t="s">
        <v>69</v>
      </c>
      <c r="BT30" s="88">
        <f>(BT24-$F24)/$F24</f>
        <v>-2</v>
      </c>
      <c r="BV30" s="85" t="s">
        <v>69</v>
      </c>
      <c r="BW30" s="88">
        <f>(BW24-$F24)/$F24</f>
        <v>-1.7395213367953255</v>
      </c>
      <c r="BY30" s="85" t="s">
        <v>69</v>
      </c>
      <c r="BZ30" s="88">
        <f>(BZ24-$F24)/$F24</f>
        <v>-1.7416048380730433</v>
      </c>
      <c r="CB30" s="85" t="s">
        <v>69</v>
      </c>
      <c r="CC30" s="88">
        <f>(CC24-$F24)/$F24</f>
        <v>-1.4455305837784334</v>
      </c>
      <c r="CE30" s="85" t="s">
        <v>69</v>
      </c>
      <c r="CF30" s="88">
        <f>(CF24-$F24)/$F24</f>
        <v>-1</v>
      </c>
      <c r="CH30" s="85" t="s">
        <v>69</v>
      </c>
      <c r="CI30" s="88">
        <f>(CI24-$F24)/$F24</f>
        <v>-1</v>
      </c>
      <c r="CK30" s="85" t="s">
        <v>69</v>
      </c>
      <c r="CL30" s="88">
        <f>(CL24-$F24)/$F24</f>
        <v>-1</v>
      </c>
      <c r="CN30" s="85" t="s">
        <v>69</v>
      </c>
      <c r="CO30" s="88">
        <f>(CO24-$F24)/$F24</f>
        <v>-1</v>
      </c>
      <c r="CQ30" s="85" t="s">
        <v>69</v>
      </c>
      <c r="CR30" s="88">
        <f>(CR24-$F24)/$F24</f>
        <v>-1</v>
      </c>
      <c r="CT30" s="85" t="s">
        <v>69</v>
      </c>
      <c r="CU30" s="88">
        <f>(CU24-$F24)/$F24</f>
        <v>-1</v>
      </c>
      <c r="CW30" s="85" t="s">
        <v>69</v>
      </c>
      <c r="CX30" s="88">
        <f>(CX24-$F24)/$F24</f>
        <v>-1</v>
      </c>
      <c r="CZ30" s="85" t="s">
        <v>69</v>
      </c>
      <c r="DA30" s="88">
        <f>(DA24-$F24)/$F24</f>
        <v>-1</v>
      </c>
      <c r="DC30" s="85" t="s">
        <v>69</v>
      </c>
      <c r="DD30" s="88">
        <f>(DD24-$F24)/$F24</f>
        <v>-1</v>
      </c>
      <c r="DF30" s="85" t="s">
        <v>69</v>
      </c>
      <c r="DG30" s="88">
        <f>(DG24-$F24)/$F24</f>
        <v>-1</v>
      </c>
      <c r="DI30" s="85" t="s">
        <v>69</v>
      </c>
      <c r="DJ30" s="88">
        <f>(DJ24-$F24)/$F24</f>
        <v>-1</v>
      </c>
      <c r="DL30" s="85" t="s">
        <v>69</v>
      </c>
      <c r="DM30" s="88">
        <f>(DM24-$F24)/$F24</f>
        <v>-1</v>
      </c>
      <c r="DO30" s="85" t="s">
        <v>69</v>
      </c>
      <c r="DP30" s="88">
        <f>(DP24-$F24)/$F24</f>
        <v>-1</v>
      </c>
      <c r="DR30" s="85" t="s">
        <v>69</v>
      </c>
      <c r="DS30" s="88">
        <f>(DS24-$F24)/$F24</f>
        <v>-1</v>
      </c>
      <c r="DU30" s="85" t="s">
        <v>69</v>
      </c>
      <c r="DV30" s="88">
        <f>(DV24-$F24)/$F24</f>
        <v>-1</v>
      </c>
      <c r="DX30" s="85" t="s">
        <v>69</v>
      </c>
      <c r="DY30" s="88">
        <f>(DY24-$F24)/$F24</f>
        <v>-1</v>
      </c>
      <c r="EA30" s="85" t="s">
        <v>69</v>
      </c>
      <c r="EB30" s="88">
        <f>(EB24-$F24)/$F24</f>
        <v>-1</v>
      </c>
      <c r="ED30" s="85" t="s">
        <v>69</v>
      </c>
      <c r="EE30" s="88">
        <f>(EE24-$F24)/$F24</f>
        <v>-1</v>
      </c>
      <c r="EG30" s="85" t="s">
        <v>69</v>
      </c>
      <c r="EH30" s="88">
        <f>(EH24-$F24)/$F24</f>
        <v>-1</v>
      </c>
      <c r="EJ30" s="85" t="s">
        <v>69</v>
      </c>
      <c r="EK30" s="88">
        <f>(EK24-$F24)/$F24</f>
        <v>-1</v>
      </c>
      <c r="EM30" s="85" t="s">
        <v>69</v>
      </c>
      <c r="EN30" s="88">
        <f>(EN24-$F24)/$F24</f>
        <v>-1</v>
      </c>
      <c r="EP30" s="85" t="s">
        <v>69</v>
      </c>
      <c r="EQ30" s="88">
        <f>(EQ24-$F24)/$F24</f>
        <v>-1</v>
      </c>
      <c r="ES30" s="85" t="s">
        <v>69</v>
      </c>
      <c r="ET30" s="88">
        <f>(ET24-$F24)/$F24</f>
        <v>-1</v>
      </c>
      <c r="EV30" s="85" t="s">
        <v>69</v>
      </c>
      <c r="EW30" s="88">
        <f>(EW24-$F24)/$F24</f>
        <v>-1</v>
      </c>
      <c r="EY30" s="85" t="s">
        <v>69</v>
      </c>
      <c r="EZ30" s="88">
        <f>(EZ24-$F24)/$F24</f>
        <v>-1</v>
      </c>
    </row>
    <row r="31" spans="1:156" x14ac:dyDescent="0.25">
      <c r="E31" s="86" t="s">
        <v>71</v>
      </c>
      <c r="F31" s="89">
        <f>F25/($F$6+$F$7+$F$8+$F$9+$F$10+$F$11)</f>
        <v>1</v>
      </c>
      <c r="H31" s="86" t="s">
        <v>71</v>
      </c>
      <c r="I31" s="88">
        <f t="shared" ref="I31:I33" si="37">(I25-$F25)/$F25</f>
        <v>-1</v>
      </c>
      <c r="K31" s="86" t="s">
        <v>71</v>
      </c>
      <c r="L31" s="88">
        <f t="shared" ref="L31:L33" si="38">(L25-$F25)/$F25</f>
        <v>-1.1105903098133774</v>
      </c>
      <c r="N31" s="86" t="s">
        <v>71</v>
      </c>
      <c r="O31" s="88">
        <f t="shared" ref="O31:O33" si="39">(O25-$F25)/$F25</f>
        <v>-1.1121895424170218</v>
      </c>
      <c r="Q31" s="86" t="s">
        <v>71</v>
      </c>
      <c r="R31" s="88">
        <f t="shared" ref="R31:R33" si="40">(R25-$F25)/$F25</f>
        <v>-1.061258961194099</v>
      </c>
      <c r="T31" s="86" t="s">
        <v>71</v>
      </c>
      <c r="U31" s="88">
        <f t="shared" ref="U31:U33" si="41">(U25-$F25)/$F25</f>
        <v>-1.1583993459885564</v>
      </c>
      <c r="W31" s="86" t="s">
        <v>71</v>
      </c>
      <c r="X31" s="88">
        <f t="shared" ref="X31:X33" si="42">(X25-$F25)/$F25</f>
        <v>9.9060025346971087E-2</v>
      </c>
      <c r="Z31" s="86" t="s">
        <v>71</v>
      </c>
      <c r="AA31" s="88">
        <f t="shared" ref="AA31:AA33" si="43">(AA25-$F25)/$F25</f>
        <v>0.21189080432315122</v>
      </c>
      <c r="AC31" s="86" t="s">
        <v>71</v>
      </c>
      <c r="AD31" s="88">
        <f t="shared" ref="AD31:AD33" si="44">(AD25-$F25)/$F25</f>
        <v>-1.1599985785922011</v>
      </c>
      <c r="AF31" s="86" t="s">
        <v>71</v>
      </c>
      <c r="AG31" s="88">
        <f t="shared" ref="AG31:AG33" si="45">(AG25-$F25)/$F25</f>
        <v>9.7460792743326446E-2</v>
      </c>
      <c r="AI31" s="86" t="s">
        <v>71</v>
      </c>
      <c r="AJ31" s="88">
        <f t="shared" ref="AJ31:AJ33" si="46">(AJ25-$F25)/$F25</f>
        <v>0.21029157171950638</v>
      </c>
      <c r="AL31" s="86" t="s">
        <v>71</v>
      </c>
      <c r="AM31" s="88">
        <f t="shared" ref="AM31:AM33" si="47">(AM25-$F25)/$F25</f>
        <v>-1.147695954923621</v>
      </c>
      <c r="AO31" s="86" t="s">
        <v>71</v>
      </c>
      <c r="AP31" s="88">
        <f t="shared" ref="AP31:AP33" si="48">(AP25-$F25)/$F25</f>
        <v>1.1385938111409746</v>
      </c>
      <c r="AR31" s="86" t="s">
        <v>71</v>
      </c>
      <c r="AS31" s="88">
        <f t="shared" ref="AS31:AS33" si="49">(AS25-$F25)/$F25</f>
        <v>1.3437406820067574</v>
      </c>
      <c r="AU31" s="86" t="s">
        <v>71</v>
      </c>
      <c r="AV31" s="88">
        <f t="shared" ref="AV31:AV33" si="50">(AV25-$F25)/$F25</f>
        <v>-1.1810832173609891</v>
      </c>
      <c r="AX31" s="86" t="s">
        <v>71</v>
      </c>
      <c r="AY31" s="88">
        <f t="shared" ref="AY31:AY33" si="51">(AY25-$F25)/$F25</f>
        <v>-1</v>
      </c>
      <c r="BA31" s="86" t="s">
        <v>71</v>
      </c>
      <c r="BB31" s="88">
        <f t="shared" ref="BB31:BB33" si="52">(BB25-$F25)/$F25</f>
        <v>-1</v>
      </c>
      <c r="BD31" s="86" t="s">
        <v>71</v>
      </c>
      <c r="BE31" s="88">
        <f t="shared" ref="BE31:BE33" si="53">(BE25-$F25)/$F25</f>
        <v>-1.1826824499646338</v>
      </c>
      <c r="BG31" s="86" t="s">
        <v>71</v>
      </c>
      <c r="BH31" s="88">
        <f t="shared" ref="BH31:BH33" si="54">(BH25-$F25)/$F25</f>
        <v>-1</v>
      </c>
      <c r="BJ31" s="86" t="s">
        <v>71</v>
      </c>
      <c r="BK31" s="88">
        <f t="shared" ref="BK31:BK33" si="55">(BK25-$F25)/$F25</f>
        <v>-1</v>
      </c>
      <c r="BM31" s="86" t="s">
        <v>71</v>
      </c>
      <c r="BN31" s="88">
        <f t="shared" ref="BN31:BN33" si="56">(BN25-$F25)/$F25</f>
        <v>-1.1703798262960536</v>
      </c>
      <c r="BP31" s="86" t="s">
        <v>71</v>
      </c>
      <c r="BQ31" s="88">
        <f t="shared" ref="BQ31:BQ33" si="57">(BQ25-$F25)/$F25</f>
        <v>-2</v>
      </c>
      <c r="BS31" s="86" t="s">
        <v>71</v>
      </c>
      <c r="BT31" s="88">
        <f t="shared" ref="BT31:BT33" si="58">(BT25-$F25)/$F25</f>
        <v>-2</v>
      </c>
      <c r="BV31" s="86" t="s">
        <v>71</v>
      </c>
      <c r="BW31" s="88">
        <f t="shared" ref="BW31:BW33" si="59">(BW25-$F25)/$F25</f>
        <v>-1.1511852091281611</v>
      </c>
      <c r="BY31" s="86" t="s">
        <v>71</v>
      </c>
      <c r="BZ31" s="88">
        <f t="shared" ref="BZ31:BZ33" si="60">(BZ25-$F25)/$F25</f>
        <v>-1.1527844417318058</v>
      </c>
      <c r="CB31" s="86" t="s">
        <v>71</v>
      </c>
      <c r="CC31" s="88">
        <f t="shared" ref="CC31:CC33" si="61">(CC25-$F25)/$F25</f>
        <v>-1.1018707428942758</v>
      </c>
      <c r="CE31" s="86" t="s">
        <v>71</v>
      </c>
      <c r="CF31" s="88">
        <f t="shared" ref="CF31:CF33" si="62">(CF25-$F25)/$F25</f>
        <v>-1</v>
      </c>
      <c r="CH31" s="86" t="s">
        <v>71</v>
      </c>
      <c r="CI31" s="88">
        <f t="shared" ref="CI31:CI33" si="63">(CI25-$F25)/$F25</f>
        <v>-1</v>
      </c>
      <c r="CK31" s="86" t="s">
        <v>71</v>
      </c>
      <c r="CL31" s="88">
        <f t="shared" ref="CL31:CL33" si="64">(CL25-$F25)/$F25</f>
        <v>-1</v>
      </c>
      <c r="CN31" s="86" t="s">
        <v>71</v>
      </c>
      <c r="CO31" s="88">
        <f t="shared" ref="CO31:CO33" si="65">(CO25-$F25)/$F25</f>
        <v>-1</v>
      </c>
      <c r="CQ31" s="86" t="s">
        <v>71</v>
      </c>
      <c r="CR31" s="88">
        <f t="shared" ref="CR31:CR33" si="66">(CR25-$F25)/$F25</f>
        <v>-1</v>
      </c>
      <c r="CT31" s="86" t="s">
        <v>71</v>
      </c>
      <c r="CU31" s="88">
        <f t="shared" ref="CU31:CU33" si="67">(CU25-$F25)/$F25</f>
        <v>-1</v>
      </c>
      <c r="CW31" s="86" t="s">
        <v>71</v>
      </c>
      <c r="CX31" s="88">
        <f t="shared" ref="CX31:CX33" si="68">(CX25-$F25)/$F25</f>
        <v>-1</v>
      </c>
      <c r="CZ31" s="86" t="s">
        <v>71</v>
      </c>
      <c r="DA31" s="88">
        <f t="shared" ref="DA31:DA33" si="69">(DA25-$F25)/$F25</f>
        <v>-1</v>
      </c>
      <c r="DC31" s="86" t="s">
        <v>71</v>
      </c>
      <c r="DD31" s="88">
        <f t="shared" ref="DD31:DD33" si="70">(DD25-$F25)/$F25</f>
        <v>-1</v>
      </c>
      <c r="DF31" s="86" t="s">
        <v>71</v>
      </c>
      <c r="DG31" s="88">
        <f t="shared" ref="DG31:DG33" si="71">(DG25-$F25)/$F25</f>
        <v>-1</v>
      </c>
      <c r="DI31" s="86" t="s">
        <v>71</v>
      </c>
      <c r="DJ31" s="88">
        <f t="shared" ref="DJ31:DJ33" si="72">(DJ25-$F25)/$F25</f>
        <v>-1</v>
      </c>
      <c r="DL31" s="86" t="s">
        <v>71</v>
      </c>
      <c r="DM31" s="88">
        <f t="shared" ref="DM31:DM33" si="73">(DM25-$F25)/$F25</f>
        <v>-1</v>
      </c>
      <c r="DO31" s="86" t="s">
        <v>71</v>
      </c>
      <c r="DP31" s="88">
        <f t="shared" ref="DP31:DP33" si="74">(DP25-$F25)/$F25</f>
        <v>-1</v>
      </c>
      <c r="DR31" s="86" t="s">
        <v>71</v>
      </c>
      <c r="DS31" s="88">
        <f t="shared" ref="DS31:DS33" si="75">(DS25-$F25)/$F25</f>
        <v>-1</v>
      </c>
      <c r="DU31" s="86" t="s">
        <v>71</v>
      </c>
      <c r="DV31" s="88">
        <f t="shared" ref="DV31:DV33" si="76">(DV25-$F25)/$F25</f>
        <v>-1</v>
      </c>
      <c r="DX31" s="86" t="s">
        <v>71</v>
      </c>
      <c r="DY31" s="88">
        <f t="shared" ref="DY31:DY33" si="77">(DY25-$F25)/$F25</f>
        <v>-1</v>
      </c>
      <c r="EA31" s="86" t="s">
        <v>71</v>
      </c>
      <c r="EB31" s="88">
        <f t="shared" ref="EB31:EB33" si="78">(EB25-$F25)/$F25</f>
        <v>-1</v>
      </c>
      <c r="ED31" s="86" t="s">
        <v>71</v>
      </c>
      <c r="EE31" s="88">
        <f t="shared" ref="EE31:EE33" si="79">(EE25-$F25)/$F25</f>
        <v>-1</v>
      </c>
      <c r="EG31" s="86" t="s">
        <v>71</v>
      </c>
      <c r="EH31" s="88">
        <f t="shared" ref="EH31:EH33" si="80">(EH25-$F25)/$F25</f>
        <v>-1</v>
      </c>
      <c r="EJ31" s="86" t="s">
        <v>71</v>
      </c>
      <c r="EK31" s="88">
        <f t="shared" ref="EK31:EK33" si="81">(EK25-$F25)/$F25</f>
        <v>-1</v>
      </c>
      <c r="EM31" s="86" t="s">
        <v>71</v>
      </c>
      <c r="EN31" s="88">
        <f t="shared" ref="EN31:EN33" si="82">(EN25-$F25)/$F25</f>
        <v>-1</v>
      </c>
      <c r="EP31" s="86" t="s">
        <v>71</v>
      </c>
      <c r="EQ31" s="88">
        <f t="shared" ref="EQ31:EQ33" si="83">(EQ25-$F25)/$F25</f>
        <v>-1</v>
      </c>
      <c r="ES31" s="86" t="s">
        <v>71</v>
      </c>
      <c r="ET31" s="88">
        <f t="shared" ref="ET31:ET33" si="84">(ET25-$F25)/$F25</f>
        <v>-1</v>
      </c>
      <c r="EV31" s="86" t="s">
        <v>71</v>
      </c>
      <c r="EW31" s="88">
        <f t="shared" ref="EW31:EW33" si="85">(EW25-$F25)/$F25</f>
        <v>-1</v>
      </c>
      <c r="EY31" s="86" t="s">
        <v>71</v>
      </c>
      <c r="EZ31" s="88">
        <f t="shared" ref="EZ31:EZ33" si="86">(EZ25-$F25)/$F25</f>
        <v>-1</v>
      </c>
    </row>
    <row r="32" spans="1:156" x14ac:dyDescent="0.25">
      <c r="E32" s="86" t="s">
        <v>70</v>
      </c>
      <c r="F32" s="89">
        <f>F26/($F$12+$F$13)</f>
        <v>1</v>
      </c>
      <c r="H32" s="86" t="s">
        <v>70</v>
      </c>
      <c r="I32" s="88">
        <f t="shared" si="37"/>
        <v>-1</v>
      </c>
      <c r="K32" s="86" t="s">
        <v>70</v>
      </c>
      <c r="L32" s="88">
        <f t="shared" si="38"/>
        <v>-0.98846165107932671</v>
      </c>
      <c r="N32" s="86" t="s">
        <v>70</v>
      </c>
      <c r="O32" s="88">
        <f t="shared" si="39"/>
        <v>-0.99287458295794595</v>
      </c>
      <c r="Q32" s="86" t="s">
        <v>70</v>
      </c>
      <c r="R32" s="88">
        <f t="shared" si="40"/>
        <v>-0.9982469788734204</v>
      </c>
      <c r="T32" s="86" t="s">
        <v>70</v>
      </c>
      <c r="U32" s="88">
        <f t="shared" si="41"/>
        <v>-1.0027614795166011</v>
      </c>
      <c r="W32" s="86" t="s">
        <v>70</v>
      </c>
      <c r="X32" s="88">
        <f t="shared" si="42"/>
        <v>-1.0027614795166011</v>
      </c>
      <c r="Z32" s="86" t="s">
        <v>70</v>
      </c>
      <c r="AA32" s="88">
        <f t="shared" si="43"/>
        <v>-1.0027614795166011</v>
      </c>
      <c r="AC32" s="86" t="s">
        <v>70</v>
      </c>
      <c r="AD32" s="88">
        <f t="shared" si="44"/>
        <v>-1.0027614795166011</v>
      </c>
      <c r="AF32" s="86" t="s">
        <v>70</v>
      </c>
      <c r="AG32" s="88">
        <f t="shared" si="45"/>
        <v>-1.0027614795166011</v>
      </c>
      <c r="AI32" s="86" t="s">
        <v>70</v>
      </c>
      <c r="AJ32" s="88">
        <f t="shared" si="46"/>
        <v>-1.0027614795166011</v>
      </c>
      <c r="AL32" s="86" t="s">
        <v>70</v>
      </c>
      <c r="AM32" s="88">
        <f t="shared" si="47"/>
        <v>-1.0027614795166011</v>
      </c>
      <c r="AO32" s="86" t="s">
        <v>70</v>
      </c>
      <c r="AP32" s="88">
        <f t="shared" si="48"/>
        <v>-1.0027614795166011</v>
      </c>
      <c r="AR32" s="86" t="s">
        <v>70</v>
      </c>
      <c r="AS32" s="88">
        <f t="shared" si="49"/>
        <v>-1.0027614795166011</v>
      </c>
      <c r="AU32" s="86" t="s">
        <v>70</v>
      </c>
      <c r="AV32" s="88">
        <f t="shared" si="50"/>
        <v>-1.0027614795166011</v>
      </c>
      <c r="AX32" s="86" t="s">
        <v>70</v>
      </c>
      <c r="AY32" s="88">
        <f t="shared" si="51"/>
        <v>-1</v>
      </c>
      <c r="BA32" s="86" t="s">
        <v>70</v>
      </c>
      <c r="BB32" s="88">
        <f t="shared" si="52"/>
        <v>-1</v>
      </c>
      <c r="BD32" s="86" t="s">
        <v>70</v>
      </c>
      <c r="BE32" s="88">
        <f t="shared" si="53"/>
        <v>-1.0027614795166011</v>
      </c>
      <c r="BG32" s="86" t="s">
        <v>70</v>
      </c>
      <c r="BH32" s="88">
        <f t="shared" si="54"/>
        <v>-1</v>
      </c>
      <c r="BJ32" s="86" t="s">
        <v>70</v>
      </c>
      <c r="BK32" s="88">
        <f t="shared" si="55"/>
        <v>-1</v>
      </c>
      <c r="BM32" s="86" t="s">
        <v>70</v>
      </c>
      <c r="BN32" s="88">
        <f t="shared" si="56"/>
        <v>-1.0027614795166011</v>
      </c>
      <c r="BP32" s="86" t="s">
        <v>70</v>
      </c>
      <c r="BQ32" s="88">
        <f t="shared" si="57"/>
        <v>-2</v>
      </c>
      <c r="BS32" s="86" t="s">
        <v>70</v>
      </c>
      <c r="BT32" s="88">
        <f t="shared" si="58"/>
        <v>-2</v>
      </c>
      <c r="BV32" s="86" t="s">
        <v>70</v>
      </c>
      <c r="BW32" s="88">
        <f t="shared" si="59"/>
        <v>-0.98570473971888306</v>
      </c>
      <c r="BY32" s="86" t="s">
        <v>70</v>
      </c>
      <c r="BZ32" s="88">
        <f t="shared" si="60"/>
        <v>-0.99001660619958298</v>
      </c>
      <c r="CB32" s="86" t="s">
        <v>70</v>
      </c>
      <c r="CC32" s="88">
        <f t="shared" si="61"/>
        <v>-0.99516257144212317</v>
      </c>
      <c r="CE32" s="86" t="s">
        <v>70</v>
      </c>
      <c r="CF32" s="88">
        <f t="shared" si="62"/>
        <v>-1</v>
      </c>
      <c r="CH32" s="86" t="s">
        <v>70</v>
      </c>
      <c r="CI32" s="88">
        <f t="shared" si="63"/>
        <v>-1</v>
      </c>
      <c r="CK32" s="86" t="s">
        <v>70</v>
      </c>
      <c r="CL32" s="88">
        <f t="shared" si="64"/>
        <v>-1</v>
      </c>
      <c r="CN32" s="86" t="s">
        <v>70</v>
      </c>
      <c r="CO32" s="88">
        <f t="shared" si="65"/>
        <v>-1</v>
      </c>
      <c r="CQ32" s="86" t="s">
        <v>70</v>
      </c>
      <c r="CR32" s="88">
        <f t="shared" si="66"/>
        <v>-1</v>
      </c>
      <c r="CT32" s="86" t="s">
        <v>70</v>
      </c>
      <c r="CU32" s="88">
        <f t="shared" si="67"/>
        <v>-1</v>
      </c>
      <c r="CW32" s="86" t="s">
        <v>70</v>
      </c>
      <c r="CX32" s="88">
        <f t="shared" si="68"/>
        <v>-1</v>
      </c>
      <c r="CZ32" s="86" t="s">
        <v>70</v>
      </c>
      <c r="DA32" s="88">
        <f t="shared" si="69"/>
        <v>-1</v>
      </c>
      <c r="DC32" s="86" t="s">
        <v>70</v>
      </c>
      <c r="DD32" s="88">
        <f t="shared" si="70"/>
        <v>-1</v>
      </c>
      <c r="DF32" s="86" t="s">
        <v>70</v>
      </c>
      <c r="DG32" s="88">
        <f t="shared" si="71"/>
        <v>-1</v>
      </c>
      <c r="DI32" s="86" t="s">
        <v>70</v>
      </c>
      <c r="DJ32" s="88">
        <f t="shared" si="72"/>
        <v>-1</v>
      </c>
      <c r="DL32" s="86" t="s">
        <v>70</v>
      </c>
      <c r="DM32" s="88">
        <f t="shared" si="73"/>
        <v>-1</v>
      </c>
      <c r="DO32" s="86" t="s">
        <v>70</v>
      </c>
      <c r="DP32" s="88">
        <f t="shared" si="74"/>
        <v>-1</v>
      </c>
      <c r="DR32" s="86" t="s">
        <v>70</v>
      </c>
      <c r="DS32" s="88">
        <f t="shared" si="75"/>
        <v>-1</v>
      </c>
      <c r="DU32" s="86" t="s">
        <v>70</v>
      </c>
      <c r="DV32" s="88">
        <f t="shared" si="76"/>
        <v>-1</v>
      </c>
      <c r="DX32" s="86" t="s">
        <v>70</v>
      </c>
      <c r="DY32" s="88">
        <f t="shared" si="77"/>
        <v>-1</v>
      </c>
      <c r="EA32" s="86" t="s">
        <v>70</v>
      </c>
      <c r="EB32" s="88">
        <f t="shared" si="78"/>
        <v>-1</v>
      </c>
      <c r="ED32" s="86" t="s">
        <v>70</v>
      </c>
      <c r="EE32" s="88">
        <f t="shared" si="79"/>
        <v>-1</v>
      </c>
      <c r="EG32" s="86" t="s">
        <v>70</v>
      </c>
      <c r="EH32" s="88">
        <f t="shared" si="80"/>
        <v>-1</v>
      </c>
      <c r="EJ32" s="86" t="s">
        <v>70</v>
      </c>
      <c r="EK32" s="88">
        <f t="shared" si="81"/>
        <v>-1</v>
      </c>
      <c r="EM32" s="86" t="s">
        <v>70</v>
      </c>
      <c r="EN32" s="88">
        <f t="shared" si="82"/>
        <v>-1</v>
      </c>
      <c r="EP32" s="86" t="s">
        <v>70</v>
      </c>
      <c r="EQ32" s="88">
        <f t="shared" si="83"/>
        <v>-1</v>
      </c>
      <c r="ES32" s="86" t="s">
        <v>70</v>
      </c>
      <c r="ET32" s="88">
        <f t="shared" si="84"/>
        <v>-1</v>
      </c>
      <c r="EV32" s="86" t="s">
        <v>70</v>
      </c>
      <c r="EW32" s="88">
        <f t="shared" si="85"/>
        <v>-1</v>
      </c>
      <c r="EY32" s="86" t="s">
        <v>70</v>
      </c>
      <c r="EZ32" s="88">
        <f t="shared" si="86"/>
        <v>-1</v>
      </c>
    </row>
    <row r="33" spans="1:156" x14ac:dyDescent="0.25">
      <c r="E33" s="87" t="s">
        <v>72</v>
      </c>
      <c r="F33" s="90">
        <f>F27/($F$14+$F$15+$F$16+$F$17+$F$18+$F$19)</f>
        <v>1</v>
      </c>
      <c r="H33" s="87" t="s">
        <v>72</v>
      </c>
      <c r="I33" s="88">
        <f t="shared" si="37"/>
        <v>-1</v>
      </c>
      <c r="K33" s="87" t="s">
        <v>72</v>
      </c>
      <c r="L33" s="88">
        <f t="shared" si="38"/>
        <v>-0.82906714842710516</v>
      </c>
      <c r="N33" s="87" t="s">
        <v>72</v>
      </c>
      <c r="O33" s="88">
        <f t="shared" si="39"/>
        <v>-0.8319784649371389</v>
      </c>
      <c r="Q33" s="87" t="s">
        <v>72</v>
      </c>
      <c r="R33" s="88">
        <f t="shared" si="40"/>
        <v>-0.92773834322678173</v>
      </c>
      <c r="T33" s="87" t="s">
        <v>72</v>
      </c>
      <c r="U33" s="88">
        <f t="shared" si="41"/>
        <v>-1.0058260638749168</v>
      </c>
      <c r="W33" s="87" t="s">
        <v>72</v>
      </c>
      <c r="X33" s="88">
        <f t="shared" si="42"/>
        <v>4.2453083088226373</v>
      </c>
      <c r="Z33" s="87" t="s">
        <v>72</v>
      </c>
      <c r="AA33" s="88">
        <f t="shared" si="43"/>
        <v>3.8570422322291105</v>
      </c>
      <c r="AC33" s="87" t="s">
        <v>72</v>
      </c>
      <c r="AD33" s="88">
        <f t="shared" si="44"/>
        <v>-1.0075067060628273</v>
      </c>
      <c r="AF33" s="87" t="s">
        <v>72</v>
      </c>
      <c r="AG33" s="88">
        <f t="shared" si="45"/>
        <v>4.243627666634727</v>
      </c>
      <c r="AI33" s="87" t="s">
        <v>72</v>
      </c>
      <c r="AJ33" s="88">
        <f t="shared" si="46"/>
        <v>3.8553615900411997</v>
      </c>
      <c r="AL33" s="87" t="s">
        <v>72</v>
      </c>
      <c r="AM33" s="88">
        <f t="shared" si="47"/>
        <v>-0.96129510722776068</v>
      </c>
      <c r="AO33" s="87" t="s">
        <v>72</v>
      </c>
      <c r="AP33" s="88">
        <f t="shared" si="48"/>
        <v>8.5862219340405197</v>
      </c>
      <c r="AR33" s="87" t="s">
        <v>72</v>
      </c>
      <c r="AS33" s="88">
        <f t="shared" si="49"/>
        <v>7.8802836129613798</v>
      </c>
      <c r="AU33" s="87" t="s">
        <v>72</v>
      </c>
      <c r="AV33" s="88">
        <f t="shared" si="50"/>
        <v>-0.99934699704097596</v>
      </c>
      <c r="AX33" s="87" t="s">
        <v>72</v>
      </c>
      <c r="AY33" s="88">
        <f t="shared" si="51"/>
        <v>-1</v>
      </c>
      <c r="BA33" s="87" t="s">
        <v>72</v>
      </c>
      <c r="BB33" s="88">
        <f t="shared" si="52"/>
        <v>-1</v>
      </c>
      <c r="BD33" s="87" t="s">
        <v>72</v>
      </c>
      <c r="BE33" s="88">
        <f t="shared" si="53"/>
        <v>-1.0010276392288868</v>
      </c>
      <c r="BG33" s="87" t="s">
        <v>72</v>
      </c>
      <c r="BH33" s="88">
        <f t="shared" si="54"/>
        <v>-1</v>
      </c>
      <c r="BJ33" s="87" t="s">
        <v>72</v>
      </c>
      <c r="BK33" s="88">
        <f t="shared" si="55"/>
        <v>-1</v>
      </c>
      <c r="BM33" s="87" t="s">
        <v>72</v>
      </c>
      <c r="BN33" s="88">
        <f t="shared" si="56"/>
        <v>-0.9548160403938204</v>
      </c>
      <c r="BP33" s="87" t="s">
        <v>72</v>
      </c>
      <c r="BQ33" s="88">
        <f t="shared" si="57"/>
        <v>-2</v>
      </c>
      <c r="BS33" s="87" t="s">
        <v>72</v>
      </c>
      <c r="BT33" s="88">
        <f t="shared" si="58"/>
        <v>-2</v>
      </c>
      <c r="BV33" s="87" t="s">
        <v>72</v>
      </c>
      <c r="BW33" s="88">
        <f t="shared" si="59"/>
        <v>-0.75952023689353476</v>
      </c>
      <c r="BY33" s="87" t="s">
        <v>72</v>
      </c>
      <c r="BZ33" s="88">
        <f t="shared" si="60"/>
        <v>-0.76247462700484292</v>
      </c>
      <c r="CB33" s="87" t="s">
        <v>72</v>
      </c>
      <c r="CC33" s="88">
        <f t="shared" si="61"/>
        <v>-0.86949097994184266</v>
      </c>
      <c r="CE33" s="87" t="s">
        <v>72</v>
      </c>
      <c r="CF33" s="88">
        <f t="shared" si="62"/>
        <v>-1</v>
      </c>
      <c r="CH33" s="87" t="s">
        <v>72</v>
      </c>
      <c r="CI33" s="88">
        <f t="shared" si="63"/>
        <v>-1</v>
      </c>
      <c r="CK33" s="87" t="s">
        <v>72</v>
      </c>
      <c r="CL33" s="88">
        <f t="shared" si="64"/>
        <v>-1</v>
      </c>
      <c r="CN33" s="87" t="s">
        <v>72</v>
      </c>
      <c r="CO33" s="88">
        <f t="shared" si="65"/>
        <v>-1</v>
      </c>
      <c r="CQ33" s="87" t="s">
        <v>72</v>
      </c>
      <c r="CR33" s="88">
        <f t="shared" si="66"/>
        <v>-1</v>
      </c>
      <c r="CT33" s="87" t="s">
        <v>72</v>
      </c>
      <c r="CU33" s="88">
        <f t="shared" si="67"/>
        <v>-1</v>
      </c>
      <c r="CW33" s="87" t="s">
        <v>72</v>
      </c>
      <c r="CX33" s="88">
        <f t="shared" si="68"/>
        <v>-1</v>
      </c>
      <c r="CZ33" s="87" t="s">
        <v>72</v>
      </c>
      <c r="DA33" s="88">
        <f t="shared" si="69"/>
        <v>-1</v>
      </c>
      <c r="DC33" s="87" t="s">
        <v>72</v>
      </c>
      <c r="DD33" s="88">
        <f t="shared" si="70"/>
        <v>-1</v>
      </c>
      <c r="DF33" s="87" t="s">
        <v>72</v>
      </c>
      <c r="DG33" s="88">
        <f t="shared" si="71"/>
        <v>-1</v>
      </c>
      <c r="DI33" s="87" t="s">
        <v>72</v>
      </c>
      <c r="DJ33" s="88">
        <f t="shared" si="72"/>
        <v>-1</v>
      </c>
      <c r="DL33" s="87" t="s">
        <v>72</v>
      </c>
      <c r="DM33" s="88">
        <f t="shared" si="73"/>
        <v>-1</v>
      </c>
      <c r="DO33" s="87" t="s">
        <v>72</v>
      </c>
      <c r="DP33" s="88">
        <f t="shared" si="74"/>
        <v>-1</v>
      </c>
      <c r="DR33" s="87" t="s">
        <v>72</v>
      </c>
      <c r="DS33" s="88">
        <f t="shared" si="75"/>
        <v>-1</v>
      </c>
      <c r="DU33" s="87" t="s">
        <v>72</v>
      </c>
      <c r="DV33" s="88">
        <f t="shared" si="76"/>
        <v>-1</v>
      </c>
      <c r="DX33" s="87" t="s">
        <v>72</v>
      </c>
      <c r="DY33" s="88">
        <f t="shared" si="77"/>
        <v>-1</v>
      </c>
      <c r="EA33" s="87" t="s">
        <v>72</v>
      </c>
      <c r="EB33" s="88">
        <f t="shared" si="78"/>
        <v>-1</v>
      </c>
      <c r="ED33" s="87" t="s">
        <v>72</v>
      </c>
      <c r="EE33" s="88">
        <f t="shared" si="79"/>
        <v>-1</v>
      </c>
      <c r="EG33" s="87" t="s">
        <v>72</v>
      </c>
      <c r="EH33" s="88">
        <f t="shared" si="80"/>
        <v>-1</v>
      </c>
      <c r="EJ33" s="87" t="s">
        <v>72</v>
      </c>
      <c r="EK33" s="88">
        <f t="shared" si="81"/>
        <v>-1</v>
      </c>
      <c r="EM33" s="87" t="s">
        <v>72</v>
      </c>
      <c r="EN33" s="88">
        <f t="shared" si="82"/>
        <v>-1</v>
      </c>
      <c r="EP33" s="87" t="s">
        <v>72</v>
      </c>
      <c r="EQ33" s="88">
        <f t="shared" si="83"/>
        <v>-1</v>
      </c>
      <c r="ES33" s="87" t="s">
        <v>72</v>
      </c>
      <c r="ET33" s="88">
        <f t="shared" si="84"/>
        <v>-1</v>
      </c>
      <c r="EV33" s="87" t="s">
        <v>72</v>
      </c>
      <c r="EW33" s="88">
        <f t="shared" si="85"/>
        <v>-1</v>
      </c>
      <c r="EY33" s="87" t="s">
        <v>72</v>
      </c>
      <c r="EZ33" s="88">
        <f t="shared" si="86"/>
        <v>-1</v>
      </c>
    </row>
    <row r="34" spans="1:156" x14ac:dyDescent="0.25">
      <c r="F34" s="80"/>
      <c r="I34" s="80"/>
      <c r="L34" s="80"/>
      <c r="O34" s="80"/>
      <c r="R34" s="80"/>
      <c r="U34" s="80"/>
      <c r="X34" s="80"/>
      <c r="AA34" s="80"/>
      <c r="AD34" s="80"/>
      <c r="AG34" s="80"/>
      <c r="AJ34" s="80"/>
      <c r="AM34" s="80"/>
      <c r="AP34" s="80"/>
      <c r="AS34" s="80"/>
      <c r="AV34" s="80"/>
      <c r="AY34" s="80"/>
      <c r="BB34" s="80"/>
      <c r="BE34" s="80"/>
      <c r="BH34" s="80"/>
      <c r="BK34" s="80"/>
      <c r="BN34" s="80"/>
      <c r="BQ34" s="80"/>
      <c r="BT34" s="80"/>
      <c r="BW34" s="80"/>
      <c r="BZ34" s="80"/>
      <c r="CC34" s="80"/>
      <c r="CF34" s="80"/>
      <c r="CI34" s="80"/>
      <c r="CL34" s="80"/>
      <c r="CO34" s="80"/>
      <c r="CR34" s="80"/>
      <c r="CU34" s="80"/>
      <c r="CX34" s="80"/>
      <c r="DA34" s="80"/>
      <c r="DD34" s="80"/>
      <c r="DG34" s="80"/>
      <c r="DJ34" s="80"/>
      <c r="DM34" s="80"/>
      <c r="DP34" s="80"/>
      <c r="DS34" s="80"/>
      <c r="DV34" s="80"/>
      <c r="DY34" s="80"/>
      <c r="EB34" s="80"/>
      <c r="EE34" s="80"/>
      <c r="EH34" s="80"/>
      <c r="EK34" s="80"/>
      <c r="EN34" s="80"/>
      <c r="EQ34" s="80"/>
      <c r="ET34" s="80"/>
      <c r="EW34" s="80"/>
      <c r="EZ34" s="80"/>
    </row>
    <row r="35" spans="1:156" x14ac:dyDescent="0.25">
      <c r="A35" s="54" t="str">
        <f>A3</f>
        <v>Category</v>
      </c>
      <c r="B35" s="54" t="str">
        <f>B3</f>
        <v>Number</v>
      </c>
      <c r="C35" s="64" t="str">
        <f>C3</f>
        <v>Description</v>
      </c>
      <c r="E35" s="20" t="s">
        <v>77</v>
      </c>
      <c r="F35" s="3" t="s">
        <v>73</v>
      </c>
      <c r="H35" s="20" t="s">
        <v>77</v>
      </c>
      <c r="I35" s="3" t="s">
        <v>73</v>
      </c>
      <c r="K35" s="20" t="s">
        <v>77</v>
      </c>
      <c r="L35" s="3" t="s">
        <v>73</v>
      </c>
      <c r="N35" s="20" t="s">
        <v>77</v>
      </c>
      <c r="O35" s="3" t="s">
        <v>73</v>
      </c>
      <c r="Q35" s="20" t="s">
        <v>77</v>
      </c>
      <c r="R35" s="3" t="s">
        <v>73</v>
      </c>
      <c r="T35" s="20" t="s">
        <v>77</v>
      </c>
      <c r="U35" s="3" t="s">
        <v>73</v>
      </c>
      <c r="W35" s="20" t="s">
        <v>77</v>
      </c>
      <c r="X35" s="3" t="s">
        <v>73</v>
      </c>
      <c r="Z35" s="20" t="s">
        <v>77</v>
      </c>
      <c r="AA35" s="3" t="s">
        <v>73</v>
      </c>
      <c r="AC35" s="20" t="s">
        <v>77</v>
      </c>
      <c r="AD35" s="3" t="s">
        <v>73</v>
      </c>
      <c r="AF35" s="20" t="s">
        <v>77</v>
      </c>
      <c r="AG35" s="3" t="s">
        <v>73</v>
      </c>
      <c r="AI35" s="20" t="s">
        <v>77</v>
      </c>
      <c r="AJ35" s="3" t="s">
        <v>73</v>
      </c>
      <c r="AL35" s="20" t="s">
        <v>77</v>
      </c>
      <c r="AM35" s="3" t="s">
        <v>73</v>
      </c>
      <c r="AO35" s="20" t="s">
        <v>77</v>
      </c>
      <c r="AP35" s="3" t="s">
        <v>73</v>
      </c>
      <c r="AR35" s="20" t="s">
        <v>77</v>
      </c>
      <c r="AS35" s="3" t="s">
        <v>73</v>
      </c>
      <c r="AU35" s="20" t="s">
        <v>77</v>
      </c>
      <c r="AV35" s="3" t="s">
        <v>73</v>
      </c>
      <c r="AX35" s="20" t="s">
        <v>77</v>
      </c>
      <c r="AY35" s="3" t="s">
        <v>73</v>
      </c>
      <c r="BA35" s="20" t="s">
        <v>77</v>
      </c>
      <c r="BB35" s="3" t="s">
        <v>73</v>
      </c>
      <c r="BD35" s="20" t="s">
        <v>77</v>
      </c>
      <c r="BE35" s="3" t="s">
        <v>73</v>
      </c>
      <c r="BG35" s="20" t="s">
        <v>77</v>
      </c>
      <c r="BH35" s="3" t="s">
        <v>73</v>
      </c>
      <c r="BJ35" s="20" t="s">
        <v>77</v>
      </c>
      <c r="BK35" s="3" t="s">
        <v>73</v>
      </c>
      <c r="BM35" s="20" t="s">
        <v>77</v>
      </c>
      <c r="BN35" s="3" t="s">
        <v>73</v>
      </c>
      <c r="BP35" s="20" t="s">
        <v>77</v>
      </c>
      <c r="BQ35" s="3" t="s">
        <v>73</v>
      </c>
      <c r="BS35" s="20" t="s">
        <v>77</v>
      </c>
      <c r="BT35" s="3" t="s">
        <v>73</v>
      </c>
      <c r="BV35" s="20" t="s">
        <v>77</v>
      </c>
      <c r="BW35" s="3" t="s">
        <v>73</v>
      </c>
      <c r="BY35" s="20" t="s">
        <v>77</v>
      </c>
      <c r="BZ35" s="3" t="s">
        <v>73</v>
      </c>
      <c r="CB35" s="20" t="s">
        <v>77</v>
      </c>
      <c r="CC35" s="3" t="s">
        <v>73</v>
      </c>
      <c r="CE35" s="20" t="s">
        <v>77</v>
      </c>
      <c r="CF35" s="3" t="s">
        <v>73</v>
      </c>
      <c r="CH35" s="20" t="s">
        <v>77</v>
      </c>
      <c r="CI35" s="3" t="s">
        <v>73</v>
      </c>
      <c r="CK35" s="20" t="s">
        <v>77</v>
      </c>
      <c r="CL35" s="3" t="s">
        <v>73</v>
      </c>
      <c r="CN35" s="20" t="s">
        <v>77</v>
      </c>
      <c r="CO35" s="3" t="s">
        <v>73</v>
      </c>
      <c r="CQ35" s="20" t="s">
        <v>77</v>
      </c>
      <c r="CR35" s="3" t="s">
        <v>73</v>
      </c>
      <c r="CT35" s="20" t="s">
        <v>77</v>
      </c>
      <c r="CU35" s="3" t="s">
        <v>73</v>
      </c>
      <c r="CW35" s="20" t="s">
        <v>77</v>
      </c>
      <c r="CX35" s="3" t="s">
        <v>73</v>
      </c>
      <c r="CZ35" s="20" t="s">
        <v>77</v>
      </c>
      <c r="DA35" s="3" t="s">
        <v>73</v>
      </c>
      <c r="DC35" s="20" t="s">
        <v>77</v>
      </c>
      <c r="DD35" s="3" t="s">
        <v>73</v>
      </c>
      <c r="DF35" s="20" t="s">
        <v>77</v>
      </c>
      <c r="DG35" s="3" t="s">
        <v>73</v>
      </c>
      <c r="DI35" s="20" t="s">
        <v>77</v>
      </c>
      <c r="DJ35" s="3" t="s">
        <v>73</v>
      </c>
      <c r="DL35" s="20" t="s">
        <v>77</v>
      </c>
      <c r="DM35" s="3" t="s">
        <v>73</v>
      </c>
      <c r="DO35" s="20" t="s">
        <v>77</v>
      </c>
      <c r="DP35" s="3" t="s">
        <v>73</v>
      </c>
      <c r="DR35" s="20" t="s">
        <v>77</v>
      </c>
      <c r="DS35" s="3" t="s">
        <v>73</v>
      </c>
      <c r="DU35" s="20" t="s">
        <v>77</v>
      </c>
      <c r="DV35" s="3" t="s">
        <v>73</v>
      </c>
      <c r="DX35" s="20" t="s">
        <v>77</v>
      </c>
      <c r="DY35" s="3" t="s">
        <v>73</v>
      </c>
      <c r="EA35" s="20" t="s">
        <v>77</v>
      </c>
      <c r="EB35" s="3" t="s">
        <v>73</v>
      </c>
      <c r="ED35" s="20" t="s">
        <v>77</v>
      </c>
      <c r="EE35" s="3" t="s">
        <v>73</v>
      </c>
      <c r="EG35" s="20" t="s">
        <v>77</v>
      </c>
      <c r="EH35" s="3" t="s">
        <v>73</v>
      </c>
      <c r="EJ35" s="20" t="s">
        <v>77</v>
      </c>
      <c r="EK35" s="3" t="s">
        <v>73</v>
      </c>
      <c r="EM35" s="20" t="s">
        <v>77</v>
      </c>
      <c r="EN35" s="3" t="s">
        <v>73</v>
      </c>
      <c r="EP35" s="20" t="s">
        <v>77</v>
      </c>
      <c r="EQ35" s="3" t="s">
        <v>73</v>
      </c>
      <c r="ES35" s="20" t="s">
        <v>77</v>
      </c>
      <c r="ET35" s="3" t="s">
        <v>73</v>
      </c>
      <c r="EV35" s="20" t="s">
        <v>77</v>
      </c>
      <c r="EW35" s="3" t="s">
        <v>73</v>
      </c>
      <c r="EY35" s="20" t="s">
        <v>77</v>
      </c>
      <c r="EZ35" s="3" t="s">
        <v>73</v>
      </c>
    </row>
    <row r="36" spans="1:156" x14ac:dyDescent="0.25">
      <c r="C36" s="64" t="str">
        <f>C4</f>
        <v>Decreased health and safety risk to fishing vessel operators from cable snagging</v>
      </c>
      <c r="E36" s="91" t="s">
        <v>6</v>
      </c>
      <c r="F36" s="82">
        <f>F4</f>
        <v>-13260.78499356718</v>
      </c>
      <c r="H36" s="91" t="s">
        <v>6</v>
      </c>
      <c r="I36" s="82" t="str">
        <f>I4</f>
        <v xml:space="preserve"> </v>
      </c>
      <c r="K36" s="91" t="s">
        <v>6</v>
      </c>
      <c r="L36" s="82">
        <f>L4</f>
        <v>8282.3332894975902</v>
      </c>
      <c r="N36" s="91" t="s">
        <v>6</v>
      </c>
      <c r="O36" s="82">
        <f>O4</f>
        <v>8282.3332894975902</v>
      </c>
      <c r="Q36" s="91" t="s">
        <v>6</v>
      </c>
      <c r="R36" s="82">
        <f>R4</f>
        <v>4209.0546225315611</v>
      </c>
      <c r="T36" s="91" t="s">
        <v>6</v>
      </c>
      <c r="U36" s="82">
        <f>U4</f>
        <v>11133.80520059736</v>
      </c>
      <c r="W36" s="91" t="s">
        <v>6</v>
      </c>
      <c r="X36" s="82">
        <f>X4</f>
        <v>13260.78499356718</v>
      </c>
      <c r="Z36" s="91" t="s">
        <v>6</v>
      </c>
      <c r="AA36" s="82">
        <f>AA4</f>
        <v>13260.78499356718</v>
      </c>
      <c r="AC36" s="91" t="s">
        <v>6</v>
      </c>
      <c r="AD36" s="82">
        <f>AD4</f>
        <v>11133.80520059736</v>
      </c>
      <c r="AF36" s="91" t="s">
        <v>6</v>
      </c>
      <c r="AG36" s="82">
        <f>AG4</f>
        <v>13260.78499356718</v>
      </c>
      <c r="AI36" s="91" t="s">
        <v>6</v>
      </c>
      <c r="AJ36" s="82">
        <f>AJ4</f>
        <v>13260.78499356718</v>
      </c>
      <c r="AL36" s="91" t="s">
        <v>6</v>
      </c>
      <c r="AM36" s="82">
        <f>AM4</f>
        <v>9393.5490063493253</v>
      </c>
      <c r="AO36" s="91" t="s">
        <v>6</v>
      </c>
      <c r="AP36" s="82">
        <f>AP4</f>
        <v>13260.78499356718</v>
      </c>
      <c r="AR36" s="91" t="s">
        <v>6</v>
      </c>
      <c r="AS36" s="82">
        <f>AS4</f>
        <v>13260.78499356718</v>
      </c>
      <c r="AU36" s="91" t="s">
        <v>6</v>
      </c>
      <c r="AV36" s="82">
        <f>AV4</f>
        <v>11926.58857797702</v>
      </c>
      <c r="AX36" s="91" t="s">
        <v>6</v>
      </c>
      <c r="AY36" s="82" t="str">
        <f>AY4</f>
        <v xml:space="preserve"> </v>
      </c>
      <c r="BA36" s="91" t="s">
        <v>6</v>
      </c>
      <c r="BB36" s="82" t="str">
        <f>BB4</f>
        <v xml:space="preserve"> </v>
      </c>
      <c r="BD36" s="91" t="s">
        <v>6</v>
      </c>
      <c r="BE36" s="82">
        <f>BE4</f>
        <v>11926.58857797702</v>
      </c>
      <c r="BG36" s="91" t="s">
        <v>6</v>
      </c>
      <c r="BH36" s="82" t="str">
        <f>BH4</f>
        <v xml:space="preserve"> </v>
      </c>
      <c r="BJ36" s="91" t="s">
        <v>6</v>
      </c>
      <c r="BK36" s="82" t="str">
        <f>BK4</f>
        <v xml:space="preserve"> </v>
      </c>
      <c r="BM36" s="91" t="s">
        <v>6</v>
      </c>
      <c r="BN36" s="82">
        <f>BN4</f>
        <v>10186.332383728986</v>
      </c>
      <c r="BP36" s="91" t="s">
        <v>6</v>
      </c>
      <c r="BQ36" s="82">
        <f>BQ4</f>
        <v>13260.78499356718</v>
      </c>
      <c r="BS36" s="91" t="s">
        <v>6</v>
      </c>
      <c r="BT36" s="82">
        <f>BT4</f>
        <v>13260.78499356718</v>
      </c>
      <c r="BV36" s="91" t="s">
        <v>6</v>
      </c>
      <c r="BW36" s="82">
        <f>BW4</f>
        <v>10137.938015559892</v>
      </c>
      <c r="BY36" s="91" t="s">
        <v>6</v>
      </c>
      <c r="BZ36" s="82">
        <f>BZ4</f>
        <v>10137.938015559892</v>
      </c>
      <c r="CB36" s="91" t="s">
        <v>6</v>
      </c>
      <c r="CC36" s="82">
        <f>CC4</f>
        <v>6064.6593485938629</v>
      </c>
      <c r="CE36" s="91" t="s">
        <v>6</v>
      </c>
      <c r="CF36" s="82">
        <f>CF4</f>
        <v>0</v>
      </c>
      <c r="CH36" s="91" t="s">
        <v>6</v>
      </c>
      <c r="CI36" s="82">
        <f>CI4</f>
        <v>0</v>
      </c>
      <c r="CK36" s="91" t="s">
        <v>6</v>
      </c>
      <c r="CL36" s="82">
        <f>CL4</f>
        <v>0</v>
      </c>
      <c r="CN36" s="91" t="s">
        <v>6</v>
      </c>
      <c r="CO36" s="82">
        <f>CO4</f>
        <v>0</v>
      </c>
      <c r="CQ36" s="91" t="s">
        <v>6</v>
      </c>
      <c r="CR36" s="82">
        <f>CR4</f>
        <v>0</v>
      </c>
      <c r="CT36" s="91" t="s">
        <v>6</v>
      </c>
      <c r="CU36" s="82">
        <f>CU4</f>
        <v>0</v>
      </c>
      <c r="CW36" s="91" t="s">
        <v>6</v>
      </c>
      <c r="CX36" s="82">
        <f>CX4</f>
        <v>0</v>
      </c>
      <c r="CZ36" s="91" t="s">
        <v>6</v>
      </c>
      <c r="DA36" s="82">
        <f>DA4</f>
        <v>0</v>
      </c>
      <c r="DC36" s="91" t="s">
        <v>6</v>
      </c>
      <c r="DD36" s="82">
        <f>DD4</f>
        <v>0</v>
      </c>
      <c r="DF36" s="91" t="s">
        <v>6</v>
      </c>
      <c r="DG36" s="82">
        <f>DG4</f>
        <v>0</v>
      </c>
      <c r="DI36" s="91" t="s">
        <v>6</v>
      </c>
      <c r="DJ36" s="82">
        <f>DJ4</f>
        <v>0</v>
      </c>
      <c r="DL36" s="91" t="s">
        <v>6</v>
      </c>
      <c r="DM36" s="82">
        <f>DM4</f>
        <v>0</v>
      </c>
      <c r="DO36" s="91" t="s">
        <v>6</v>
      </c>
      <c r="DP36" s="82">
        <f>DP4</f>
        <v>0</v>
      </c>
      <c r="DR36" s="91" t="s">
        <v>6</v>
      </c>
      <c r="DS36" s="82">
        <f>DS4</f>
        <v>0</v>
      </c>
      <c r="DU36" s="91" t="s">
        <v>6</v>
      </c>
      <c r="DV36" s="82">
        <f>DV4</f>
        <v>0</v>
      </c>
      <c r="DX36" s="91" t="s">
        <v>6</v>
      </c>
      <c r="DY36" s="82">
        <f>DY4</f>
        <v>0</v>
      </c>
      <c r="EA36" s="91" t="s">
        <v>6</v>
      </c>
      <c r="EB36" s="82">
        <f>EB4</f>
        <v>0</v>
      </c>
      <c r="ED36" s="91" t="s">
        <v>6</v>
      </c>
      <c r="EE36" s="82">
        <f>EE4</f>
        <v>0</v>
      </c>
      <c r="EG36" s="91" t="s">
        <v>6</v>
      </c>
      <c r="EH36" s="82">
        <f>EH4</f>
        <v>0</v>
      </c>
      <c r="EJ36" s="91" t="s">
        <v>6</v>
      </c>
      <c r="EK36" s="82">
        <f>EK4</f>
        <v>0</v>
      </c>
      <c r="EM36" s="91" t="s">
        <v>6</v>
      </c>
      <c r="EN36" s="82">
        <f>EN4</f>
        <v>0</v>
      </c>
      <c r="EP36" s="91" t="s">
        <v>6</v>
      </c>
      <c r="EQ36" s="82">
        <f>EQ4</f>
        <v>0</v>
      </c>
      <c r="ES36" s="91" t="s">
        <v>6</v>
      </c>
      <c r="ET36" s="82">
        <f>ET4</f>
        <v>0</v>
      </c>
      <c r="EV36" s="91" t="s">
        <v>6</v>
      </c>
      <c r="EW36" s="82">
        <f>EW4</f>
        <v>0</v>
      </c>
      <c r="EY36" s="91" t="s">
        <v>6</v>
      </c>
      <c r="EZ36" s="82">
        <f>EZ4</f>
        <v>0</v>
      </c>
    </row>
    <row r="37" spans="1:156" x14ac:dyDescent="0.25">
      <c r="C37" s="60" t="str">
        <f t="shared" ref="C37:C51" si="87">C5</f>
        <v>Change in health and safety risk to cable laying vessel operators</v>
      </c>
      <c r="E37" s="92" t="s">
        <v>8</v>
      </c>
      <c r="F37" s="6">
        <f t="shared" ref="F37:F51" si="88">F5</f>
        <v>-382.26109725513095</v>
      </c>
      <c r="H37" s="92" t="s">
        <v>8</v>
      </c>
      <c r="I37" s="6" t="str">
        <f t="shared" ref="I37:I51" si="89">I5</f>
        <v xml:space="preserve"> </v>
      </c>
      <c r="K37" s="92" t="s">
        <v>8</v>
      </c>
      <c r="L37" s="6">
        <f t="shared" ref="L37:L51" si="90">L5</f>
        <v>-63.787144040198541</v>
      </c>
      <c r="N37" s="92" t="s">
        <v>8</v>
      </c>
      <c r="O37" s="6">
        <f t="shared" ref="O37:O51" si="91">O5</f>
        <v>-35.361840078002501</v>
      </c>
      <c r="Q37" s="92" t="s">
        <v>8</v>
      </c>
      <c r="R37" s="6">
        <f t="shared" ref="R37:R51" si="92">R5</f>
        <v>12.541392389165537</v>
      </c>
      <c r="T37" s="92" t="s">
        <v>8</v>
      </c>
      <c r="U37" s="6">
        <f t="shared" ref="U37:U51" si="93">U5</f>
        <v>-191.89684494851724</v>
      </c>
      <c r="W37" s="92" t="s">
        <v>8</v>
      </c>
      <c r="X37" s="6">
        <f t="shared" ref="X37:X51" si="94">X5</f>
        <v>-8564.1585037592758</v>
      </c>
      <c r="Z37" s="92" t="s">
        <v>8</v>
      </c>
      <c r="AA37" s="6">
        <f t="shared" ref="AA37:AA51" si="95">AA5</f>
        <v>-12372.539145214865</v>
      </c>
      <c r="AC37" s="92" t="s">
        <v>8</v>
      </c>
      <c r="AD37" s="6">
        <f t="shared" ref="AD37:AD51" si="96">AD5</f>
        <v>-163.47154098632109</v>
      </c>
      <c r="AF37" s="92" t="s">
        <v>8</v>
      </c>
      <c r="AG37" s="6">
        <f t="shared" ref="AG37:AG51" si="97">AG5</f>
        <v>-8535.7331997970759</v>
      </c>
      <c r="AI37" s="92" t="s">
        <v>8</v>
      </c>
      <c r="AJ37" s="6">
        <f t="shared" ref="AJ37:AJ51" si="98">AJ5</f>
        <v>-12344.113841252667</v>
      </c>
      <c r="AL37" s="92" t="s">
        <v>8</v>
      </c>
      <c r="AM37" s="6">
        <f t="shared" ref="AM37:AM51" si="99">AM5</f>
        <v>-263.75228545623247</v>
      </c>
      <c r="AO37" s="92" t="s">
        <v>8</v>
      </c>
      <c r="AP37" s="6">
        <f t="shared" ref="AP37:AP51" si="100">AP5</f>
        <v>-15486.046210566697</v>
      </c>
      <c r="AR37" s="92" t="s">
        <v>8</v>
      </c>
      <c r="AS37" s="6">
        <f t="shared" ref="AS37:AS51" si="101">AS5</f>
        <v>-22410.374649576857</v>
      </c>
      <c r="AU37" s="92" t="s">
        <v>8</v>
      </c>
      <c r="AV37" s="6">
        <f t="shared" ref="AV37:AV51" si="102">AV5</f>
        <v>-128.21173771081004</v>
      </c>
      <c r="AX37" s="92" t="s">
        <v>8</v>
      </c>
      <c r="AY37" s="6" t="str">
        <f t="shared" ref="AY37:AY51" si="103">AY5</f>
        <v xml:space="preserve"> </v>
      </c>
      <c r="BA37" s="92" t="s">
        <v>8</v>
      </c>
      <c r="BB37" s="6" t="str">
        <f t="shared" ref="BB37:BB51" si="104">BB5</f>
        <v xml:space="preserve"> </v>
      </c>
      <c r="BD37" s="92" t="s">
        <v>8</v>
      </c>
      <c r="BE37" s="6">
        <f t="shared" ref="BE37:BE51" si="105">BE5</f>
        <v>-99.786433748614002</v>
      </c>
      <c r="BG37" s="92" t="s">
        <v>8</v>
      </c>
      <c r="BH37" s="6" t="str">
        <f t="shared" ref="BH37:BH51" si="106">BH5</f>
        <v xml:space="preserve"> </v>
      </c>
      <c r="BJ37" s="92" t="s">
        <v>8</v>
      </c>
      <c r="BK37" s="6" t="str">
        <f t="shared" ref="BK37:BK51" si="107">BK5</f>
        <v xml:space="preserve"> </v>
      </c>
      <c r="BM37" s="92" t="s">
        <v>8</v>
      </c>
      <c r="BN37" s="6">
        <f t="shared" ref="BN37:BN51" si="108">BN5</f>
        <v>-200.06717821852556</v>
      </c>
      <c r="BP37" s="92" t="s">
        <v>8</v>
      </c>
      <c r="BQ37" s="6">
        <f t="shared" ref="BQ37:BQ51" si="109">BQ5</f>
        <v>382.26109725513095</v>
      </c>
      <c r="BS37" s="92" t="s">
        <v>8</v>
      </c>
      <c r="BT37" s="6">
        <f t="shared" ref="BT37:BT51" si="110">BT5</f>
        <v>382.26109725513095</v>
      </c>
      <c r="BV37" s="92" t="s">
        <v>8</v>
      </c>
      <c r="BW37" s="6">
        <f t="shared" ref="BW37:BW51" si="111">BW5</f>
        <v>-48.614332514738464</v>
      </c>
      <c r="BY37" s="92" t="s">
        <v>8</v>
      </c>
      <c r="BZ37" s="6">
        <f t="shared" ref="BZ37:BZ51" si="112">BZ5</f>
        <v>-20.189028552542482</v>
      </c>
      <c r="CB37" s="92" t="s">
        <v>8</v>
      </c>
      <c r="CC37" s="6">
        <f t="shared" ref="CC37:CC51" si="113">CC5</f>
        <v>13.734940766275088</v>
      </c>
      <c r="CE37" s="92" t="s">
        <v>8</v>
      </c>
      <c r="CF37" s="6">
        <f t="shared" ref="CF37:CF51" si="114">CF5</f>
        <v>0</v>
      </c>
      <c r="CH37" s="92" t="s">
        <v>8</v>
      </c>
      <c r="CI37" s="6">
        <f t="shared" ref="CI37:CI51" si="115">CI5</f>
        <v>0</v>
      </c>
      <c r="CK37" s="92" t="s">
        <v>8</v>
      </c>
      <c r="CL37" s="6">
        <f t="shared" ref="CL37:CL51" si="116">CL5</f>
        <v>0</v>
      </c>
      <c r="CN37" s="92" t="s">
        <v>8</v>
      </c>
      <c r="CO37" s="6">
        <f t="shared" ref="CO37:CO51" si="117">CO5</f>
        <v>0</v>
      </c>
      <c r="CQ37" s="92" t="s">
        <v>8</v>
      </c>
      <c r="CR37" s="6">
        <f t="shared" ref="CR37:CR51" si="118">CR5</f>
        <v>0</v>
      </c>
      <c r="CT37" s="92" t="s">
        <v>8</v>
      </c>
      <c r="CU37" s="6">
        <f t="shared" ref="CU37:CU51" si="119">CU5</f>
        <v>0</v>
      </c>
      <c r="CW37" s="92" t="s">
        <v>8</v>
      </c>
      <c r="CX37" s="6">
        <f t="shared" ref="CX37:CX51" si="120">CX5</f>
        <v>0</v>
      </c>
      <c r="CZ37" s="92" t="s">
        <v>8</v>
      </c>
      <c r="DA37" s="6">
        <f t="shared" ref="DA37:DA51" si="121">DA5</f>
        <v>0</v>
      </c>
      <c r="DC37" s="92" t="s">
        <v>8</v>
      </c>
      <c r="DD37" s="6">
        <f t="shared" ref="DD37:DD51" si="122">DD5</f>
        <v>0</v>
      </c>
      <c r="DF37" s="92" t="s">
        <v>8</v>
      </c>
      <c r="DG37" s="6">
        <f t="shared" ref="DG37:DG51" si="123">DG5</f>
        <v>0</v>
      </c>
      <c r="DI37" s="92" t="s">
        <v>8</v>
      </c>
      <c r="DJ37" s="6">
        <f t="shared" ref="DJ37:DJ51" si="124">DJ5</f>
        <v>0</v>
      </c>
      <c r="DL37" s="92" t="s">
        <v>8</v>
      </c>
      <c r="DM37" s="6">
        <f t="shared" ref="DM37:DM51" si="125">DM5</f>
        <v>0</v>
      </c>
      <c r="DO37" s="92" t="s">
        <v>8</v>
      </c>
      <c r="DP37" s="6">
        <f t="shared" ref="DP37:DP51" si="126">DP5</f>
        <v>0</v>
      </c>
      <c r="DR37" s="92" t="s">
        <v>8</v>
      </c>
      <c r="DS37" s="6">
        <f t="shared" ref="DS37:DS51" si="127">DS5</f>
        <v>0</v>
      </c>
      <c r="DU37" s="92" t="s">
        <v>8</v>
      </c>
      <c r="DV37" s="6">
        <f t="shared" ref="DV37:DV51" si="128">DV5</f>
        <v>0</v>
      </c>
      <c r="DX37" s="92" t="s">
        <v>8</v>
      </c>
      <c r="DY37" s="6">
        <f t="shared" ref="DY37:DY51" si="129">DY5</f>
        <v>0</v>
      </c>
      <c r="EA37" s="92" t="s">
        <v>8</v>
      </c>
      <c r="EB37" s="6">
        <f t="shared" ref="EB37:EB51" si="130">EB5</f>
        <v>0</v>
      </c>
      <c r="ED37" s="92" t="s">
        <v>8</v>
      </c>
      <c r="EE37" s="6">
        <f t="shared" ref="EE37:EE51" si="131">EE5</f>
        <v>0</v>
      </c>
      <c r="EG37" s="92" t="s">
        <v>8</v>
      </c>
      <c r="EH37" s="6">
        <f t="shared" ref="EH37:EH51" si="132">EH5</f>
        <v>0</v>
      </c>
      <c r="EJ37" s="92" t="s">
        <v>8</v>
      </c>
      <c r="EK37" s="6">
        <f t="shared" ref="EK37:EK51" si="133">EK5</f>
        <v>0</v>
      </c>
      <c r="EM37" s="92" t="s">
        <v>8</v>
      </c>
      <c r="EN37" s="6">
        <f t="shared" ref="EN37:EN51" si="134">EN5</f>
        <v>0</v>
      </c>
      <c r="EP37" s="92" t="s">
        <v>8</v>
      </c>
      <c r="EQ37" s="6">
        <f t="shared" ref="EQ37:EQ51" si="135">EQ5</f>
        <v>0</v>
      </c>
      <c r="ES37" s="92" t="s">
        <v>8</v>
      </c>
      <c r="ET37" s="6">
        <f t="shared" ref="ET37:ET51" si="136">ET5</f>
        <v>0</v>
      </c>
      <c r="EV37" s="92" t="s">
        <v>8</v>
      </c>
      <c r="EW37" s="6">
        <f t="shared" ref="EW37:EW51" si="137">EW5</f>
        <v>0</v>
      </c>
      <c r="EY37" s="92" t="s">
        <v>8</v>
      </c>
      <c r="EZ37" s="6">
        <f t="shared" ref="EZ37:EZ51" si="138">EZ5</f>
        <v>0</v>
      </c>
    </row>
    <row r="38" spans="1:156" x14ac:dyDescent="0.25">
      <c r="C38" s="60" t="str">
        <f t="shared" si="87"/>
        <v>Decreased damage costs to fishing vessel operators from cable snagging</v>
      </c>
      <c r="E38" s="92" t="s">
        <v>10</v>
      </c>
      <c r="F38" s="6">
        <f t="shared" si="88"/>
        <v>-133853.66268087394</v>
      </c>
      <c r="H38" s="92" t="s">
        <v>10</v>
      </c>
      <c r="I38" s="6" t="str">
        <f t="shared" si="89"/>
        <v xml:space="preserve"> </v>
      </c>
      <c r="K38" s="92" t="s">
        <v>10</v>
      </c>
      <c r="L38" s="6">
        <f t="shared" si="90"/>
        <v>83601.434370648218</v>
      </c>
      <c r="N38" s="92" t="s">
        <v>10</v>
      </c>
      <c r="O38" s="6">
        <f t="shared" si="91"/>
        <v>83601.434370648218</v>
      </c>
      <c r="Q38" s="92" t="s">
        <v>10</v>
      </c>
      <c r="R38" s="6">
        <f t="shared" si="92"/>
        <v>42485.974844099925</v>
      </c>
      <c r="T38" s="92" t="s">
        <v>10</v>
      </c>
      <c r="U38" s="6">
        <f t="shared" si="93"/>
        <v>133853.66268087394</v>
      </c>
      <c r="W38" s="92" t="s">
        <v>10</v>
      </c>
      <c r="X38" s="6">
        <f t="shared" si="94"/>
        <v>133853.66268087394</v>
      </c>
      <c r="Z38" s="92" t="s">
        <v>10</v>
      </c>
      <c r="AA38" s="6">
        <f t="shared" si="95"/>
        <v>133853.66268087394</v>
      </c>
      <c r="AC38" s="92" t="s">
        <v>10</v>
      </c>
      <c r="AD38" s="6">
        <f t="shared" si="96"/>
        <v>133853.66268087394</v>
      </c>
      <c r="AF38" s="92" t="s">
        <v>10</v>
      </c>
      <c r="AG38" s="6">
        <f t="shared" si="97"/>
        <v>133853.66268087394</v>
      </c>
      <c r="AI38" s="92" t="s">
        <v>10</v>
      </c>
      <c r="AJ38" s="6">
        <f t="shared" si="98"/>
        <v>133853.66268087394</v>
      </c>
      <c r="AL38" s="92" t="s">
        <v>10</v>
      </c>
      <c r="AM38" s="6">
        <f t="shared" si="99"/>
        <v>133853.66268087394</v>
      </c>
      <c r="AO38" s="92" t="s">
        <v>10</v>
      </c>
      <c r="AP38" s="6">
        <f t="shared" si="100"/>
        <v>133853.66268087394</v>
      </c>
      <c r="AR38" s="92" t="s">
        <v>10</v>
      </c>
      <c r="AS38" s="6">
        <f t="shared" si="101"/>
        <v>133853.66268087394</v>
      </c>
      <c r="AU38" s="92" t="s">
        <v>10</v>
      </c>
      <c r="AV38" s="6">
        <f t="shared" si="102"/>
        <v>133853.66268087394</v>
      </c>
      <c r="AX38" s="92" t="s">
        <v>10</v>
      </c>
      <c r="AY38" s="6" t="str">
        <f t="shared" si="103"/>
        <v xml:space="preserve"> </v>
      </c>
      <c r="BA38" s="92" t="s">
        <v>10</v>
      </c>
      <c r="BB38" s="6" t="str">
        <f t="shared" si="104"/>
        <v xml:space="preserve"> </v>
      </c>
      <c r="BD38" s="92" t="s">
        <v>10</v>
      </c>
      <c r="BE38" s="6">
        <f t="shared" si="105"/>
        <v>133853.66268087394</v>
      </c>
      <c r="BG38" s="92" t="s">
        <v>10</v>
      </c>
      <c r="BH38" s="6" t="str">
        <f t="shared" si="106"/>
        <v xml:space="preserve"> </v>
      </c>
      <c r="BJ38" s="92" t="s">
        <v>10</v>
      </c>
      <c r="BK38" s="6" t="str">
        <f t="shared" si="107"/>
        <v xml:space="preserve"> </v>
      </c>
      <c r="BM38" s="92" t="s">
        <v>10</v>
      </c>
      <c r="BN38" s="6">
        <f t="shared" si="108"/>
        <v>133853.66268087394</v>
      </c>
      <c r="BP38" s="92" t="s">
        <v>10</v>
      </c>
      <c r="BQ38" s="6">
        <f t="shared" si="109"/>
        <v>133853.66268087394</v>
      </c>
      <c r="BS38" s="92" t="s">
        <v>10</v>
      </c>
      <c r="BT38" s="6">
        <f t="shared" si="110"/>
        <v>133853.66268087394</v>
      </c>
      <c r="BV38" s="92" t="s">
        <v>10</v>
      </c>
      <c r="BW38" s="6">
        <f t="shared" si="111"/>
        <v>102331.81037718689</v>
      </c>
      <c r="BY38" s="92" t="s">
        <v>10</v>
      </c>
      <c r="BZ38" s="6">
        <f t="shared" si="112"/>
        <v>102331.81037718689</v>
      </c>
      <c r="CB38" s="92" t="s">
        <v>10</v>
      </c>
      <c r="CC38" s="6">
        <f t="shared" si="113"/>
        <v>61216.35085063857</v>
      </c>
      <c r="CE38" s="92" t="s">
        <v>10</v>
      </c>
      <c r="CF38" s="6">
        <f t="shared" si="114"/>
        <v>0</v>
      </c>
      <c r="CH38" s="92" t="s">
        <v>10</v>
      </c>
      <c r="CI38" s="6">
        <f t="shared" si="115"/>
        <v>0</v>
      </c>
      <c r="CK38" s="92" t="s">
        <v>10</v>
      </c>
      <c r="CL38" s="6">
        <f t="shared" si="116"/>
        <v>0</v>
      </c>
      <c r="CN38" s="92" t="s">
        <v>10</v>
      </c>
      <c r="CO38" s="6">
        <f t="shared" si="117"/>
        <v>0</v>
      </c>
      <c r="CQ38" s="92" t="s">
        <v>10</v>
      </c>
      <c r="CR38" s="6">
        <f t="shared" si="118"/>
        <v>0</v>
      </c>
      <c r="CT38" s="92" t="s">
        <v>10</v>
      </c>
      <c r="CU38" s="6">
        <f t="shared" si="119"/>
        <v>0</v>
      </c>
      <c r="CW38" s="92" t="s">
        <v>10</v>
      </c>
      <c r="CX38" s="6">
        <f t="shared" si="120"/>
        <v>0</v>
      </c>
      <c r="CZ38" s="92" t="s">
        <v>10</v>
      </c>
      <c r="DA38" s="6">
        <f t="shared" si="121"/>
        <v>0</v>
      </c>
      <c r="DC38" s="92" t="s">
        <v>10</v>
      </c>
      <c r="DD38" s="6">
        <f t="shared" si="122"/>
        <v>0</v>
      </c>
      <c r="DF38" s="92" t="s">
        <v>10</v>
      </c>
      <c r="DG38" s="6">
        <f t="shared" si="123"/>
        <v>0</v>
      </c>
      <c r="DI38" s="92" t="s">
        <v>10</v>
      </c>
      <c r="DJ38" s="6">
        <f t="shared" si="124"/>
        <v>0</v>
      </c>
      <c r="DL38" s="92" t="s">
        <v>10</v>
      </c>
      <c r="DM38" s="6">
        <f t="shared" si="125"/>
        <v>0</v>
      </c>
      <c r="DO38" s="92" t="s">
        <v>10</v>
      </c>
      <c r="DP38" s="6">
        <f t="shared" si="126"/>
        <v>0</v>
      </c>
      <c r="DR38" s="92" t="s">
        <v>10</v>
      </c>
      <c r="DS38" s="6">
        <f t="shared" si="127"/>
        <v>0</v>
      </c>
      <c r="DU38" s="92" t="s">
        <v>10</v>
      </c>
      <c r="DV38" s="6">
        <f t="shared" si="128"/>
        <v>0</v>
      </c>
      <c r="DX38" s="92" t="s">
        <v>10</v>
      </c>
      <c r="DY38" s="6">
        <f t="shared" si="129"/>
        <v>0</v>
      </c>
      <c r="EA38" s="92" t="s">
        <v>10</v>
      </c>
      <c r="EB38" s="6">
        <f t="shared" si="130"/>
        <v>0</v>
      </c>
      <c r="ED38" s="92" t="s">
        <v>10</v>
      </c>
      <c r="EE38" s="6">
        <f t="shared" si="131"/>
        <v>0</v>
      </c>
      <c r="EG38" s="92" t="s">
        <v>10</v>
      </c>
      <c r="EH38" s="6">
        <f t="shared" si="132"/>
        <v>0</v>
      </c>
      <c r="EJ38" s="92" t="s">
        <v>10</v>
      </c>
      <c r="EK38" s="6">
        <f t="shared" si="133"/>
        <v>0</v>
      </c>
      <c r="EM38" s="92" t="s">
        <v>10</v>
      </c>
      <c r="EN38" s="6">
        <f t="shared" si="134"/>
        <v>0</v>
      </c>
      <c r="EP38" s="92" t="s">
        <v>10</v>
      </c>
      <c r="EQ38" s="6">
        <f t="shared" si="135"/>
        <v>0</v>
      </c>
      <c r="ES38" s="92" t="s">
        <v>10</v>
      </c>
      <c r="ET38" s="6">
        <f t="shared" si="136"/>
        <v>0</v>
      </c>
      <c r="EV38" s="92" t="s">
        <v>10</v>
      </c>
      <c r="EW38" s="6">
        <f t="shared" si="137"/>
        <v>0</v>
      </c>
      <c r="EY38" s="92" t="s">
        <v>10</v>
      </c>
      <c r="EZ38" s="6">
        <f t="shared" si="138"/>
        <v>0</v>
      </c>
    </row>
    <row r="39" spans="1:156" x14ac:dyDescent="0.25">
      <c r="C39" s="60" t="str">
        <f t="shared" si="87"/>
        <v>Decreased risk of energy outages for island communities due to lower fault rates</v>
      </c>
      <c r="E39" s="92" t="s">
        <v>12</v>
      </c>
      <c r="F39" s="6">
        <f t="shared" si="88"/>
        <v>-52.986391661034077</v>
      </c>
      <c r="H39" s="92" t="s">
        <v>12</v>
      </c>
      <c r="I39" s="6" t="str">
        <f t="shared" si="89"/>
        <v xml:space="preserve"> </v>
      </c>
      <c r="K39" s="92" t="s">
        <v>12</v>
      </c>
      <c r="L39" s="6">
        <f t="shared" si="90"/>
        <v>1.7918103460253008</v>
      </c>
      <c r="N39" s="92" t="s">
        <v>12</v>
      </c>
      <c r="O39" s="6">
        <f t="shared" si="91"/>
        <v>1.7918103460253008</v>
      </c>
      <c r="Q39" s="92" t="s">
        <v>12</v>
      </c>
      <c r="R39" s="6">
        <f t="shared" si="92"/>
        <v>0</v>
      </c>
      <c r="T39" s="92" t="s">
        <v>12</v>
      </c>
      <c r="U39" s="6">
        <f t="shared" si="93"/>
        <v>52.986391661034077</v>
      </c>
      <c r="W39" s="92" t="s">
        <v>12</v>
      </c>
      <c r="X39" s="6">
        <f t="shared" si="94"/>
        <v>52.986391661034077</v>
      </c>
      <c r="Z39" s="92" t="s">
        <v>12</v>
      </c>
      <c r="AA39" s="6">
        <f t="shared" si="95"/>
        <v>52.986391661034077</v>
      </c>
      <c r="AC39" s="92" t="s">
        <v>12</v>
      </c>
      <c r="AD39" s="6">
        <f t="shared" si="96"/>
        <v>52.986391661034077</v>
      </c>
      <c r="AF39" s="92" t="s">
        <v>12</v>
      </c>
      <c r="AG39" s="6">
        <f t="shared" si="97"/>
        <v>52.986391661034077</v>
      </c>
      <c r="AI39" s="92" t="s">
        <v>12</v>
      </c>
      <c r="AJ39" s="6">
        <f t="shared" si="98"/>
        <v>52.986391661034077</v>
      </c>
      <c r="AL39" s="92" t="s">
        <v>12</v>
      </c>
      <c r="AM39" s="6">
        <f t="shared" si="99"/>
        <v>52.986391661034077</v>
      </c>
      <c r="AO39" s="92" t="s">
        <v>12</v>
      </c>
      <c r="AP39" s="6">
        <f t="shared" si="100"/>
        <v>52.986391661034077</v>
      </c>
      <c r="AR39" s="92" t="s">
        <v>12</v>
      </c>
      <c r="AS39" s="6">
        <f t="shared" si="101"/>
        <v>52.986391661034077</v>
      </c>
      <c r="AU39" s="92" t="s">
        <v>12</v>
      </c>
      <c r="AV39" s="6">
        <f t="shared" si="102"/>
        <v>52.986391661034077</v>
      </c>
      <c r="AX39" s="92" t="s">
        <v>12</v>
      </c>
      <c r="AY39" s="6" t="str">
        <f t="shared" si="103"/>
        <v xml:space="preserve"> </v>
      </c>
      <c r="BA39" s="92" t="s">
        <v>12</v>
      </c>
      <c r="BB39" s="6" t="str">
        <f t="shared" si="104"/>
        <v xml:space="preserve"> </v>
      </c>
      <c r="BD39" s="92" t="s">
        <v>12</v>
      </c>
      <c r="BE39" s="6">
        <f t="shared" si="105"/>
        <v>52.986391661034077</v>
      </c>
      <c r="BG39" s="92" t="s">
        <v>12</v>
      </c>
      <c r="BH39" s="6" t="str">
        <f t="shared" si="106"/>
        <v xml:space="preserve"> </v>
      </c>
      <c r="BJ39" s="92" t="s">
        <v>12</v>
      </c>
      <c r="BK39" s="6" t="str">
        <f t="shared" si="107"/>
        <v xml:space="preserve"> </v>
      </c>
      <c r="BM39" s="92" t="s">
        <v>12</v>
      </c>
      <c r="BN39" s="6">
        <f t="shared" si="108"/>
        <v>52.986391661034077</v>
      </c>
      <c r="BP39" s="92" t="s">
        <v>12</v>
      </c>
      <c r="BQ39" s="6">
        <f t="shared" si="109"/>
        <v>52.986391661034077</v>
      </c>
      <c r="BS39" s="92" t="s">
        <v>12</v>
      </c>
      <c r="BT39" s="6">
        <f t="shared" si="110"/>
        <v>52.986391661034077</v>
      </c>
      <c r="BV39" s="92" t="s">
        <v>12</v>
      </c>
      <c r="BW39" s="6">
        <f t="shared" si="111"/>
        <v>0</v>
      </c>
      <c r="BY39" s="92" t="s">
        <v>12</v>
      </c>
      <c r="BZ39" s="6">
        <f t="shared" si="112"/>
        <v>0</v>
      </c>
      <c r="CB39" s="92" t="s">
        <v>12</v>
      </c>
      <c r="CC39" s="6">
        <f t="shared" si="113"/>
        <v>0</v>
      </c>
      <c r="CE39" s="92" t="s">
        <v>12</v>
      </c>
      <c r="CF39" s="6">
        <f t="shared" si="114"/>
        <v>0</v>
      </c>
      <c r="CH39" s="92" t="s">
        <v>12</v>
      </c>
      <c r="CI39" s="6">
        <f t="shared" si="115"/>
        <v>0</v>
      </c>
      <c r="CK39" s="92" t="s">
        <v>12</v>
      </c>
      <c r="CL39" s="6">
        <f t="shared" si="116"/>
        <v>0</v>
      </c>
      <c r="CN39" s="92" t="s">
        <v>12</v>
      </c>
      <c r="CO39" s="6">
        <f t="shared" si="117"/>
        <v>0</v>
      </c>
      <c r="CQ39" s="92" t="s">
        <v>12</v>
      </c>
      <c r="CR39" s="6">
        <f t="shared" si="118"/>
        <v>0</v>
      </c>
      <c r="CT39" s="92" t="s">
        <v>12</v>
      </c>
      <c r="CU39" s="6">
        <f t="shared" si="119"/>
        <v>0</v>
      </c>
      <c r="CW39" s="92" t="s">
        <v>12</v>
      </c>
      <c r="CX39" s="6">
        <f t="shared" si="120"/>
        <v>0</v>
      </c>
      <c r="CZ39" s="92" t="s">
        <v>12</v>
      </c>
      <c r="DA39" s="6">
        <f t="shared" si="121"/>
        <v>0</v>
      </c>
      <c r="DC39" s="92" t="s">
        <v>12</v>
      </c>
      <c r="DD39" s="6">
        <f t="shared" si="122"/>
        <v>0</v>
      </c>
      <c r="DF39" s="92" t="s">
        <v>12</v>
      </c>
      <c r="DG39" s="6">
        <f t="shared" si="123"/>
        <v>0</v>
      </c>
      <c r="DI39" s="92" t="s">
        <v>12</v>
      </c>
      <c r="DJ39" s="6">
        <f t="shared" si="124"/>
        <v>0</v>
      </c>
      <c r="DL39" s="92" t="s">
        <v>12</v>
      </c>
      <c r="DM39" s="6">
        <f t="shared" si="125"/>
        <v>0</v>
      </c>
      <c r="DO39" s="92" t="s">
        <v>12</v>
      </c>
      <c r="DP39" s="6">
        <f t="shared" si="126"/>
        <v>0</v>
      </c>
      <c r="DR39" s="92" t="s">
        <v>12</v>
      </c>
      <c r="DS39" s="6">
        <f t="shared" si="127"/>
        <v>0</v>
      </c>
      <c r="DU39" s="92" t="s">
        <v>12</v>
      </c>
      <c r="DV39" s="6">
        <f t="shared" si="128"/>
        <v>0</v>
      </c>
      <c r="DX39" s="92" t="s">
        <v>12</v>
      </c>
      <c r="DY39" s="6">
        <f t="shared" si="129"/>
        <v>0</v>
      </c>
      <c r="EA39" s="92" t="s">
        <v>12</v>
      </c>
      <c r="EB39" s="6">
        <f t="shared" si="130"/>
        <v>0</v>
      </c>
      <c r="ED39" s="92" t="s">
        <v>12</v>
      </c>
      <c r="EE39" s="6">
        <f t="shared" si="131"/>
        <v>0</v>
      </c>
      <c r="EG39" s="92" t="s">
        <v>12</v>
      </c>
      <c r="EH39" s="6">
        <f t="shared" si="132"/>
        <v>0</v>
      </c>
      <c r="EJ39" s="92" t="s">
        <v>12</v>
      </c>
      <c r="EK39" s="6">
        <f t="shared" si="133"/>
        <v>0</v>
      </c>
      <c r="EM39" s="92" t="s">
        <v>12</v>
      </c>
      <c r="EN39" s="6">
        <f t="shared" si="134"/>
        <v>0</v>
      </c>
      <c r="EP39" s="92" t="s">
        <v>12</v>
      </c>
      <c r="EQ39" s="6">
        <f t="shared" si="135"/>
        <v>0</v>
      </c>
      <c r="ES39" s="92" t="s">
        <v>12</v>
      </c>
      <c r="ET39" s="6">
        <f t="shared" si="136"/>
        <v>0</v>
      </c>
      <c r="EV39" s="92" t="s">
        <v>12</v>
      </c>
      <c r="EW39" s="6">
        <f t="shared" si="137"/>
        <v>0</v>
      </c>
      <c r="EY39" s="92" t="s">
        <v>12</v>
      </c>
      <c r="EZ39" s="6">
        <f t="shared" si="138"/>
        <v>0</v>
      </c>
    </row>
    <row r="40" spans="1:156" x14ac:dyDescent="0.25">
      <c r="C40" s="60" t="str">
        <f t="shared" si="87"/>
        <v xml:space="preserve">Increased distribution costs leading to lower renewable generation on islands and lower GVA </v>
      </c>
      <c r="E40" s="92" t="s">
        <v>14</v>
      </c>
      <c r="F40" s="6">
        <f t="shared" si="88"/>
        <v>-346917.58506169362</v>
      </c>
      <c r="H40" s="92" t="s">
        <v>14</v>
      </c>
      <c r="I40" s="6" t="str">
        <f t="shared" si="89"/>
        <v xml:space="preserve"> </v>
      </c>
      <c r="K40" s="92" t="s">
        <v>14</v>
      </c>
      <c r="L40" s="6">
        <f t="shared" si="90"/>
        <v>0</v>
      </c>
      <c r="N40" s="92" t="s">
        <v>14</v>
      </c>
      <c r="O40" s="6">
        <f t="shared" si="91"/>
        <v>0</v>
      </c>
      <c r="Q40" s="92" t="s">
        <v>14</v>
      </c>
      <c r="R40" s="6">
        <f t="shared" si="92"/>
        <v>0</v>
      </c>
      <c r="T40" s="92" t="s">
        <v>14</v>
      </c>
      <c r="U40" s="6">
        <f t="shared" si="93"/>
        <v>0</v>
      </c>
      <c r="W40" s="92" t="s">
        <v>14</v>
      </c>
      <c r="X40" s="6">
        <f t="shared" si="94"/>
        <v>0</v>
      </c>
      <c r="Z40" s="92" t="s">
        <v>14</v>
      </c>
      <c r="AA40" s="6">
        <f t="shared" si="95"/>
        <v>0</v>
      </c>
      <c r="AC40" s="92" t="s">
        <v>14</v>
      </c>
      <c r="AD40" s="6">
        <f t="shared" si="96"/>
        <v>0</v>
      </c>
      <c r="AF40" s="92" t="s">
        <v>14</v>
      </c>
      <c r="AG40" s="6">
        <f t="shared" si="97"/>
        <v>0</v>
      </c>
      <c r="AI40" s="92" t="s">
        <v>14</v>
      </c>
      <c r="AJ40" s="6">
        <f t="shared" si="98"/>
        <v>0</v>
      </c>
      <c r="AL40" s="92" t="s">
        <v>14</v>
      </c>
      <c r="AM40" s="6">
        <f t="shared" si="99"/>
        <v>0</v>
      </c>
      <c r="AO40" s="92" t="s">
        <v>14</v>
      </c>
      <c r="AP40" s="6">
        <f t="shared" si="100"/>
        <v>0</v>
      </c>
      <c r="AR40" s="92" t="s">
        <v>14</v>
      </c>
      <c r="AS40" s="6">
        <f t="shared" si="101"/>
        <v>0</v>
      </c>
      <c r="AU40" s="92" t="s">
        <v>14</v>
      </c>
      <c r="AV40" s="6">
        <f t="shared" si="102"/>
        <v>0</v>
      </c>
      <c r="AX40" s="92" t="s">
        <v>14</v>
      </c>
      <c r="AY40" s="6" t="str">
        <f t="shared" si="103"/>
        <v xml:space="preserve"> </v>
      </c>
      <c r="BA40" s="92" t="s">
        <v>14</v>
      </c>
      <c r="BB40" s="6" t="str">
        <f t="shared" si="104"/>
        <v xml:space="preserve"> </v>
      </c>
      <c r="BD40" s="92" t="s">
        <v>14</v>
      </c>
      <c r="BE40" s="6">
        <f t="shared" si="105"/>
        <v>0</v>
      </c>
      <c r="BG40" s="92" t="s">
        <v>14</v>
      </c>
      <c r="BH40" s="6" t="str">
        <f t="shared" si="106"/>
        <v xml:space="preserve"> </v>
      </c>
      <c r="BJ40" s="92" t="s">
        <v>14</v>
      </c>
      <c r="BK40" s="6" t="str">
        <f t="shared" si="107"/>
        <v xml:space="preserve"> </v>
      </c>
      <c r="BM40" s="92" t="s">
        <v>14</v>
      </c>
      <c r="BN40" s="6">
        <f t="shared" si="108"/>
        <v>0</v>
      </c>
      <c r="BP40" s="92" t="s">
        <v>14</v>
      </c>
      <c r="BQ40" s="6">
        <f t="shared" si="109"/>
        <v>346917.58506169362</v>
      </c>
      <c r="BS40" s="92" t="s">
        <v>14</v>
      </c>
      <c r="BT40" s="6">
        <f t="shared" si="110"/>
        <v>346917.58506169362</v>
      </c>
      <c r="BV40" s="92" t="s">
        <v>14</v>
      </c>
      <c r="BW40" s="6">
        <f t="shared" si="111"/>
        <v>0</v>
      </c>
      <c r="BY40" s="92" t="s">
        <v>14</v>
      </c>
      <c r="BZ40" s="6">
        <f t="shared" si="112"/>
        <v>0</v>
      </c>
      <c r="CB40" s="92" t="s">
        <v>14</v>
      </c>
      <c r="CC40" s="6">
        <f t="shared" si="113"/>
        <v>0</v>
      </c>
      <c r="CE40" s="92" t="s">
        <v>14</v>
      </c>
      <c r="CF40" s="6">
        <f t="shared" si="114"/>
        <v>0</v>
      </c>
      <c r="CH40" s="92" t="s">
        <v>14</v>
      </c>
      <c r="CI40" s="6">
        <f t="shared" si="115"/>
        <v>0</v>
      </c>
      <c r="CK40" s="92" t="s">
        <v>14</v>
      </c>
      <c r="CL40" s="6">
        <f t="shared" si="116"/>
        <v>0</v>
      </c>
      <c r="CN40" s="92" t="s">
        <v>14</v>
      </c>
      <c r="CO40" s="6">
        <f t="shared" si="117"/>
        <v>0</v>
      </c>
      <c r="CQ40" s="92" t="s">
        <v>14</v>
      </c>
      <c r="CR40" s="6">
        <f t="shared" si="118"/>
        <v>0</v>
      </c>
      <c r="CT40" s="92" t="s">
        <v>14</v>
      </c>
      <c r="CU40" s="6">
        <f t="shared" si="119"/>
        <v>0</v>
      </c>
      <c r="CW40" s="92" t="s">
        <v>14</v>
      </c>
      <c r="CX40" s="6">
        <f t="shared" si="120"/>
        <v>0</v>
      </c>
      <c r="CZ40" s="92" t="s">
        <v>14</v>
      </c>
      <c r="DA40" s="6">
        <f t="shared" si="121"/>
        <v>0</v>
      </c>
      <c r="DC40" s="92" t="s">
        <v>14</v>
      </c>
      <c r="DD40" s="6">
        <f t="shared" si="122"/>
        <v>0</v>
      </c>
      <c r="DF40" s="92" t="s">
        <v>14</v>
      </c>
      <c r="DG40" s="6">
        <f t="shared" si="123"/>
        <v>0</v>
      </c>
      <c r="DI40" s="92" t="s">
        <v>14</v>
      </c>
      <c r="DJ40" s="6">
        <f t="shared" si="124"/>
        <v>0</v>
      </c>
      <c r="DL40" s="92" t="s">
        <v>14</v>
      </c>
      <c r="DM40" s="6">
        <f t="shared" si="125"/>
        <v>0</v>
      </c>
      <c r="DO40" s="92" t="s">
        <v>14</v>
      </c>
      <c r="DP40" s="6">
        <f t="shared" si="126"/>
        <v>0</v>
      </c>
      <c r="DR40" s="92" t="s">
        <v>14</v>
      </c>
      <c r="DS40" s="6">
        <f t="shared" si="127"/>
        <v>0</v>
      </c>
      <c r="DU40" s="92" t="s">
        <v>14</v>
      </c>
      <c r="DV40" s="6">
        <f t="shared" si="128"/>
        <v>0</v>
      </c>
      <c r="DX40" s="92" t="s">
        <v>14</v>
      </c>
      <c r="DY40" s="6">
        <f t="shared" si="129"/>
        <v>0</v>
      </c>
      <c r="EA40" s="92" t="s">
        <v>14</v>
      </c>
      <c r="EB40" s="6">
        <f t="shared" si="130"/>
        <v>0</v>
      </c>
      <c r="ED40" s="92" t="s">
        <v>14</v>
      </c>
      <c r="EE40" s="6">
        <f t="shared" si="131"/>
        <v>0</v>
      </c>
      <c r="EG40" s="92" t="s">
        <v>14</v>
      </c>
      <c r="EH40" s="6">
        <f t="shared" si="132"/>
        <v>0</v>
      </c>
      <c r="EJ40" s="92" t="s">
        <v>14</v>
      </c>
      <c r="EK40" s="6">
        <f t="shared" si="133"/>
        <v>0</v>
      </c>
      <c r="EM40" s="92" t="s">
        <v>14</v>
      </c>
      <c r="EN40" s="6">
        <f t="shared" si="134"/>
        <v>0</v>
      </c>
      <c r="EP40" s="92" t="s">
        <v>14</v>
      </c>
      <c r="EQ40" s="6">
        <f t="shared" si="135"/>
        <v>0</v>
      </c>
      <c r="ES40" s="92" t="s">
        <v>14</v>
      </c>
      <c r="ET40" s="6">
        <f t="shared" si="136"/>
        <v>0</v>
      </c>
      <c r="EV40" s="92" t="s">
        <v>14</v>
      </c>
      <c r="EW40" s="6">
        <f t="shared" si="137"/>
        <v>0</v>
      </c>
      <c r="EY40" s="92" t="s">
        <v>14</v>
      </c>
      <c r="EZ40" s="6">
        <f t="shared" si="138"/>
        <v>0</v>
      </c>
    </row>
    <row r="41" spans="1:156" x14ac:dyDescent="0.25">
      <c r="C41" s="60" t="str">
        <f t="shared" si="87"/>
        <v>Increased cost of fuel poverty eradication programme due to higher fuel bills</v>
      </c>
      <c r="E41" s="92" t="s">
        <v>16</v>
      </c>
      <c r="F41" s="6">
        <f t="shared" si="88"/>
        <v>-62212.877286098781</v>
      </c>
      <c r="H41" s="92" t="s">
        <v>16</v>
      </c>
      <c r="I41" s="6" t="str">
        <f t="shared" si="89"/>
        <v xml:space="preserve"> </v>
      </c>
      <c r="K41" s="92" t="s">
        <v>16</v>
      </c>
      <c r="L41" s="6">
        <f t="shared" si="90"/>
        <v>-11035.859866112791</v>
      </c>
      <c r="N41" s="92" t="s">
        <v>16</v>
      </c>
      <c r="O41" s="6">
        <f t="shared" si="91"/>
        <v>-10858.982160279731</v>
      </c>
      <c r="Q41" s="92" t="s">
        <v>16</v>
      </c>
      <c r="R41" s="6">
        <f t="shared" si="92"/>
        <v>-3153.3111191651988</v>
      </c>
      <c r="T41" s="92" t="s">
        <v>16</v>
      </c>
      <c r="U41" s="6">
        <f t="shared" si="93"/>
        <v>-26312.018225376276</v>
      </c>
      <c r="W41" s="92" t="s">
        <v>16</v>
      </c>
      <c r="X41" s="6">
        <f t="shared" si="94"/>
        <v>-578963.0271938137</v>
      </c>
      <c r="Z41" s="92" t="s">
        <v>16</v>
      </c>
      <c r="AA41" s="6">
        <f t="shared" si="95"/>
        <v>-538100.30616094836</v>
      </c>
      <c r="AC41" s="92" t="s">
        <v>16</v>
      </c>
      <c r="AD41" s="6">
        <f t="shared" si="96"/>
        <v>-26135.140519543202</v>
      </c>
      <c r="AF41" s="92" t="s">
        <v>16</v>
      </c>
      <c r="AG41" s="6">
        <f t="shared" si="97"/>
        <v>-578786.14948798064</v>
      </c>
      <c r="AI41" s="92" t="s">
        <v>16</v>
      </c>
      <c r="AJ41" s="6">
        <f t="shared" si="98"/>
        <v>-537923.42845511518</v>
      </c>
      <c r="AL41" s="92" t="s">
        <v>16</v>
      </c>
      <c r="AM41" s="6">
        <f t="shared" si="99"/>
        <v>-30998.639510357345</v>
      </c>
      <c r="AO41" s="92" t="s">
        <v>16</v>
      </c>
      <c r="AP41" s="6">
        <f t="shared" si="100"/>
        <v>-1035818.6558166073</v>
      </c>
      <c r="AR41" s="92" t="s">
        <v>16</v>
      </c>
      <c r="AS41" s="6">
        <f t="shared" si="101"/>
        <v>-961522.79939321592</v>
      </c>
      <c r="AU41" s="92" t="s">
        <v>16</v>
      </c>
      <c r="AV41" s="6">
        <f t="shared" si="102"/>
        <v>-26993.90190399022</v>
      </c>
      <c r="AX41" s="92" t="s">
        <v>16</v>
      </c>
      <c r="AY41" s="6" t="str">
        <f t="shared" si="103"/>
        <v xml:space="preserve"> </v>
      </c>
      <c r="BA41" s="92" t="s">
        <v>16</v>
      </c>
      <c r="BB41" s="6" t="str">
        <f t="shared" si="104"/>
        <v xml:space="preserve"> </v>
      </c>
      <c r="BD41" s="92" t="s">
        <v>16</v>
      </c>
      <c r="BE41" s="6">
        <f t="shared" si="105"/>
        <v>-26817.02419815716</v>
      </c>
      <c r="BG41" s="92" t="s">
        <v>16</v>
      </c>
      <c r="BH41" s="6" t="str">
        <f t="shared" si="106"/>
        <v xml:space="preserve"> </v>
      </c>
      <c r="BJ41" s="92" t="s">
        <v>16</v>
      </c>
      <c r="BK41" s="6" t="str">
        <f t="shared" si="107"/>
        <v xml:space="preserve"> </v>
      </c>
      <c r="BM41" s="92" t="s">
        <v>16</v>
      </c>
      <c r="BN41" s="6">
        <f t="shared" si="108"/>
        <v>-31680.523188971303</v>
      </c>
      <c r="BP41" s="92" t="s">
        <v>16</v>
      </c>
      <c r="BQ41" s="6">
        <f t="shared" si="109"/>
        <v>62212.877286098781</v>
      </c>
      <c r="BS41" s="92" t="s">
        <v>16</v>
      </c>
      <c r="BT41" s="6">
        <f t="shared" si="110"/>
        <v>62212.877286098781</v>
      </c>
      <c r="BV41" s="92" t="s">
        <v>16</v>
      </c>
      <c r="BW41" s="6">
        <f t="shared" si="111"/>
        <v>-17228.297359870863</v>
      </c>
      <c r="BY41" s="92" t="s">
        <v>16</v>
      </c>
      <c r="BZ41" s="6">
        <f t="shared" si="112"/>
        <v>-17051.419654037803</v>
      </c>
      <c r="CB41" s="92" t="s">
        <v>16</v>
      </c>
      <c r="CC41" s="6">
        <f t="shared" si="113"/>
        <v>-9345.748612923242</v>
      </c>
      <c r="CE41" s="92" t="s">
        <v>16</v>
      </c>
      <c r="CF41" s="6">
        <f t="shared" si="114"/>
        <v>0</v>
      </c>
      <c r="CH41" s="92" t="s">
        <v>16</v>
      </c>
      <c r="CI41" s="6">
        <f t="shared" si="115"/>
        <v>0</v>
      </c>
      <c r="CK41" s="92" t="s">
        <v>16</v>
      </c>
      <c r="CL41" s="6">
        <f t="shared" si="116"/>
        <v>0</v>
      </c>
      <c r="CN41" s="92" t="s">
        <v>16</v>
      </c>
      <c r="CO41" s="6">
        <f t="shared" si="117"/>
        <v>0</v>
      </c>
      <c r="CQ41" s="92" t="s">
        <v>16</v>
      </c>
      <c r="CR41" s="6">
        <f t="shared" si="118"/>
        <v>0</v>
      </c>
      <c r="CT41" s="92" t="s">
        <v>16</v>
      </c>
      <c r="CU41" s="6">
        <f t="shared" si="119"/>
        <v>0</v>
      </c>
      <c r="CW41" s="92" t="s">
        <v>16</v>
      </c>
      <c r="CX41" s="6">
        <f t="shared" si="120"/>
        <v>0</v>
      </c>
      <c r="CZ41" s="92" t="s">
        <v>16</v>
      </c>
      <c r="DA41" s="6">
        <f t="shared" si="121"/>
        <v>0</v>
      </c>
      <c r="DC41" s="92" t="s">
        <v>16</v>
      </c>
      <c r="DD41" s="6">
        <f t="shared" si="122"/>
        <v>0</v>
      </c>
      <c r="DF41" s="92" t="s">
        <v>16</v>
      </c>
      <c r="DG41" s="6">
        <f t="shared" si="123"/>
        <v>0</v>
      </c>
      <c r="DI41" s="92" t="s">
        <v>16</v>
      </c>
      <c r="DJ41" s="6">
        <f t="shared" si="124"/>
        <v>0</v>
      </c>
      <c r="DL41" s="92" t="s">
        <v>16</v>
      </c>
      <c r="DM41" s="6">
        <f t="shared" si="125"/>
        <v>0</v>
      </c>
      <c r="DO41" s="92" t="s">
        <v>16</v>
      </c>
      <c r="DP41" s="6">
        <f t="shared" si="126"/>
        <v>0</v>
      </c>
      <c r="DR41" s="92" t="s">
        <v>16</v>
      </c>
      <c r="DS41" s="6">
        <f t="shared" si="127"/>
        <v>0</v>
      </c>
      <c r="DU41" s="92" t="s">
        <v>16</v>
      </c>
      <c r="DV41" s="6">
        <f t="shared" si="128"/>
        <v>0</v>
      </c>
      <c r="DX41" s="92" t="s">
        <v>16</v>
      </c>
      <c r="DY41" s="6">
        <f t="shared" si="129"/>
        <v>0</v>
      </c>
      <c r="EA41" s="92" t="s">
        <v>16</v>
      </c>
      <c r="EB41" s="6">
        <f t="shared" si="130"/>
        <v>0</v>
      </c>
      <c r="ED41" s="92" t="s">
        <v>16</v>
      </c>
      <c r="EE41" s="6">
        <f t="shared" si="131"/>
        <v>0</v>
      </c>
      <c r="EG41" s="92" t="s">
        <v>16</v>
      </c>
      <c r="EH41" s="6">
        <f t="shared" si="132"/>
        <v>0</v>
      </c>
      <c r="EJ41" s="92" t="s">
        <v>16</v>
      </c>
      <c r="EK41" s="6">
        <f t="shared" si="133"/>
        <v>0</v>
      </c>
      <c r="EM41" s="92" t="s">
        <v>16</v>
      </c>
      <c r="EN41" s="6">
        <f t="shared" si="134"/>
        <v>0</v>
      </c>
      <c r="EP41" s="92" t="s">
        <v>16</v>
      </c>
      <c r="EQ41" s="6">
        <f t="shared" si="135"/>
        <v>0</v>
      </c>
      <c r="ES41" s="92" t="s">
        <v>16</v>
      </c>
      <c r="ET41" s="6">
        <f t="shared" si="136"/>
        <v>0</v>
      </c>
      <c r="EV41" s="92" t="s">
        <v>16</v>
      </c>
      <c r="EW41" s="6">
        <f t="shared" si="137"/>
        <v>0</v>
      </c>
      <c r="EY41" s="92" t="s">
        <v>16</v>
      </c>
      <c r="EZ41" s="6">
        <f t="shared" si="138"/>
        <v>0</v>
      </c>
    </row>
    <row r="42" spans="1:156" x14ac:dyDescent="0.25">
      <c r="C42" s="60" t="str">
        <f t="shared" si="87"/>
        <v>Increased cost to fishing operators due to loss of access during cable installation</v>
      </c>
      <c r="E42" s="92" t="s">
        <v>18</v>
      </c>
      <c r="F42" s="6">
        <f t="shared" si="88"/>
        <v>-93188.527803996374</v>
      </c>
      <c r="H42" s="92" t="s">
        <v>18</v>
      </c>
      <c r="I42" s="6" t="str">
        <f t="shared" si="89"/>
        <v xml:space="preserve"> </v>
      </c>
      <c r="K42" s="92" t="s">
        <v>18</v>
      </c>
      <c r="L42" s="6">
        <f t="shared" si="90"/>
        <v>-2186.6481333291158</v>
      </c>
      <c r="N42" s="92" t="s">
        <v>18</v>
      </c>
      <c r="O42" s="6">
        <f t="shared" si="91"/>
        <v>-1345.6296205102262</v>
      </c>
      <c r="Q42" s="92" t="s">
        <v>18</v>
      </c>
      <c r="R42" s="6">
        <f t="shared" si="92"/>
        <v>-341.92228062145296</v>
      </c>
      <c r="T42" s="92" t="s">
        <v>18</v>
      </c>
      <c r="U42" s="6">
        <f t="shared" si="93"/>
        <v>-7039.7385679561849</v>
      </c>
      <c r="W42" s="92" t="s">
        <v>18</v>
      </c>
      <c r="X42" s="6">
        <f t="shared" si="94"/>
        <v>-254749.56283538</v>
      </c>
      <c r="Z42" s="92" t="s">
        <v>18</v>
      </c>
      <c r="AA42" s="6">
        <f t="shared" si="95"/>
        <v>-367427.99285621441</v>
      </c>
      <c r="AC42" s="92" t="s">
        <v>18</v>
      </c>
      <c r="AD42" s="6">
        <f t="shared" si="96"/>
        <v>-6198.7200551372662</v>
      </c>
      <c r="AF42" s="92" t="s">
        <v>18</v>
      </c>
      <c r="AG42" s="6">
        <f t="shared" si="97"/>
        <v>-253908.54432256098</v>
      </c>
      <c r="AI42" s="92" t="s">
        <v>18</v>
      </c>
      <c r="AJ42" s="6">
        <f t="shared" si="98"/>
        <v>-366586.97434339544</v>
      </c>
      <c r="AL42" s="92" t="s">
        <v>18</v>
      </c>
      <c r="AM42" s="6">
        <f t="shared" si="99"/>
        <v>-9165.723070852473</v>
      </c>
      <c r="AO42" s="92" t="s">
        <v>18</v>
      </c>
      <c r="AP42" s="6">
        <f t="shared" si="100"/>
        <v>-459547.22173889563</v>
      </c>
      <c r="AR42" s="92" t="s">
        <v>18</v>
      </c>
      <c r="AS42" s="6">
        <f t="shared" si="101"/>
        <v>-664417.09450404928</v>
      </c>
      <c r="AU42" s="92" t="s">
        <v>18</v>
      </c>
      <c r="AV42" s="6">
        <f t="shared" si="102"/>
        <v>8080.2117444709729</v>
      </c>
      <c r="AX42" s="92" t="s">
        <v>18</v>
      </c>
      <c r="AY42" s="6" t="str">
        <f t="shared" si="103"/>
        <v xml:space="preserve"> </v>
      </c>
      <c r="BA42" s="92" t="s">
        <v>18</v>
      </c>
      <c r="BB42" s="6" t="str">
        <f t="shared" si="104"/>
        <v xml:space="preserve"> </v>
      </c>
      <c r="BD42" s="92" t="s">
        <v>18</v>
      </c>
      <c r="BE42" s="6">
        <f t="shared" si="105"/>
        <v>8921.2302572898916</v>
      </c>
      <c r="BG42" s="92" t="s">
        <v>18</v>
      </c>
      <c r="BH42" s="6" t="str">
        <f t="shared" si="106"/>
        <v xml:space="preserve"> </v>
      </c>
      <c r="BJ42" s="92" t="s">
        <v>18</v>
      </c>
      <c r="BK42" s="6" t="str">
        <f t="shared" si="107"/>
        <v xml:space="preserve"> </v>
      </c>
      <c r="BM42" s="92" t="s">
        <v>18</v>
      </c>
      <c r="BN42" s="6">
        <f t="shared" si="108"/>
        <v>5954.2272415746847</v>
      </c>
      <c r="BP42" s="92" t="s">
        <v>18</v>
      </c>
      <c r="BQ42" s="6">
        <f t="shared" si="109"/>
        <v>93188.527803996374</v>
      </c>
      <c r="BS42" s="92" t="s">
        <v>18</v>
      </c>
      <c r="BT42" s="6">
        <f t="shared" si="110"/>
        <v>93188.527803996374</v>
      </c>
      <c r="BV42" s="92" t="s">
        <v>18</v>
      </c>
      <c r="BW42" s="6">
        <f t="shared" si="111"/>
        <v>11124.423017100664</v>
      </c>
      <c r="BY42" s="92" t="s">
        <v>18</v>
      </c>
      <c r="BZ42" s="6">
        <f t="shared" si="112"/>
        <v>11965.441529919583</v>
      </c>
      <c r="CB42" s="92" t="s">
        <v>18</v>
      </c>
      <c r="CC42" s="6">
        <f t="shared" si="113"/>
        <v>12969.148869808356</v>
      </c>
      <c r="CE42" s="92" t="s">
        <v>18</v>
      </c>
      <c r="CF42" s="6">
        <f t="shared" si="114"/>
        <v>0</v>
      </c>
      <c r="CH42" s="92" t="s">
        <v>18</v>
      </c>
      <c r="CI42" s="6">
        <f t="shared" si="115"/>
        <v>0</v>
      </c>
      <c r="CK42" s="92" t="s">
        <v>18</v>
      </c>
      <c r="CL42" s="6">
        <f t="shared" si="116"/>
        <v>0</v>
      </c>
      <c r="CN42" s="92" t="s">
        <v>18</v>
      </c>
      <c r="CO42" s="6">
        <f t="shared" si="117"/>
        <v>0</v>
      </c>
      <c r="CQ42" s="92" t="s">
        <v>18</v>
      </c>
      <c r="CR42" s="6">
        <f t="shared" si="118"/>
        <v>0</v>
      </c>
      <c r="CT42" s="92" t="s">
        <v>18</v>
      </c>
      <c r="CU42" s="6">
        <f t="shared" si="119"/>
        <v>0</v>
      </c>
      <c r="CW42" s="92" t="s">
        <v>18</v>
      </c>
      <c r="CX42" s="6">
        <f t="shared" si="120"/>
        <v>0</v>
      </c>
      <c r="CZ42" s="92" t="s">
        <v>18</v>
      </c>
      <c r="DA42" s="6">
        <f t="shared" si="121"/>
        <v>0</v>
      </c>
      <c r="DC42" s="92" t="s">
        <v>18</v>
      </c>
      <c r="DD42" s="6">
        <f t="shared" si="122"/>
        <v>0</v>
      </c>
      <c r="DF42" s="92" t="s">
        <v>18</v>
      </c>
      <c r="DG42" s="6">
        <f t="shared" si="123"/>
        <v>0</v>
      </c>
      <c r="DI42" s="92" t="s">
        <v>18</v>
      </c>
      <c r="DJ42" s="6">
        <f t="shared" si="124"/>
        <v>0</v>
      </c>
      <c r="DL42" s="92" t="s">
        <v>18</v>
      </c>
      <c r="DM42" s="6">
        <f t="shared" si="125"/>
        <v>0</v>
      </c>
      <c r="DO42" s="92" t="s">
        <v>18</v>
      </c>
      <c r="DP42" s="6">
        <f t="shared" si="126"/>
        <v>0</v>
      </c>
      <c r="DR42" s="92" t="s">
        <v>18</v>
      </c>
      <c r="DS42" s="6">
        <f t="shared" si="127"/>
        <v>0</v>
      </c>
      <c r="DU42" s="92" t="s">
        <v>18</v>
      </c>
      <c r="DV42" s="6">
        <f t="shared" si="128"/>
        <v>0</v>
      </c>
      <c r="DX42" s="92" t="s">
        <v>18</v>
      </c>
      <c r="DY42" s="6">
        <f t="shared" si="129"/>
        <v>0</v>
      </c>
      <c r="EA42" s="92" t="s">
        <v>18</v>
      </c>
      <c r="EB42" s="6">
        <f t="shared" si="130"/>
        <v>0</v>
      </c>
      <c r="ED42" s="92" t="s">
        <v>18</v>
      </c>
      <c r="EE42" s="6">
        <f t="shared" si="131"/>
        <v>0</v>
      </c>
      <c r="EG42" s="92" t="s">
        <v>18</v>
      </c>
      <c r="EH42" s="6">
        <f t="shared" si="132"/>
        <v>0</v>
      </c>
      <c r="EJ42" s="92" t="s">
        <v>18</v>
      </c>
      <c r="EK42" s="6">
        <f t="shared" si="133"/>
        <v>0</v>
      </c>
      <c r="EM42" s="92" t="s">
        <v>18</v>
      </c>
      <c r="EN42" s="6">
        <f t="shared" si="134"/>
        <v>0</v>
      </c>
      <c r="EP42" s="92" t="s">
        <v>18</v>
      </c>
      <c r="EQ42" s="6">
        <f t="shared" si="135"/>
        <v>0</v>
      </c>
      <c r="ES42" s="92" t="s">
        <v>18</v>
      </c>
      <c r="ET42" s="6">
        <f t="shared" si="136"/>
        <v>0</v>
      </c>
      <c r="EV42" s="92" t="s">
        <v>18</v>
      </c>
      <c r="EW42" s="6">
        <f t="shared" si="137"/>
        <v>0</v>
      </c>
      <c r="EY42" s="92" t="s">
        <v>18</v>
      </c>
      <c r="EZ42" s="6">
        <f t="shared" si="138"/>
        <v>0</v>
      </c>
    </row>
    <row r="43" spans="1:156" x14ac:dyDescent="0.25">
      <c r="C43" s="60" t="str">
        <f t="shared" si="87"/>
        <v>Decreased risk of energy outages for renewable generators due to lower fault rates</v>
      </c>
      <c r="E43" s="92" t="s">
        <v>20</v>
      </c>
      <c r="F43" s="6">
        <f t="shared" si="88"/>
        <v>-264.77269714509401</v>
      </c>
      <c r="H43" s="92" t="s">
        <v>20</v>
      </c>
      <c r="I43" s="6" t="str">
        <f t="shared" si="89"/>
        <v xml:space="preserve"> </v>
      </c>
      <c r="K43" s="92" t="s">
        <v>20</v>
      </c>
      <c r="L43" s="6">
        <f t="shared" si="90"/>
        <v>8.9536660870321896</v>
      </c>
      <c r="N43" s="92" t="s">
        <v>20</v>
      </c>
      <c r="O43" s="6">
        <f t="shared" si="91"/>
        <v>8.9536660870321896</v>
      </c>
      <c r="Q43" s="92" t="s">
        <v>20</v>
      </c>
      <c r="R43" s="6">
        <f t="shared" si="92"/>
        <v>0</v>
      </c>
      <c r="T43" s="92" t="s">
        <v>20</v>
      </c>
      <c r="U43" s="6">
        <f t="shared" si="93"/>
        <v>264.77269714509401</v>
      </c>
      <c r="W43" s="92" t="s">
        <v>20</v>
      </c>
      <c r="X43" s="6">
        <f t="shared" si="94"/>
        <v>264.77269714509401</v>
      </c>
      <c r="Z43" s="92" t="s">
        <v>20</v>
      </c>
      <c r="AA43" s="6">
        <f t="shared" si="95"/>
        <v>264.77269714509401</v>
      </c>
      <c r="AC43" s="92" t="s">
        <v>20</v>
      </c>
      <c r="AD43" s="6">
        <f t="shared" si="96"/>
        <v>264.77269714509401</v>
      </c>
      <c r="AF43" s="92" t="s">
        <v>20</v>
      </c>
      <c r="AG43" s="6">
        <f t="shared" si="97"/>
        <v>264.77269714509401</v>
      </c>
      <c r="AI43" s="92" t="s">
        <v>20</v>
      </c>
      <c r="AJ43" s="6">
        <f t="shared" si="98"/>
        <v>264.77269714509401</v>
      </c>
      <c r="AL43" s="92" t="s">
        <v>20</v>
      </c>
      <c r="AM43" s="6">
        <f t="shared" si="99"/>
        <v>264.77269714509401</v>
      </c>
      <c r="AO43" s="92" t="s">
        <v>20</v>
      </c>
      <c r="AP43" s="6">
        <f t="shared" si="100"/>
        <v>264.77269714509401</v>
      </c>
      <c r="AR43" s="92" t="s">
        <v>20</v>
      </c>
      <c r="AS43" s="6">
        <f t="shared" si="101"/>
        <v>264.77269714509401</v>
      </c>
      <c r="AU43" s="92" t="s">
        <v>20</v>
      </c>
      <c r="AV43" s="6">
        <f t="shared" si="102"/>
        <v>264.77269714509401</v>
      </c>
      <c r="AX43" s="92" t="s">
        <v>20</v>
      </c>
      <c r="AY43" s="6" t="str">
        <f t="shared" si="103"/>
        <v xml:space="preserve"> </v>
      </c>
      <c r="BA43" s="92" t="s">
        <v>20</v>
      </c>
      <c r="BB43" s="6" t="str">
        <f t="shared" si="104"/>
        <v xml:space="preserve"> </v>
      </c>
      <c r="BD43" s="92" t="s">
        <v>20</v>
      </c>
      <c r="BE43" s="6">
        <f t="shared" si="105"/>
        <v>264.77269714509401</v>
      </c>
      <c r="BG43" s="92" t="s">
        <v>20</v>
      </c>
      <c r="BH43" s="6" t="str">
        <f t="shared" si="106"/>
        <v xml:space="preserve"> </v>
      </c>
      <c r="BJ43" s="92" t="s">
        <v>20</v>
      </c>
      <c r="BK43" s="6" t="str">
        <f t="shared" si="107"/>
        <v xml:space="preserve"> </v>
      </c>
      <c r="BM43" s="92" t="s">
        <v>20</v>
      </c>
      <c r="BN43" s="6">
        <f t="shared" si="108"/>
        <v>264.77269714509401</v>
      </c>
      <c r="BP43" s="92" t="s">
        <v>20</v>
      </c>
      <c r="BQ43" s="6">
        <f t="shared" si="109"/>
        <v>264.77269714509401</v>
      </c>
      <c r="BS43" s="92" t="s">
        <v>20</v>
      </c>
      <c r="BT43" s="6">
        <f t="shared" si="110"/>
        <v>264.77269714509401</v>
      </c>
      <c r="BV43" s="92" t="s">
        <v>20</v>
      </c>
      <c r="BW43" s="6">
        <f t="shared" si="111"/>
        <v>0</v>
      </c>
      <c r="BY43" s="92" t="s">
        <v>20</v>
      </c>
      <c r="BZ43" s="6">
        <f t="shared" si="112"/>
        <v>0</v>
      </c>
      <c r="CB43" s="92" t="s">
        <v>20</v>
      </c>
      <c r="CC43" s="6">
        <f t="shared" si="113"/>
        <v>0</v>
      </c>
      <c r="CE43" s="92" t="s">
        <v>20</v>
      </c>
      <c r="CF43" s="6">
        <f t="shared" si="114"/>
        <v>0</v>
      </c>
      <c r="CH43" s="92" t="s">
        <v>20</v>
      </c>
      <c r="CI43" s="6">
        <f t="shared" si="115"/>
        <v>0</v>
      </c>
      <c r="CK43" s="92" t="s">
        <v>20</v>
      </c>
      <c r="CL43" s="6">
        <f t="shared" si="116"/>
        <v>0</v>
      </c>
      <c r="CN43" s="92" t="s">
        <v>20</v>
      </c>
      <c r="CO43" s="6">
        <f t="shared" si="117"/>
        <v>0</v>
      </c>
      <c r="CQ43" s="92" t="s">
        <v>20</v>
      </c>
      <c r="CR43" s="6">
        <f t="shared" si="118"/>
        <v>0</v>
      </c>
      <c r="CT43" s="92" t="s">
        <v>20</v>
      </c>
      <c r="CU43" s="6">
        <f t="shared" si="119"/>
        <v>0</v>
      </c>
      <c r="CW43" s="92" t="s">
        <v>20</v>
      </c>
      <c r="CX43" s="6">
        <f t="shared" si="120"/>
        <v>0</v>
      </c>
      <c r="CZ43" s="92" t="s">
        <v>20</v>
      </c>
      <c r="DA43" s="6">
        <f t="shared" si="121"/>
        <v>0</v>
      </c>
      <c r="DC43" s="92" t="s">
        <v>20</v>
      </c>
      <c r="DD43" s="6">
        <f t="shared" si="122"/>
        <v>0</v>
      </c>
      <c r="DF43" s="92" t="s">
        <v>20</v>
      </c>
      <c r="DG43" s="6">
        <f t="shared" si="123"/>
        <v>0</v>
      </c>
      <c r="DI43" s="92" t="s">
        <v>20</v>
      </c>
      <c r="DJ43" s="6">
        <f t="shared" si="124"/>
        <v>0</v>
      </c>
      <c r="DL43" s="92" t="s">
        <v>20</v>
      </c>
      <c r="DM43" s="6">
        <f t="shared" si="125"/>
        <v>0</v>
      </c>
      <c r="DO43" s="92" t="s">
        <v>20</v>
      </c>
      <c r="DP43" s="6">
        <f t="shared" si="126"/>
        <v>0</v>
      </c>
      <c r="DR43" s="92" t="s">
        <v>20</v>
      </c>
      <c r="DS43" s="6">
        <f t="shared" si="127"/>
        <v>0</v>
      </c>
      <c r="DU43" s="92" t="s">
        <v>20</v>
      </c>
      <c r="DV43" s="6">
        <f t="shared" si="128"/>
        <v>0</v>
      </c>
      <c r="DX43" s="92" t="s">
        <v>20</v>
      </c>
      <c r="DY43" s="6">
        <f t="shared" si="129"/>
        <v>0</v>
      </c>
      <c r="EA43" s="92" t="s">
        <v>20</v>
      </c>
      <c r="EB43" s="6">
        <f t="shared" si="130"/>
        <v>0</v>
      </c>
      <c r="ED43" s="92" t="s">
        <v>20</v>
      </c>
      <c r="EE43" s="6">
        <f t="shared" si="131"/>
        <v>0</v>
      </c>
      <c r="EG43" s="92" t="s">
        <v>20</v>
      </c>
      <c r="EH43" s="6">
        <f t="shared" si="132"/>
        <v>0</v>
      </c>
      <c r="EJ43" s="92" t="s">
        <v>20</v>
      </c>
      <c r="EK43" s="6">
        <f t="shared" si="133"/>
        <v>0</v>
      </c>
      <c r="EM43" s="92" t="s">
        <v>20</v>
      </c>
      <c r="EN43" s="6">
        <f t="shared" si="134"/>
        <v>0</v>
      </c>
      <c r="EP43" s="92" t="s">
        <v>20</v>
      </c>
      <c r="EQ43" s="6">
        <f t="shared" si="135"/>
        <v>0</v>
      </c>
      <c r="ES43" s="92" t="s">
        <v>20</v>
      </c>
      <c r="ET43" s="6">
        <f t="shared" si="136"/>
        <v>0</v>
      </c>
      <c r="EV43" s="92" t="s">
        <v>20</v>
      </c>
      <c r="EW43" s="6">
        <f t="shared" si="137"/>
        <v>0</v>
      </c>
      <c r="EY43" s="92" t="s">
        <v>20</v>
      </c>
      <c r="EZ43" s="6">
        <f t="shared" si="138"/>
        <v>0</v>
      </c>
    </row>
    <row r="44" spans="1:156" x14ac:dyDescent="0.25">
      <c r="C44" s="60" t="str">
        <f t="shared" si="87"/>
        <v>Increased distribution costs leading to lower renewable generation on islands and higher GHG emissions</v>
      </c>
      <c r="E44" s="92" t="s">
        <v>22</v>
      </c>
      <c r="F44" s="6">
        <f t="shared" si="88"/>
        <v>-240291.33535069195</v>
      </c>
      <c r="H44" s="92" t="s">
        <v>22</v>
      </c>
      <c r="I44" s="6" t="str">
        <f t="shared" si="89"/>
        <v xml:space="preserve"> </v>
      </c>
      <c r="K44" s="92" t="s">
        <v>22</v>
      </c>
      <c r="L44" s="6">
        <f t="shared" si="90"/>
        <v>0</v>
      </c>
      <c r="N44" s="92" t="s">
        <v>22</v>
      </c>
      <c r="O44" s="6">
        <f t="shared" si="91"/>
        <v>0</v>
      </c>
      <c r="Q44" s="92" t="s">
        <v>22</v>
      </c>
      <c r="R44" s="6">
        <f t="shared" si="92"/>
        <v>0</v>
      </c>
      <c r="T44" s="92" t="s">
        <v>22</v>
      </c>
      <c r="U44" s="6">
        <f t="shared" si="93"/>
        <v>0</v>
      </c>
      <c r="W44" s="92" t="s">
        <v>22</v>
      </c>
      <c r="X44" s="6">
        <f t="shared" si="94"/>
        <v>0</v>
      </c>
      <c r="Z44" s="92" t="s">
        <v>22</v>
      </c>
      <c r="AA44" s="6">
        <f t="shared" si="95"/>
        <v>0</v>
      </c>
      <c r="AC44" s="92" t="s">
        <v>22</v>
      </c>
      <c r="AD44" s="6">
        <f t="shared" si="96"/>
        <v>0</v>
      </c>
      <c r="AF44" s="92" t="s">
        <v>22</v>
      </c>
      <c r="AG44" s="6">
        <f t="shared" si="97"/>
        <v>0</v>
      </c>
      <c r="AI44" s="92" t="s">
        <v>22</v>
      </c>
      <c r="AJ44" s="6">
        <f t="shared" si="98"/>
        <v>0</v>
      </c>
      <c r="AL44" s="92" t="s">
        <v>22</v>
      </c>
      <c r="AM44" s="6">
        <f t="shared" si="99"/>
        <v>0</v>
      </c>
      <c r="AO44" s="92" t="s">
        <v>22</v>
      </c>
      <c r="AP44" s="6">
        <f t="shared" si="100"/>
        <v>0</v>
      </c>
      <c r="AR44" s="92" t="s">
        <v>22</v>
      </c>
      <c r="AS44" s="6">
        <f t="shared" si="101"/>
        <v>0</v>
      </c>
      <c r="AU44" s="92" t="s">
        <v>22</v>
      </c>
      <c r="AV44" s="6">
        <f t="shared" si="102"/>
        <v>0</v>
      </c>
      <c r="AX44" s="92" t="s">
        <v>22</v>
      </c>
      <c r="AY44" s="6" t="str">
        <f t="shared" si="103"/>
        <v xml:space="preserve"> </v>
      </c>
      <c r="BA44" s="92" t="s">
        <v>22</v>
      </c>
      <c r="BB44" s="6" t="str">
        <f t="shared" si="104"/>
        <v xml:space="preserve"> </v>
      </c>
      <c r="BD44" s="92" t="s">
        <v>22</v>
      </c>
      <c r="BE44" s="6">
        <f t="shared" si="105"/>
        <v>0</v>
      </c>
      <c r="BG44" s="92" t="s">
        <v>22</v>
      </c>
      <c r="BH44" s="6" t="str">
        <f t="shared" si="106"/>
        <v xml:space="preserve"> </v>
      </c>
      <c r="BJ44" s="92" t="s">
        <v>22</v>
      </c>
      <c r="BK44" s="6" t="str">
        <f t="shared" si="107"/>
        <v xml:space="preserve"> </v>
      </c>
      <c r="BM44" s="92" t="s">
        <v>22</v>
      </c>
      <c r="BN44" s="6">
        <f t="shared" si="108"/>
        <v>0</v>
      </c>
      <c r="BP44" s="92" t="s">
        <v>22</v>
      </c>
      <c r="BQ44" s="6">
        <f t="shared" si="109"/>
        <v>240291.33535069195</v>
      </c>
      <c r="BS44" s="92" t="s">
        <v>22</v>
      </c>
      <c r="BT44" s="6">
        <f t="shared" si="110"/>
        <v>240291.33535069195</v>
      </c>
      <c r="BV44" s="92" t="s">
        <v>22</v>
      </c>
      <c r="BW44" s="6">
        <f t="shared" si="111"/>
        <v>0</v>
      </c>
      <c r="BY44" s="92" t="s">
        <v>22</v>
      </c>
      <c r="BZ44" s="6">
        <f t="shared" si="112"/>
        <v>0</v>
      </c>
      <c r="CB44" s="92" t="s">
        <v>22</v>
      </c>
      <c r="CC44" s="6">
        <f t="shared" si="113"/>
        <v>0</v>
      </c>
      <c r="CE44" s="92" t="s">
        <v>22</v>
      </c>
      <c r="CF44" s="6">
        <f t="shared" si="114"/>
        <v>0</v>
      </c>
      <c r="CH44" s="92" t="s">
        <v>22</v>
      </c>
      <c r="CI44" s="6">
        <f t="shared" si="115"/>
        <v>0</v>
      </c>
      <c r="CK44" s="92" t="s">
        <v>22</v>
      </c>
      <c r="CL44" s="6">
        <f t="shared" si="116"/>
        <v>0</v>
      </c>
      <c r="CN44" s="92" t="s">
        <v>22</v>
      </c>
      <c r="CO44" s="6">
        <f t="shared" si="117"/>
        <v>0</v>
      </c>
      <c r="CQ44" s="92" t="s">
        <v>22</v>
      </c>
      <c r="CR44" s="6">
        <f t="shared" si="118"/>
        <v>0</v>
      </c>
      <c r="CT44" s="92" t="s">
        <v>22</v>
      </c>
      <c r="CU44" s="6">
        <f t="shared" si="119"/>
        <v>0</v>
      </c>
      <c r="CW44" s="92" t="s">
        <v>22</v>
      </c>
      <c r="CX44" s="6">
        <f t="shared" si="120"/>
        <v>0</v>
      </c>
      <c r="CZ44" s="92" t="s">
        <v>22</v>
      </c>
      <c r="DA44" s="6">
        <f t="shared" si="121"/>
        <v>0</v>
      </c>
      <c r="DC44" s="92" t="s">
        <v>22</v>
      </c>
      <c r="DD44" s="6">
        <f t="shared" si="122"/>
        <v>0</v>
      </c>
      <c r="DF44" s="92" t="s">
        <v>22</v>
      </c>
      <c r="DG44" s="6">
        <f t="shared" si="123"/>
        <v>0</v>
      </c>
      <c r="DI44" s="92" t="s">
        <v>22</v>
      </c>
      <c r="DJ44" s="6">
        <f t="shared" si="124"/>
        <v>0</v>
      </c>
      <c r="DL44" s="92" t="s">
        <v>22</v>
      </c>
      <c r="DM44" s="6">
        <f t="shared" si="125"/>
        <v>0</v>
      </c>
      <c r="DO44" s="92" t="s">
        <v>22</v>
      </c>
      <c r="DP44" s="6">
        <f t="shared" si="126"/>
        <v>0</v>
      </c>
      <c r="DR44" s="92" t="s">
        <v>22</v>
      </c>
      <c r="DS44" s="6">
        <f t="shared" si="127"/>
        <v>0</v>
      </c>
      <c r="DU44" s="92" t="s">
        <v>22</v>
      </c>
      <c r="DV44" s="6">
        <f t="shared" si="128"/>
        <v>0</v>
      </c>
      <c r="DX44" s="92" t="s">
        <v>22</v>
      </c>
      <c r="DY44" s="6">
        <f t="shared" si="129"/>
        <v>0</v>
      </c>
      <c r="EA44" s="92" t="s">
        <v>22</v>
      </c>
      <c r="EB44" s="6">
        <f t="shared" si="130"/>
        <v>0</v>
      </c>
      <c r="ED44" s="92" t="s">
        <v>22</v>
      </c>
      <c r="EE44" s="6">
        <f t="shared" si="131"/>
        <v>0</v>
      </c>
      <c r="EG44" s="92" t="s">
        <v>22</v>
      </c>
      <c r="EH44" s="6">
        <f t="shared" si="132"/>
        <v>0</v>
      </c>
      <c r="EJ44" s="92" t="s">
        <v>22</v>
      </c>
      <c r="EK44" s="6">
        <f t="shared" si="133"/>
        <v>0</v>
      </c>
      <c r="EM44" s="92" t="s">
        <v>22</v>
      </c>
      <c r="EN44" s="6">
        <f t="shared" si="134"/>
        <v>0</v>
      </c>
      <c r="EP44" s="92" t="s">
        <v>22</v>
      </c>
      <c r="EQ44" s="6">
        <f t="shared" si="135"/>
        <v>0</v>
      </c>
      <c r="ES44" s="92" t="s">
        <v>22</v>
      </c>
      <c r="ET44" s="6">
        <f t="shared" si="136"/>
        <v>0</v>
      </c>
      <c r="EV44" s="92" t="s">
        <v>22</v>
      </c>
      <c r="EW44" s="6">
        <f t="shared" si="137"/>
        <v>0</v>
      </c>
      <c r="EY44" s="92" t="s">
        <v>22</v>
      </c>
      <c r="EZ44" s="6">
        <f t="shared" si="138"/>
        <v>0</v>
      </c>
    </row>
    <row r="45" spans="1:156" x14ac:dyDescent="0.25">
      <c r="C45" s="60" t="str">
        <f t="shared" si="87"/>
        <v>Change in GHG emissions from use of backup diesel generators</v>
      </c>
      <c r="E45" s="92" t="s">
        <v>24</v>
      </c>
      <c r="F45" s="6">
        <f t="shared" si="88"/>
        <v>-665.39708099727159</v>
      </c>
      <c r="H45" s="92" t="s">
        <v>24</v>
      </c>
      <c r="I45" s="6" t="str">
        <f t="shared" si="89"/>
        <v xml:space="preserve"> </v>
      </c>
      <c r="K45" s="92" t="s">
        <v>24</v>
      </c>
      <c r="L45" s="6">
        <f t="shared" si="90"/>
        <v>-2780.2428535821487</v>
      </c>
      <c r="N45" s="92" t="s">
        <v>24</v>
      </c>
      <c r="O45" s="6">
        <f t="shared" si="91"/>
        <v>-1716.917207666409</v>
      </c>
      <c r="Q45" s="92" t="s">
        <v>24</v>
      </c>
      <c r="R45" s="6">
        <f t="shared" si="92"/>
        <v>-422.40224254434315</v>
      </c>
      <c r="T45" s="92" t="s">
        <v>24</v>
      </c>
      <c r="U45" s="6">
        <f t="shared" si="93"/>
        <v>665.39708099727159</v>
      </c>
      <c r="W45" s="92" t="s">
        <v>24</v>
      </c>
      <c r="X45" s="6">
        <f t="shared" si="94"/>
        <v>665.39708099727159</v>
      </c>
      <c r="Z45" s="92" t="s">
        <v>24</v>
      </c>
      <c r="AA45" s="6">
        <f t="shared" si="95"/>
        <v>665.39708099727159</v>
      </c>
      <c r="AC45" s="92" t="s">
        <v>24</v>
      </c>
      <c r="AD45" s="6">
        <f t="shared" si="96"/>
        <v>665.39708099727159</v>
      </c>
      <c r="AF45" s="92" t="s">
        <v>24</v>
      </c>
      <c r="AG45" s="6">
        <f t="shared" si="97"/>
        <v>665.39708099727159</v>
      </c>
      <c r="AI45" s="92" t="s">
        <v>24</v>
      </c>
      <c r="AJ45" s="6">
        <f t="shared" si="98"/>
        <v>665.39708099727159</v>
      </c>
      <c r="AL45" s="92" t="s">
        <v>24</v>
      </c>
      <c r="AM45" s="6">
        <f t="shared" si="99"/>
        <v>665.39708099727159</v>
      </c>
      <c r="AO45" s="92" t="s">
        <v>24</v>
      </c>
      <c r="AP45" s="6">
        <f t="shared" si="100"/>
        <v>665.39708099727159</v>
      </c>
      <c r="AR45" s="92" t="s">
        <v>24</v>
      </c>
      <c r="AS45" s="6">
        <f t="shared" si="101"/>
        <v>665.39708099727159</v>
      </c>
      <c r="AU45" s="92" t="s">
        <v>24</v>
      </c>
      <c r="AV45" s="6">
        <f t="shared" si="102"/>
        <v>665.39708099727159</v>
      </c>
      <c r="AX45" s="92" t="s">
        <v>24</v>
      </c>
      <c r="AY45" s="6" t="str">
        <f t="shared" si="103"/>
        <v xml:space="preserve"> </v>
      </c>
      <c r="BA45" s="92" t="s">
        <v>24</v>
      </c>
      <c r="BB45" s="6" t="str">
        <f t="shared" si="104"/>
        <v xml:space="preserve"> </v>
      </c>
      <c r="BD45" s="92" t="s">
        <v>24</v>
      </c>
      <c r="BE45" s="6">
        <f t="shared" si="105"/>
        <v>665.39708099727159</v>
      </c>
      <c r="BG45" s="92" t="s">
        <v>24</v>
      </c>
      <c r="BH45" s="6" t="str">
        <f t="shared" si="106"/>
        <v xml:space="preserve"> </v>
      </c>
      <c r="BJ45" s="92" t="s">
        <v>24</v>
      </c>
      <c r="BK45" s="6" t="str">
        <f t="shared" si="107"/>
        <v xml:space="preserve"> </v>
      </c>
      <c r="BM45" s="92" t="s">
        <v>24</v>
      </c>
      <c r="BN45" s="6">
        <f t="shared" si="108"/>
        <v>665.39708099727159</v>
      </c>
      <c r="BP45" s="92" t="s">
        <v>24</v>
      </c>
      <c r="BQ45" s="6">
        <f t="shared" si="109"/>
        <v>665.39708099727159</v>
      </c>
      <c r="BS45" s="92" t="s">
        <v>24</v>
      </c>
      <c r="BT45" s="6">
        <f t="shared" si="110"/>
        <v>665.39708099727159</v>
      </c>
      <c r="BV45" s="92" t="s">
        <v>24</v>
      </c>
      <c r="BW45" s="6">
        <f t="shared" si="111"/>
        <v>-3444.5392065984415</v>
      </c>
      <c r="BY45" s="92" t="s">
        <v>24</v>
      </c>
      <c r="BZ45" s="6">
        <f t="shared" si="112"/>
        <v>-2405.5659487272765</v>
      </c>
      <c r="CB45" s="92" t="s">
        <v>24</v>
      </c>
      <c r="CC45" s="6">
        <f t="shared" si="113"/>
        <v>-1165.6109786777529</v>
      </c>
      <c r="CE45" s="92" t="s">
        <v>24</v>
      </c>
      <c r="CF45" s="6">
        <f t="shared" si="114"/>
        <v>0</v>
      </c>
      <c r="CH45" s="92" t="s">
        <v>24</v>
      </c>
      <c r="CI45" s="6">
        <f t="shared" si="115"/>
        <v>0</v>
      </c>
      <c r="CK45" s="92" t="s">
        <v>24</v>
      </c>
      <c r="CL45" s="6">
        <f t="shared" si="116"/>
        <v>0</v>
      </c>
      <c r="CN45" s="92" t="s">
        <v>24</v>
      </c>
      <c r="CO45" s="6">
        <f t="shared" si="117"/>
        <v>0</v>
      </c>
      <c r="CQ45" s="92" t="s">
        <v>24</v>
      </c>
      <c r="CR45" s="6">
        <f t="shared" si="118"/>
        <v>0</v>
      </c>
      <c r="CT45" s="92" t="s">
        <v>24</v>
      </c>
      <c r="CU45" s="6">
        <f t="shared" si="119"/>
        <v>0</v>
      </c>
      <c r="CW45" s="92" t="s">
        <v>24</v>
      </c>
      <c r="CX45" s="6">
        <f t="shared" si="120"/>
        <v>0</v>
      </c>
      <c r="CZ45" s="92" t="s">
        <v>24</v>
      </c>
      <c r="DA45" s="6">
        <f t="shared" si="121"/>
        <v>0</v>
      </c>
      <c r="DC45" s="92" t="s">
        <v>24</v>
      </c>
      <c r="DD45" s="6">
        <f t="shared" si="122"/>
        <v>0</v>
      </c>
      <c r="DF45" s="92" t="s">
        <v>24</v>
      </c>
      <c r="DG45" s="6">
        <f t="shared" si="123"/>
        <v>0</v>
      </c>
      <c r="DI45" s="92" t="s">
        <v>24</v>
      </c>
      <c r="DJ45" s="6">
        <f t="shared" si="124"/>
        <v>0</v>
      </c>
      <c r="DL45" s="92" t="s">
        <v>24</v>
      </c>
      <c r="DM45" s="6">
        <f t="shared" si="125"/>
        <v>0</v>
      </c>
      <c r="DO45" s="92" t="s">
        <v>24</v>
      </c>
      <c r="DP45" s="6">
        <f t="shared" si="126"/>
        <v>0</v>
      </c>
      <c r="DR45" s="92" t="s">
        <v>24</v>
      </c>
      <c r="DS45" s="6">
        <f t="shared" si="127"/>
        <v>0</v>
      </c>
      <c r="DU45" s="92" t="s">
        <v>24</v>
      </c>
      <c r="DV45" s="6">
        <f t="shared" si="128"/>
        <v>0</v>
      </c>
      <c r="DX45" s="92" t="s">
        <v>24</v>
      </c>
      <c r="DY45" s="6">
        <f t="shared" si="129"/>
        <v>0</v>
      </c>
      <c r="EA45" s="92" t="s">
        <v>24</v>
      </c>
      <c r="EB45" s="6">
        <f t="shared" si="130"/>
        <v>0</v>
      </c>
      <c r="ED45" s="92" t="s">
        <v>24</v>
      </c>
      <c r="EE45" s="6">
        <f t="shared" si="131"/>
        <v>0</v>
      </c>
      <c r="EG45" s="92" t="s">
        <v>24</v>
      </c>
      <c r="EH45" s="6">
        <f t="shared" si="132"/>
        <v>0</v>
      </c>
      <c r="EJ45" s="92" t="s">
        <v>24</v>
      </c>
      <c r="EK45" s="6">
        <f t="shared" si="133"/>
        <v>0</v>
      </c>
      <c r="EM45" s="92" t="s">
        <v>24</v>
      </c>
      <c r="EN45" s="6">
        <f t="shared" si="134"/>
        <v>0</v>
      </c>
      <c r="EP45" s="92" t="s">
        <v>24</v>
      </c>
      <c r="EQ45" s="6">
        <f t="shared" si="135"/>
        <v>0</v>
      </c>
      <c r="ES45" s="92" t="s">
        <v>24</v>
      </c>
      <c r="ET45" s="6">
        <f t="shared" si="136"/>
        <v>0</v>
      </c>
      <c r="EV45" s="92" t="s">
        <v>24</v>
      </c>
      <c r="EW45" s="6">
        <f t="shared" si="137"/>
        <v>0</v>
      </c>
      <c r="EY45" s="92" t="s">
        <v>24</v>
      </c>
      <c r="EZ45" s="6">
        <f t="shared" si="138"/>
        <v>0</v>
      </c>
    </row>
    <row r="46" spans="1:156" x14ac:dyDescent="0.25">
      <c r="C46" s="60" t="str">
        <f t="shared" si="87"/>
        <v>Increased installation costs associated with protection</v>
      </c>
      <c r="E46" s="92" t="s">
        <v>26</v>
      </c>
      <c r="F46" s="6">
        <f t="shared" si="88"/>
        <v>-2159361.9431025232</v>
      </c>
      <c r="H46" s="92" t="s">
        <v>26</v>
      </c>
      <c r="I46" s="6" t="str">
        <f t="shared" si="89"/>
        <v xml:space="preserve"> </v>
      </c>
      <c r="K46" s="92" t="s">
        <v>26</v>
      </c>
      <c r="L46" s="6">
        <f t="shared" si="90"/>
        <v>-383046.3538072235</v>
      </c>
      <c r="N46" s="92" t="s">
        <v>26</v>
      </c>
      <c r="O46" s="6">
        <f t="shared" si="91"/>
        <v>-376907.06234184513</v>
      </c>
      <c r="Q46" s="92" t="s">
        <v>26</v>
      </c>
      <c r="R46" s="6">
        <f t="shared" si="92"/>
        <v>-109449.04531861097</v>
      </c>
      <c r="T46" s="92" t="s">
        <v>26</v>
      </c>
      <c r="U46" s="6">
        <f t="shared" si="93"/>
        <v>-913270.26301663881</v>
      </c>
      <c r="W46" s="92" t="s">
        <v>26</v>
      </c>
      <c r="X46" s="6">
        <f t="shared" si="94"/>
        <v>-20095369.028448738</v>
      </c>
      <c r="Z46" s="92" t="s">
        <v>26</v>
      </c>
      <c r="AA46" s="6">
        <f t="shared" si="95"/>
        <v>-18677054.870043784</v>
      </c>
      <c r="AC46" s="92" t="s">
        <v>26</v>
      </c>
      <c r="AD46" s="6">
        <f t="shared" si="96"/>
        <v>-907130.97155126138</v>
      </c>
      <c r="AF46" s="92" t="s">
        <v>26</v>
      </c>
      <c r="AG46" s="6">
        <f t="shared" si="97"/>
        <v>-20089229.736983363</v>
      </c>
      <c r="AI46" s="92" t="s">
        <v>26</v>
      </c>
      <c r="AJ46" s="6">
        <f t="shared" si="98"/>
        <v>-18670915.578578405</v>
      </c>
      <c r="AL46" s="92" t="s">
        <v>26</v>
      </c>
      <c r="AM46" s="6">
        <f t="shared" si="99"/>
        <v>-1075939.3451422434</v>
      </c>
      <c r="AO46" s="92" t="s">
        <v>26</v>
      </c>
      <c r="AP46" s="6">
        <f t="shared" si="100"/>
        <v>-35952482.555018783</v>
      </c>
      <c r="AR46" s="92" t="s">
        <v>26</v>
      </c>
      <c r="AS46" s="6">
        <f t="shared" si="101"/>
        <v>-33373729.539737053</v>
      </c>
      <c r="AU46" s="92" t="s">
        <v>26</v>
      </c>
      <c r="AV46" s="6">
        <f t="shared" si="102"/>
        <v>-936937.93005686393</v>
      </c>
      <c r="AX46" s="92" t="s">
        <v>26</v>
      </c>
      <c r="AY46" s="6" t="str">
        <f t="shared" si="103"/>
        <v xml:space="preserve"> </v>
      </c>
      <c r="BA46" s="92" t="s">
        <v>26</v>
      </c>
      <c r="BB46" s="6" t="str">
        <f t="shared" si="104"/>
        <v xml:space="preserve"> </v>
      </c>
      <c r="BD46" s="92" t="s">
        <v>26</v>
      </c>
      <c r="BE46" s="6">
        <f t="shared" si="105"/>
        <v>-930798.6385914851</v>
      </c>
      <c r="BG46" s="92" t="s">
        <v>26</v>
      </c>
      <c r="BH46" s="6" t="str">
        <f t="shared" si="106"/>
        <v xml:space="preserve"> </v>
      </c>
      <c r="BJ46" s="92" t="s">
        <v>26</v>
      </c>
      <c r="BK46" s="6" t="str">
        <f t="shared" si="107"/>
        <v xml:space="preserve"> </v>
      </c>
      <c r="BM46" s="92" t="s">
        <v>26</v>
      </c>
      <c r="BN46" s="6">
        <f t="shared" si="108"/>
        <v>-1099607.0121824667</v>
      </c>
      <c r="BP46" s="92" t="s">
        <v>26</v>
      </c>
      <c r="BQ46" s="6">
        <f t="shared" si="109"/>
        <v>2159361.9431025232</v>
      </c>
      <c r="BS46" s="92" t="s">
        <v>26</v>
      </c>
      <c r="BT46" s="6">
        <f t="shared" si="110"/>
        <v>2159361.9431025232</v>
      </c>
      <c r="BV46" s="92" t="s">
        <v>26</v>
      </c>
      <c r="BW46" s="6">
        <f t="shared" si="111"/>
        <v>-597981.17827402521</v>
      </c>
      <c r="BY46" s="92" t="s">
        <v>26</v>
      </c>
      <c r="BZ46" s="6">
        <f t="shared" si="112"/>
        <v>-591841.88680864638</v>
      </c>
      <c r="CB46" s="92" t="s">
        <v>26</v>
      </c>
      <c r="CC46" s="6">
        <f t="shared" si="113"/>
        <v>-324383.86978541221</v>
      </c>
      <c r="CE46" s="92" t="s">
        <v>26</v>
      </c>
      <c r="CF46" s="6">
        <f t="shared" si="114"/>
        <v>0</v>
      </c>
      <c r="CH46" s="92" t="s">
        <v>26</v>
      </c>
      <c r="CI46" s="6">
        <f t="shared" si="115"/>
        <v>0</v>
      </c>
      <c r="CK46" s="92" t="s">
        <v>26</v>
      </c>
      <c r="CL46" s="6">
        <f t="shared" si="116"/>
        <v>0</v>
      </c>
      <c r="CN46" s="92" t="s">
        <v>26</v>
      </c>
      <c r="CO46" s="6">
        <f t="shared" si="117"/>
        <v>0</v>
      </c>
      <c r="CQ46" s="92" t="s">
        <v>26</v>
      </c>
      <c r="CR46" s="6">
        <f t="shared" si="118"/>
        <v>0</v>
      </c>
      <c r="CT46" s="92" t="s">
        <v>26</v>
      </c>
      <c r="CU46" s="6">
        <f t="shared" si="119"/>
        <v>0</v>
      </c>
      <c r="CW46" s="92" t="s">
        <v>26</v>
      </c>
      <c r="CX46" s="6">
        <f t="shared" si="120"/>
        <v>0</v>
      </c>
      <c r="CZ46" s="92" t="s">
        <v>26</v>
      </c>
      <c r="DA46" s="6">
        <f t="shared" si="121"/>
        <v>0</v>
      </c>
      <c r="DC46" s="92" t="s">
        <v>26</v>
      </c>
      <c r="DD46" s="6">
        <f t="shared" si="122"/>
        <v>0</v>
      </c>
      <c r="DF46" s="92" t="s">
        <v>26</v>
      </c>
      <c r="DG46" s="6">
        <f t="shared" si="123"/>
        <v>0</v>
      </c>
      <c r="DI46" s="92" t="s">
        <v>26</v>
      </c>
      <c r="DJ46" s="6">
        <f t="shared" si="124"/>
        <v>0</v>
      </c>
      <c r="DL46" s="92" t="s">
        <v>26</v>
      </c>
      <c r="DM46" s="6">
        <f t="shared" si="125"/>
        <v>0</v>
      </c>
      <c r="DO46" s="92" t="s">
        <v>26</v>
      </c>
      <c r="DP46" s="6">
        <f t="shared" si="126"/>
        <v>0</v>
      </c>
      <c r="DR46" s="92" t="s">
        <v>26</v>
      </c>
      <c r="DS46" s="6">
        <f t="shared" si="127"/>
        <v>0</v>
      </c>
      <c r="DU46" s="92" t="s">
        <v>26</v>
      </c>
      <c r="DV46" s="6">
        <f t="shared" si="128"/>
        <v>0</v>
      </c>
      <c r="DX46" s="92" t="s">
        <v>26</v>
      </c>
      <c r="DY46" s="6">
        <f t="shared" si="129"/>
        <v>0</v>
      </c>
      <c r="EA46" s="92" t="s">
        <v>26</v>
      </c>
      <c r="EB46" s="6">
        <f t="shared" si="130"/>
        <v>0</v>
      </c>
      <c r="ED46" s="92" t="s">
        <v>26</v>
      </c>
      <c r="EE46" s="6">
        <f t="shared" si="131"/>
        <v>0</v>
      </c>
      <c r="EG46" s="92" t="s">
        <v>26</v>
      </c>
      <c r="EH46" s="6">
        <f t="shared" si="132"/>
        <v>0</v>
      </c>
      <c r="EJ46" s="92" t="s">
        <v>26</v>
      </c>
      <c r="EK46" s="6">
        <f t="shared" si="133"/>
        <v>0</v>
      </c>
      <c r="EM46" s="92" t="s">
        <v>26</v>
      </c>
      <c r="EN46" s="6">
        <f t="shared" si="134"/>
        <v>0</v>
      </c>
      <c r="EP46" s="92" t="s">
        <v>26</v>
      </c>
      <c r="EQ46" s="6">
        <f t="shared" si="135"/>
        <v>0</v>
      </c>
      <c r="ES46" s="92" t="s">
        <v>26</v>
      </c>
      <c r="ET46" s="6">
        <f t="shared" si="136"/>
        <v>0</v>
      </c>
      <c r="EV46" s="92" t="s">
        <v>26</v>
      </c>
      <c r="EW46" s="6">
        <f t="shared" si="137"/>
        <v>0</v>
      </c>
      <c r="EY46" s="92" t="s">
        <v>26</v>
      </c>
      <c r="EZ46" s="6">
        <f t="shared" si="138"/>
        <v>0</v>
      </c>
    </row>
    <row r="47" spans="1:156" x14ac:dyDescent="0.25">
      <c r="C47" s="60" t="str">
        <f t="shared" si="87"/>
        <v>Change in repair costs</v>
      </c>
      <c r="E47" s="92" t="s">
        <v>28</v>
      </c>
      <c r="F47" s="6">
        <f t="shared" si="88"/>
        <v>-978807.74650937319</v>
      </c>
      <c r="H47" s="92" t="s">
        <v>28</v>
      </c>
      <c r="I47" s="6" t="str">
        <f t="shared" si="89"/>
        <v xml:space="preserve"> </v>
      </c>
      <c r="K47" s="92" t="s">
        <v>28</v>
      </c>
      <c r="L47" s="6">
        <f t="shared" si="90"/>
        <v>-134658.10439465987</v>
      </c>
      <c r="N47" s="92" t="s">
        <v>28</v>
      </c>
      <c r="O47" s="6">
        <f t="shared" si="91"/>
        <v>-131969.35790034011</v>
      </c>
      <c r="Q47" s="92" t="s">
        <v>28</v>
      </c>
      <c r="R47" s="6">
        <f t="shared" si="92"/>
        <v>-49611.679852053989</v>
      </c>
      <c r="T47" s="92" t="s">
        <v>28</v>
      </c>
      <c r="U47" s="6">
        <f t="shared" si="93"/>
        <v>978807.74650937319</v>
      </c>
      <c r="W47" s="92" t="s">
        <v>28</v>
      </c>
      <c r="X47" s="6">
        <f t="shared" si="94"/>
        <v>978807.74650937319</v>
      </c>
      <c r="Z47" s="92" t="s">
        <v>28</v>
      </c>
      <c r="AA47" s="6">
        <f t="shared" si="95"/>
        <v>978807.74650937319</v>
      </c>
      <c r="AC47" s="92" t="s">
        <v>28</v>
      </c>
      <c r="AD47" s="6">
        <f t="shared" si="96"/>
        <v>978807.74650937319</v>
      </c>
      <c r="AF47" s="92" t="s">
        <v>28</v>
      </c>
      <c r="AG47" s="6">
        <f t="shared" si="97"/>
        <v>978807.74650937319</v>
      </c>
      <c r="AI47" s="92" t="s">
        <v>28</v>
      </c>
      <c r="AJ47" s="6">
        <f t="shared" si="98"/>
        <v>978807.74650937319</v>
      </c>
      <c r="AL47" s="92" t="s">
        <v>28</v>
      </c>
      <c r="AM47" s="6">
        <f t="shared" si="99"/>
        <v>978807.74650937319</v>
      </c>
      <c r="AO47" s="92" t="s">
        <v>28</v>
      </c>
      <c r="AP47" s="6">
        <f t="shared" si="100"/>
        <v>978807.74650937319</v>
      </c>
      <c r="AR47" s="92" t="s">
        <v>28</v>
      </c>
      <c r="AS47" s="6">
        <f t="shared" si="101"/>
        <v>978807.74650937319</v>
      </c>
      <c r="AU47" s="92" t="s">
        <v>28</v>
      </c>
      <c r="AV47" s="6">
        <f t="shared" si="102"/>
        <v>978807.74650937319</v>
      </c>
      <c r="AX47" s="92" t="s">
        <v>28</v>
      </c>
      <c r="AY47" s="6" t="str">
        <f t="shared" si="103"/>
        <v xml:space="preserve"> </v>
      </c>
      <c r="BA47" s="92" t="s">
        <v>28</v>
      </c>
      <c r="BB47" s="6" t="str">
        <f t="shared" si="104"/>
        <v xml:space="preserve"> </v>
      </c>
      <c r="BD47" s="92" t="s">
        <v>28</v>
      </c>
      <c r="BE47" s="6">
        <f t="shared" si="105"/>
        <v>978807.74650937319</v>
      </c>
      <c r="BG47" s="92" t="s">
        <v>28</v>
      </c>
      <c r="BH47" s="6" t="str">
        <f t="shared" si="106"/>
        <v xml:space="preserve"> </v>
      </c>
      <c r="BJ47" s="92" t="s">
        <v>28</v>
      </c>
      <c r="BK47" s="6" t="str">
        <f t="shared" si="107"/>
        <v xml:space="preserve"> </v>
      </c>
      <c r="BM47" s="92" t="s">
        <v>28</v>
      </c>
      <c r="BN47" s="6">
        <f t="shared" si="108"/>
        <v>978807.74650937319</v>
      </c>
      <c r="BP47" s="92" t="s">
        <v>28</v>
      </c>
      <c r="BQ47" s="6">
        <f t="shared" si="109"/>
        <v>978807.74650937319</v>
      </c>
      <c r="BS47" s="92" t="s">
        <v>28</v>
      </c>
      <c r="BT47" s="6">
        <f t="shared" si="110"/>
        <v>978807.74650937319</v>
      </c>
      <c r="BV47" s="92" t="s">
        <v>28</v>
      </c>
      <c r="BW47" s="6">
        <f t="shared" si="111"/>
        <v>-170131.20731685497</v>
      </c>
      <c r="BY47" s="92" t="s">
        <v>28</v>
      </c>
      <c r="BZ47" s="6">
        <f t="shared" si="112"/>
        <v>-167348.35469523398</v>
      </c>
      <c r="CB47" s="92" t="s">
        <v>28</v>
      </c>
      <c r="CC47" s="6">
        <f t="shared" si="113"/>
        <v>-46113.477992607863</v>
      </c>
      <c r="CE47" s="92" t="s">
        <v>28</v>
      </c>
      <c r="CF47" s="6">
        <f t="shared" si="114"/>
        <v>0</v>
      </c>
      <c r="CH47" s="92" t="s">
        <v>28</v>
      </c>
      <c r="CI47" s="6">
        <f t="shared" si="115"/>
        <v>0</v>
      </c>
      <c r="CK47" s="92" t="s">
        <v>28</v>
      </c>
      <c r="CL47" s="6">
        <f t="shared" si="116"/>
        <v>0</v>
      </c>
      <c r="CN47" s="92" t="s">
        <v>28</v>
      </c>
      <c r="CO47" s="6">
        <f t="shared" si="117"/>
        <v>0</v>
      </c>
      <c r="CQ47" s="92" t="s">
        <v>28</v>
      </c>
      <c r="CR47" s="6">
        <f t="shared" si="118"/>
        <v>0</v>
      </c>
      <c r="CT47" s="92" t="s">
        <v>28</v>
      </c>
      <c r="CU47" s="6">
        <f t="shared" si="119"/>
        <v>0</v>
      </c>
      <c r="CW47" s="92" t="s">
        <v>28</v>
      </c>
      <c r="CX47" s="6">
        <f t="shared" si="120"/>
        <v>0</v>
      </c>
      <c r="CZ47" s="92" t="s">
        <v>28</v>
      </c>
      <c r="DA47" s="6">
        <f t="shared" si="121"/>
        <v>0</v>
      </c>
      <c r="DC47" s="92" t="s">
        <v>28</v>
      </c>
      <c r="DD47" s="6">
        <f t="shared" si="122"/>
        <v>0</v>
      </c>
      <c r="DF47" s="92" t="s">
        <v>28</v>
      </c>
      <c r="DG47" s="6">
        <f t="shared" si="123"/>
        <v>0</v>
      </c>
      <c r="DI47" s="92" t="s">
        <v>28</v>
      </c>
      <c r="DJ47" s="6">
        <f t="shared" si="124"/>
        <v>0</v>
      </c>
      <c r="DL47" s="92" t="s">
        <v>28</v>
      </c>
      <c r="DM47" s="6">
        <f t="shared" si="125"/>
        <v>0</v>
      </c>
      <c r="DO47" s="92" t="s">
        <v>28</v>
      </c>
      <c r="DP47" s="6">
        <f t="shared" si="126"/>
        <v>0</v>
      </c>
      <c r="DR47" s="92" t="s">
        <v>28</v>
      </c>
      <c r="DS47" s="6">
        <f t="shared" si="127"/>
        <v>0</v>
      </c>
      <c r="DU47" s="92" t="s">
        <v>28</v>
      </c>
      <c r="DV47" s="6">
        <f t="shared" si="128"/>
        <v>0</v>
      </c>
      <c r="DX47" s="92" t="s">
        <v>28</v>
      </c>
      <c r="DY47" s="6">
        <f t="shared" si="129"/>
        <v>0</v>
      </c>
      <c r="EA47" s="92" t="s">
        <v>28</v>
      </c>
      <c r="EB47" s="6">
        <f t="shared" si="130"/>
        <v>0</v>
      </c>
      <c r="ED47" s="92" t="s">
        <v>28</v>
      </c>
      <c r="EE47" s="6">
        <f t="shared" si="131"/>
        <v>0</v>
      </c>
      <c r="EG47" s="92" t="s">
        <v>28</v>
      </c>
      <c r="EH47" s="6">
        <f t="shared" si="132"/>
        <v>0</v>
      </c>
      <c r="EJ47" s="92" t="s">
        <v>28</v>
      </c>
      <c r="EK47" s="6">
        <f t="shared" si="133"/>
        <v>0</v>
      </c>
      <c r="EM47" s="92" t="s">
        <v>28</v>
      </c>
      <c r="EN47" s="6">
        <f t="shared" si="134"/>
        <v>0</v>
      </c>
      <c r="EP47" s="92" t="s">
        <v>28</v>
      </c>
      <c r="EQ47" s="6">
        <f t="shared" si="135"/>
        <v>0</v>
      </c>
      <c r="ES47" s="92" t="s">
        <v>28</v>
      </c>
      <c r="ET47" s="6">
        <f t="shared" si="136"/>
        <v>0</v>
      </c>
      <c r="EV47" s="92" t="s">
        <v>28</v>
      </c>
      <c r="EW47" s="6">
        <f t="shared" si="137"/>
        <v>0</v>
      </c>
      <c r="EY47" s="92" t="s">
        <v>28</v>
      </c>
      <c r="EZ47" s="6">
        <f t="shared" si="138"/>
        <v>0</v>
      </c>
    </row>
    <row r="48" spans="1:156" x14ac:dyDescent="0.25">
      <c r="C48" s="60" t="str">
        <f t="shared" si="87"/>
        <v>Increased cost of decommissioning associated with protection</v>
      </c>
      <c r="E48" s="92" t="s">
        <v>30</v>
      </c>
      <c r="F48" s="6">
        <f t="shared" si="88"/>
        <v>0</v>
      </c>
      <c r="H48" s="92" t="s">
        <v>30</v>
      </c>
      <c r="I48" s="6" t="str">
        <f t="shared" si="89"/>
        <v xml:space="preserve"> </v>
      </c>
      <c r="K48" s="92" t="s">
        <v>30</v>
      </c>
      <c r="L48" s="6">
        <f t="shared" si="90"/>
        <v>0</v>
      </c>
      <c r="N48" s="92" t="s">
        <v>30</v>
      </c>
      <c r="O48" s="6">
        <f t="shared" si="91"/>
        <v>0</v>
      </c>
      <c r="Q48" s="92" t="s">
        <v>30</v>
      </c>
      <c r="R48" s="6">
        <f t="shared" si="92"/>
        <v>0</v>
      </c>
      <c r="T48" s="92" t="s">
        <v>30</v>
      </c>
      <c r="U48" s="6">
        <f t="shared" si="93"/>
        <v>0</v>
      </c>
      <c r="W48" s="92" t="s">
        <v>30</v>
      </c>
      <c r="X48" s="6">
        <f t="shared" si="94"/>
        <v>0</v>
      </c>
      <c r="Z48" s="92" t="s">
        <v>30</v>
      </c>
      <c r="AA48" s="6">
        <f t="shared" si="95"/>
        <v>0</v>
      </c>
      <c r="AC48" s="92" t="s">
        <v>30</v>
      </c>
      <c r="AD48" s="6">
        <f t="shared" si="96"/>
        <v>0</v>
      </c>
      <c r="AF48" s="92" t="s">
        <v>30</v>
      </c>
      <c r="AG48" s="6">
        <f t="shared" si="97"/>
        <v>0</v>
      </c>
      <c r="AI48" s="92" t="s">
        <v>30</v>
      </c>
      <c r="AJ48" s="6">
        <f t="shared" si="98"/>
        <v>0</v>
      </c>
      <c r="AL48" s="92" t="s">
        <v>30</v>
      </c>
      <c r="AM48" s="6">
        <f t="shared" si="99"/>
        <v>0</v>
      </c>
      <c r="AO48" s="92" t="s">
        <v>30</v>
      </c>
      <c r="AP48" s="6">
        <f t="shared" si="100"/>
        <v>0</v>
      </c>
      <c r="AR48" s="92" t="s">
        <v>30</v>
      </c>
      <c r="AS48" s="6">
        <f t="shared" si="101"/>
        <v>0</v>
      </c>
      <c r="AU48" s="92" t="s">
        <v>30</v>
      </c>
      <c r="AV48" s="6">
        <f t="shared" si="102"/>
        <v>0</v>
      </c>
      <c r="AX48" s="92" t="s">
        <v>30</v>
      </c>
      <c r="AY48" s="6" t="str">
        <f t="shared" si="103"/>
        <v xml:space="preserve"> </v>
      </c>
      <c r="BA48" s="92" t="s">
        <v>30</v>
      </c>
      <c r="BB48" s="6" t="str">
        <f t="shared" si="104"/>
        <v xml:space="preserve"> </v>
      </c>
      <c r="BD48" s="92" t="s">
        <v>30</v>
      </c>
      <c r="BE48" s="6">
        <f t="shared" si="105"/>
        <v>0</v>
      </c>
      <c r="BG48" s="92" t="s">
        <v>30</v>
      </c>
      <c r="BH48" s="6" t="str">
        <f t="shared" si="106"/>
        <v xml:space="preserve"> </v>
      </c>
      <c r="BJ48" s="92" t="s">
        <v>30</v>
      </c>
      <c r="BK48" s="6" t="str">
        <f t="shared" si="107"/>
        <v xml:space="preserve"> </v>
      </c>
      <c r="BM48" s="92" t="s">
        <v>30</v>
      </c>
      <c r="BN48" s="6">
        <f t="shared" si="108"/>
        <v>0</v>
      </c>
      <c r="BP48" s="92" t="s">
        <v>30</v>
      </c>
      <c r="BQ48" s="6">
        <f t="shared" si="109"/>
        <v>0</v>
      </c>
      <c r="BS48" s="92" t="s">
        <v>30</v>
      </c>
      <c r="BT48" s="6">
        <f t="shared" si="110"/>
        <v>0</v>
      </c>
      <c r="BV48" s="92" t="s">
        <v>30</v>
      </c>
      <c r="BW48" s="6">
        <f t="shared" si="111"/>
        <v>0</v>
      </c>
      <c r="BY48" s="92" t="s">
        <v>30</v>
      </c>
      <c r="BZ48" s="6">
        <f t="shared" si="112"/>
        <v>0</v>
      </c>
      <c r="CB48" s="92" t="s">
        <v>30</v>
      </c>
      <c r="CC48" s="6">
        <f t="shared" si="113"/>
        <v>0</v>
      </c>
      <c r="CE48" s="92" t="s">
        <v>30</v>
      </c>
      <c r="CF48" s="6">
        <f t="shared" si="114"/>
        <v>0</v>
      </c>
      <c r="CH48" s="92" t="s">
        <v>30</v>
      </c>
      <c r="CI48" s="6">
        <f t="shared" si="115"/>
        <v>0</v>
      </c>
      <c r="CK48" s="92" t="s">
        <v>30</v>
      </c>
      <c r="CL48" s="6">
        <f t="shared" si="116"/>
        <v>0</v>
      </c>
      <c r="CN48" s="92" t="s">
        <v>30</v>
      </c>
      <c r="CO48" s="6">
        <f t="shared" si="117"/>
        <v>0</v>
      </c>
      <c r="CQ48" s="92" t="s">
        <v>30</v>
      </c>
      <c r="CR48" s="6">
        <f t="shared" si="118"/>
        <v>0</v>
      </c>
      <c r="CT48" s="92" t="s">
        <v>30</v>
      </c>
      <c r="CU48" s="6">
        <f t="shared" si="119"/>
        <v>0</v>
      </c>
      <c r="CW48" s="92" t="s">
        <v>30</v>
      </c>
      <c r="CX48" s="6">
        <f t="shared" si="120"/>
        <v>0</v>
      </c>
      <c r="CZ48" s="92" t="s">
        <v>30</v>
      </c>
      <c r="DA48" s="6">
        <f t="shared" si="121"/>
        <v>0</v>
      </c>
      <c r="DC48" s="92" t="s">
        <v>30</v>
      </c>
      <c r="DD48" s="6">
        <f t="shared" si="122"/>
        <v>0</v>
      </c>
      <c r="DF48" s="92" t="s">
        <v>30</v>
      </c>
      <c r="DG48" s="6">
        <f t="shared" si="123"/>
        <v>0</v>
      </c>
      <c r="DI48" s="92" t="s">
        <v>30</v>
      </c>
      <c r="DJ48" s="6">
        <f t="shared" si="124"/>
        <v>0</v>
      </c>
      <c r="DL48" s="92" t="s">
        <v>30</v>
      </c>
      <c r="DM48" s="6">
        <f t="shared" si="125"/>
        <v>0</v>
      </c>
      <c r="DO48" s="92" t="s">
        <v>30</v>
      </c>
      <c r="DP48" s="6">
        <f t="shared" si="126"/>
        <v>0</v>
      </c>
      <c r="DR48" s="92" t="s">
        <v>30</v>
      </c>
      <c r="DS48" s="6">
        <f t="shared" si="127"/>
        <v>0</v>
      </c>
      <c r="DU48" s="92" t="s">
        <v>30</v>
      </c>
      <c r="DV48" s="6">
        <f t="shared" si="128"/>
        <v>0</v>
      </c>
      <c r="DX48" s="92" t="s">
        <v>30</v>
      </c>
      <c r="DY48" s="6">
        <f t="shared" si="129"/>
        <v>0</v>
      </c>
      <c r="EA48" s="92" t="s">
        <v>30</v>
      </c>
      <c r="EB48" s="6">
        <f t="shared" si="130"/>
        <v>0</v>
      </c>
      <c r="ED48" s="92" t="s">
        <v>30</v>
      </c>
      <c r="EE48" s="6">
        <f t="shared" si="131"/>
        <v>0</v>
      </c>
      <c r="EG48" s="92" t="s">
        <v>30</v>
      </c>
      <c r="EH48" s="6">
        <f t="shared" si="132"/>
        <v>0</v>
      </c>
      <c r="EJ48" s="92" t="s">
        <v>30</v>
      </c>
      <c r="EK48" s="6">
        <f t="shared" si="133"/>
        <v>0</v>
      </c>
      <c r="EM48" s="92" t="s">
        <v>30</v>
      </c>
      <c r="EN48" s="6">
        <f t="shared" si="134"/>
        <v>0</v>
      </c>
      <c r="EP48" s="92" t="s">
        <v>30</v>
      </c>
      <c r="EQ48" s="6">
        <f t="shared" si="135"/>
        <v>0</v>
      </c>
      <c r="ES48" s="92" t="s">
        <v>30</v>
      </c>
      <c r="ET48" s="6">
        <f t="shared" si="136"/>
        <v>0</v>
      </c>
      <c r="EV48" s="92" t="s">
        <v>30</v>
      </c>
      <c r="EW48" s="6">
        <f t="shared" si="137"/>
        <v>0</v>
      </c>
      <c r="EY48" s="92" t="s">
        <v>30</v>
      </c>
      <c r="EZ48" s="6">
        <f t="shared" si="138"/>
        <v>0</v>
      </c>
    </row>
    <row r="49" spans="3:156" x14ac:dyDescent="0.25">
      <c r="C49" s="60" t="str">
        <f t="shared" si="87"/>
        <v xml:space="preserve">Decreased risk of outage charges due to lower fault rates </v>
      </c>
      <c r="E49" s="92" t="s">
        <v>32</v>
      </c>
      <c r="F49" s="6">
        <f t="shared" si="88"/>
        <v>-113.41561707885286</v>
      </c>
      <c r="H49" s="92" t="s">
        <v>32</v>
      </c>
      <c r="I49" s="6" t="str">
        <f t="shared" si="89"/>
        <v xml:space="preserve"> </v>
      </c>
      <c r="K49" s="92" t="s">
        <v>32</v>
      </c>
      <c r="L49" s="6">
        <f t="shared" si="90"/>
        <v>3.8353107224732952</v>
      </c>
      <c r="N49" s="92" t="s">
        <v>32</v>
      </c>
      <c r="O49" s="6">
        <f t="shared" si="91"/>
        <v>3.8353107224732952</v>
      </c>
      <c r="Q49" s="92" t="s">
        <v>32</v>
      </c>
      <c r="R49" s="6">
        <f t="shared" si="92"/>
        <v>0</v>
      </c>
      <c r="T49" s="92" t="s">
        <v>32</v>
      </c>
      <c r="U49" s="6">
        <f t="shared" si="93"/>
        <v>113.41561707885286</v>
      </c>
      <c r="W49" s="92" t="s">
        <v>32</v>
      </c>
      <c r="X49" s="6">
        <f t="shared" si="94"/>
        <v>113.41561707885286</v>
      </c>
      <c r="Z49" s="92" t="s">
        <v>32</v>
      </c>
      <c r="AA49" s="6">
        <f t="shared" si="95"/>
        <v>113.41561707885286</v>
      </c>
      <c r="AC49" s="92" t="s">
        <v>32</v>
      </c>
      <c r="AD49" s="6">
        <f t="shared" si="96"/>
        <v>113.41561707885286</v>
      </c>
      <c r="AF49" s="92" t="s">
        <v>32</v>
      </c>
      <c r="AG49" s="6">
        <f t="shared" si="97"/>
        <v>113.41561707885286</v>
      </c>
      <c r="AI49" s="92" t="s">
        <v>32</v>
      </c>
      <c r="AJ49" s="6">
        <f t="shared" si="98"/>
        <v>113.41561707885286</v>
      </c>
      <c r="AL49" s="92" t="s">
        <v>32</v>
      </c>
      <c r="AM49" s="6">
        <f t="shared" si="99"/>
        <v>113.41561707885286</v>
      </c>
      <c r="AO49" s="92" t="s">
        <v>32</v>
      </c>
      <c r="AP49" s="6">
        <f t="shared" si="100"/>
        <v>113.41561707885286</v>
      </c>
      <c r="AR49" s="92" t="s">
        <v>32</v>
      </c>
      <c r="AS49" s="6">
        <f t="shared" si="101"/>
        <v>113.41561707885286</v>
      </c>
      <c r="AU49" s="92" t="s">
        <v>32</v>
      </c>
      <c r="AV49" s="6">
        <f t="shared" si="102"/>
        <v>113.41561707885286</v>
      </c>
      <c r="AX49" s="92" t="s">
        <v>32</v>
      </c>
      <c r="AY49" s="6" t="str">
        <f t="shared" si="103"/>
        <v xml:space="preserve"> </v>
      </c>
      <c r="BA49" s="92" t="s">
        <v>32</v>
      </c>
      <c r="BB49" s="6" t="str">
        <f t="shared" si="104"/>
        <v xml:space="preserve"> </v>
      </c>
      <c r="BD49" s="92" t="s">
        <v>32</v>
      </c>
      <c r="BE49" s="6">
        <f t="shared" si="105"/>
        <v>113.41561707885286</v>
      </c>
      <c r="BG49" s="92" t="s">
        <v>32</v>
      </c>
      <c r="BH49" s="6" t="str">
        <f t="shared" si="106"/>
        <v xml:space="preserve"> </v>
      </c>
      <c r="BJ49" s="92" t="s">
        <v>32</v>
      </c>
      <c r="BK49" s="6" t="str">
        <f t="shared" si="107"/>
        <v xml:space="preserve"> </v>
      </c>
      <c r="BM49" s="92" t="s">
        <v>32</v>
      </c>
      <c r="BN49" s="6">
        <f t="shared" si="108"/>
        <v>113.41561707885286</v>
      </c>
      <c r="BP49" s="92" t="s">
        <v>32</v>
      </c>
      <c r="BQ49" s="6">
        <f t="shared" si="109"/>
        <v>113.41561707885286</v>
      </c>
      <c r="BS49" s="92" t="s">
        <v>32</v>
      </c>
      <c r="BT49" s="6">
        <f t="shared" si="110"/>
        <v>113.41561707885286</v>
      </c>
      <c r="BV49" s="92" t="s">
        <v>32</v>
      </c>
      <c r="BW49" s="6">
        <f t="shared" si="111"/>
        <v>0</v>
      </c>
      <c r="BY49" s="92" t="s">
        <v>32</v>
      </c>
      <c r="BZ49" s="6">
        <f t="shared" si="112"/>
        <v>0</v>
      </c>
      <c r="CB49" s="92" t="s">
        <v>32</v>
      </c>
      <c r="CC49" s="6">
        <f t="shared" si="113"/>
        <v>0</v>
      </c>
      <c r="CE49" s="92" t="s">
        <v>32</v>
      </c>
      <c r="CF49" s="6">
        <f t="shared" si="114"/>
        <v>0</v>
      </c>
      <c r="CH49" s="92" t="s">
        <v>32</v>
      </c>
      <c r="CI49" s="6">
        <f t="shared" si="115"/>
        <v>0</v>
      </c>
      <c r="CK49" s="92" t="s">
        <v>32</v>
      </c>
      <c r="CL49" s="6">
        <f t="shared" si="116"/>
        <v>0</v>
      </c>
      <c r="CN49" s="92" t="s">
        <v>32</v>
      </c>
      <c r="CO49" s="6">
        <f t="shared" si="117"/>
        <v>0</v>
      </c>
      <c r="CQ49" s="92" t="s">
        <v>32</v>
      </c>
      <c r="CR49" s="6">
        <f t="shared" si="118"/>
        <v>0</v>
      </c>
      <c r="CT49" s="92" t="s">
        <v>32</v>
      </c>
      <c r="CU49" s="6">
        <f t="shared" si="119"/>
        <v>0</v>
      </c>
      <c r="CW49" s="92" t="s">
        <v>32</v>
      </c>
      <c r="CX49" s="6">
        <f t="shared" si="120"/>
        <v>0</v>
      </c>
      <c r="CZ49" s="92" t="s">
        <v>32</v>
      </c>
      <c r="DA49" s="6">
        <f t="shared" si="121"/>
        <v>0</v>
      </c>
      <c r="DC49" s="92" t="s">
        <v>32</v>
      </c>
      <c r="DD49" s="6">
        <f t="shared" si="122"/>
        <v>0</v>
      </c>
      <c r="DF49" s="92" t="s">
        <v>32</v>
      </c>
      <c r="DG49" s="6">
        <f t="shared" si="123"/>
        <v>0</v>
      </c>
      <c r="DI49" s="92" t="s">
        <v>32</v>
      </c>
      <c r="DJ49" s="6">
        <f t="shared" si="124"/>
        <v>0</v>
      </c>
      <c r="DL49" s="92" t="s">
        <v>32</v>
      </c>
      <c r="DM49" s="6">
        <f t="shared" si="125"/>
        <v>0</v>
      </c>
      <c r="DO49" s="92" t="s">
        <v>32</v>
      </c>
      <c r="DP49" s="6">
        <f t="shared" si="126"/>
        <v>0</v>
      </c>
      <c r="DR49" s="92" t="s">
        <v>32</v>
      </c>
      <c r="DS49" s="6">
        <f t="shared" si="127"/>
        <v>0</v>
      </c>
      <c r="DU49" s="92" t="s">
        <v>32</v>
      </c>
      <c r="DV49" s="6">
        <f t="shared" si="128"/>
        <v>0</v>
      </c>
      <c r="DX49" s="92" t="s">
        <v>32</v>
      </c>
      <c r="DY49" s="6">
        <f t="shared" si="129"/>
        <v>0</v>
      </c>
      <c r="EA49" s="92" t="s">
        <v>32</v>
      </c>
      <c r="EB49" s="6">
        <f t="shared" si="130"/>
        <v>0</v>
      </c>
      <c r="ED49" s="92" t="s">
        <v>32</v>
      </c>
      <c r="EE49" s="6">
        <f t="shared" si="131"/>
        <v>0</v>
      </c>
      <c r="EG49" s="92" t="s">
        <v>32</v>
      </c>
      <c r="EH49" s="6">
        <f t="shared" si="132"/>
        <v>0</v>
      </c>
      <c r="EJ49" s="92" t="s">
        <v>32</v>
      </c>
      <c r="EK49" s="6">
        <f t="shared" si="133"/>
        <v>0</v>
      </c>
      <c r="EM49" s="92" t="s">
        <v>32</v>
      </c>
      <c r="EN49" s="6">
        <f t="shared" si="134"/>
        <v>0</v>
      </c>
      <c r="EP49" s="92" t="s">
        <v>32</v>
      </c>
      <c r="EQ49" s="6">
        <f t="shared" si="135"/>
        <v>0</v>
      </c>
      <c r="ES49" s="92" t="s">
        <v>32</v>
      </c>
      <c r="ET49" s="6">
        <f t="shared" si="136"/>
        <v>0</v>
      </c>
      <c r="EV49" s="92" t="s">
        <v>32</v>
      </c>
      <c r="EW49" s="6">
        <f t="shared" si="137"/>
        <v>0</v>
      </c>
      <c r="EY49" s="92" t="s">
        <v>32</v>
      </c>
      <c r="EZ49" s="6">
        <f t="shared" si="138"/>
        <v>0</v>
      </c>
    </row>
    <row r="50" spans="3:156" x14ac:dyDescent="0.25">
      <c r="C50" s="60" t="str">
        <f t="shared" si="87"/>
        <v>Increased cost of maintenance surveys associated with protection</v>
      </c>
      <c r="E50" s="92" t="s">
        <v>34</v>
      </c>
      <c r="F50" s="6">
        <f t="shared" si="88"/>
        <v>-513463.03098911251</v>
      </c>
      <c r="H50" s="92" t="s">
        <v>34</v>
      </c>
      <c r="I50" s="6" t="str">
        <f t="shared" si="89"/>
        <v xml:space="preserve"> </v>
      </c>
      <c r="K50" s="92" t="s">
        <v>34</v>
      </c>
      <c r="L50" s="6">
        <f t="shared" si="90"/>
        <v>-102050.20092402416</v>
      </c>
      <c r="N50" s="92" t="s">
        <v>34</v>
      </c>
      <c r="O50" s="6">
        <f t="shared" si="91"/>
        <v>-102050.20092402416</v>
      </c>
      <c r="Q50" s="92" t="s">
        <v>34</v>
      </c>
      <c r="R50" s="6">
        <f t="shared" si="92"/>
        <v>-104146.7525486708</v>
      </c>
      <c r="T50" s="92" t="s">
        <v>34</v>
      </c>
      <c r="U50" s="6">
        <f t="shared" si="93"/>
        <v>-45566.281957581232</v>
      </c>
      <c r="W50" s="92" t="s">
        <v>34</v>
      </c>
      <c r="X50" s="6">
        <f t="shared" si="94"/>
        <v>-45566.281957581232</v>
      </c>
      <c r="Z50" s="92" t="s">
        <v>34</v>
      </c>
      <c r="AA50" s="6">
        <f t="shared" si="95"/>
        <v>-45566.281957581232</v>
      </c>
      <c r="AC50" s="92" t="s">
        <v>34</v>
      </c>
      <c r="AD50" s="6">
        <f t="shared" si="96"/>
        <v>-45566.281957581232</v>
      </c>
      <c r="AF50" s="92" t="s">
        <v>34</v>
      </c>
      <c r="AG50" s="6">
        <f t="shared" si="97"/>
        <v>-45566.281957581232</v>
      </c>
      <c r="AI50" s="92" t="s">
        <v>34</v>
      </c>
      <c r="AJ50" s="6">
        <f t="shared" si="98"/>
        <v>-45566.281957581232</v>
      </c>
      <c r="AL50" s="92" t="s">
        <v>34</v>
      </c>
      <c r="AM50" s="6">
        <f t="shared" si="99"/>
        <v>-45566.281957581232</v>
      </c>
      <c r="AO50" s="92" t="s">
        <v>34</v>
      </c>
      <c r="AP50" s="6">
        <f t="shared" si="100"/>
        <v>-45566.281957581232</v>
      </c>
      <c r="AR50" s="92" t="s">
        <v>34</v>
      </c>
      <c r="AS50" s="6">
        <f t="shared" si="101"/>
        <v>-45566.281957581232</v>
      </c>
      <c r="AU50" s="92" t="s">
        <v>34</v>
      </c>
      <c r="AV50" s="6">
        <f t="shared" si="102"/>
        <v>-45566.281957581232</v>
      </c>
      <c r="AX50" s="92" t="s">
        <v>34</v>
      </c>
      <c r="AY50" s="6" t="str">
        <f t="shared" si="103"/>
        <v xml:space="preserve"> </v>
      </c>
      <c r="BA50" s="92" t="s">
        <v>34</v>
      </c>
      <c r="BB50" s="6" t="str">
        <f t="shared" si="104"/>
        <v xml:space="preserve"> </v>
      </c>
      <c r="BD50" s="92" t="s">
        <v>34</v>
      </c>
      <c r="BE50" s="6">
        <f t="shared" si="105"/>
        <v>-45566.281957581232</v>
      </c>
      <c r="BG50" s="92" t="s">
        <v>34</v>
      </c>
      <c r="BH50" s="6" t="str">
        <f t="shared" si="106"/>
        <v xml:space="preserve"> </v>
      </c>
      <c r="BJ50" s="92" t="s">
        <v>34</v>
      </c>
      <c r="BK50" s="6" t="str">
        <f t="shared" si="107"/>
        <v xml:space="preserve"> </v>
      </c>
      <c r="BM50" s="92" t="s">
        <v>34</v>
      </c>
      <c r="BN50" s="6">
        <f t="shared" si="108"/>
        <v>-45566.281957581232</v>
      </c>
      <c r="BP50" s="92" t="s">
        <v>34</v>
      </c>
      <c r="BQ50" s="6">
        <f t="shared" si="109"/>
        <v>513463.03098911251</v>
      </c>
      <c r="BS50" s="92" t="s">
        <v>34</v>
      </c>
      <c r="BT50" s="6">
        <f t="shared" si="110"/>
        <v>513463.03098911251</v>
      </c>
      <c r="BV50" s="92" t="s">
        <v>34</v>
      </c>
      <c r="BW50" s="6">
        <f t="shared" si="111"/>
        <v>-104146.7525486708</v>
      </c>
      <c r="BY50" s="92" t="s">
        <v>34</v>
      </c>
      <c r="BZ50" s="6">
        <f t="shared" si="112"/>
        <v>-104146.7525486708</v>
      </c>
      <c r="CB50" s="92" t="s">
        <v>34</v>
      </c>
      <c r="CC50" s="6">
        <f t="shared" si="113"/>
        <v>-104146.7525486708</v>
      </c>
      <c r="CE50" s="92" t="s">
        <v>34</v>
      </c>
      <c r="CF50" s="6">
        <f t="shared" si="114"/>
        <v>0</v>
      </c>
      <c r="CH50" s="92" t="s">
        <v>34</v>
      </c>
      <c r="CI50" s="6">
        <f t="shared" si="115"/>
        <v>0</v>
      </c>
      <c r="CK50" s="92" t="s">
        <v>34</v>
      </c>
      <c r="CL50" s="6">
        <f t="shared" si="116"/>
        <v>0</v>
      </c>
      <c r="CN50" s="92" t="s">
        <v>34</v>
      </c>
      <c r="CO50" s="6">
        <f t="shared" si="117"/>
        <v>0</v>
      </c>
      <c r="CQ50" s="92" t="s">
        <v>34</v>
      </c>
      <c r="CR50" s="6">
        <f t="shared" si="118"/>
        <v>0</v>
      </c>
      <c r="CT50" s="92" t="s">
        <v>34</v>
      </c>
      <c r="CU50" s="6">
        <f t="shared" si="119"/>
        <v>0</v>
      </c>
      <c r="CW50" s="92" t="s">
        <v>34</v>
      </c>
      <c r="CX50" s="6">
        <f t="shared" si="120"/>
        <v>0</v>
      </c>
      <c r="CZ50" s="92" t="s">
        <v>34</v>
      </c>
      <c r="DA50" s="6">
        <f t="shared" si="121"/>
        <v>0</v>
      </c>
      <c r="DC50" s="92" t="s">
        <v>34</v>
      </c>
      <c r="DD50" s="6">
        <f t="shared" si="122"/>
        <v>0</v>
      </c>
      <c r="DF50" s="92" t="s">
        <v>34</v>
      </c>
      <c r="DG50" s="6">
        <f t="shared" si="123"/>
        <v>0</v>
      </c>
      <c r="DI50" s="92" t="s">
        <v>34</v>
      </c>
      <c r="DJ50" s="6">
        <f t="shared" si="124"/>
        <v>0</v>
      </c>
      <c r="DL50" s="92" t="s">
        <v>34</v>
      </c>
      <c r="DM50" s="6">
        <f t="shared" si="125"/>
        <v>0</v>
      </c>
      <c r="DO50" s="92" t="s">
        <v>34</v>
      </c>
      <c r="DP50" s="6">
        <f t="shared" si="126"/>
        <v>0</v>
      </c>
      <c r="DR50" s="92" t="s">
        <v>34</v>
      </c>
      <c r="DS50" s="6">
        <f t="shared" si="127"/>
        <v>0</v>
      </c>
      <c r="DU50" s="92" t="s">
        <v>34</v>
      </c>
      <c r="DV50" s="6">
        <f t="shared" si="128"/>
        <v>0</v>
      </c>
      <c r="DX50" s="92" t="s">
        <v>34</v>
      </c>
      <c r="DY50" s="6">
        <f t="shared" si="129"/>
        <v>0</v>
      </c>
      <c r="EA50" s="92" t="s">
        <v>34</v>
      </c>
      <c r="EB50" s="6">
        <f t="shared" si="130"/>
        <v>0</v>
      </c>
      <c r="ED50" s="92" t="s">
        <v>34</v>
      </c>
      <c r="EE50" s="6">
        <f t="shared" si="131"/>
        <v>0</v>
      </c>
      <c r="EG50" s="92" t="s">
        <v>34</v>
      </c>
      <c r="EH50" s="6">
        <f t="shared" si="132"/>
        <v>0</v>
      </c>
      <c r="EJ50" s="92" t="s">
        <v>34</v>
      </c>
      <c r="EK50" s="6">
        <f t="shared" si="133"/>
        <v>0</v>
      </c>
      <c r="EM50" s="92" t="s">
        <v>34</v>
      </c>
      <c r="EN50" s="6">
        <f t="shared" si="134"/>
        <v>0</v>
      </c>
      <c r="EP50" s="92" t="s">
        <v>34</v>
      </c>
      <c r="EQ50" s="6">
        <f t="shared" si="135"/>
        <v>0</v>
      </c>
      <c r="ES50" s="92" t="s">
        <v>34</v>
      </c>
      <c r="ET50" s="6">
        <f t="shared" si="136"/>
        <v>0</v>
      </c>
      <c r="EV50" s="92" t="s">
        <v>34</v>
      </c>
      <c r="EW50" s="6">
        <f t="shared" si="137"/>
        <v>0</v>
      </c>
      <c r="EY50" s="92" t="s">
        <v>34</v>
      </c>
      <c r="EZ50" s="6">
        <f t="shared" si="138"/>
        <v>0</v>
      </c>
    </row>
    <row r="51" spans="3:156" x14ac:dyDescent="0.25">
      <c r="C51" s="98" t="str">
        <f t="shared" si="87"/>
        <v>Change in use costs of using backup diesel generators</v>
      </c>
      <c r="E51" s="93" t="s">
        <v>36</v>
      </c>
      <c r="F51" s="83">
        <f t="shared" si="88"/>
        <v>-1197.6667754899906</v>
      </c>
      <c r="H51" s="93" t="s">
        <v>36</v>
      </c>
      <c r="I51" s="83" t="str">
        <f t="shared" si="89"/>
        <v xml:space="preserve"> </v>
      </c>
      <c r="K51" s="93" t="s">
        <v>36</v>
      </c>
      <c r="L51" s="83">
        <f t="shared" si="90"/>
        <v>-4657.2770660424203</v>
      </c>
      <c r="N51" s="93" t="s">
        <v>36</v>
      </c>
      <c r="O51" s="83">
        <f t="shared" si="91"/>
        <v>-2850.4394218595689</v>
      </c>
      <c r="Q51" s="93" t="s">
        <v>36</v>
      </c>
      <c r="R51" s="83">
        <f t="shared" si="92"/>
        <v>-760.29358444074546</v>
      </c>
      <c r="T51" s="93" t="s">
        <v>36</v>
      </c>
      <c r="U51" s="83">
        <f t="shared" si="93"/>
        <v>1197.6667754899906</v>
      </c>
      <c r="W51" s="93" t="s">
        <v>36</v>
      </c>
      <c r="X51" s="83">
        <f t="shared" si="94"/>
        <v>1197.6667754899906</v>
      </c>
      <c r="Z51" s="93" t="s">
        <v>36</v>
      </c>
      <c r="AA51" s="83">
        <f t="shared" si="95"/>
        <v>1197.6667754899906</v>
      </c>
      <c r="AC51" s="93" t="s">
        <v>36</v>
      </c>
      <c r="AD51" s="83">
        <f t="shared" si="96"/>
        <v>1197.6667754899906</v>
      </c>
      <c r="AF51" s="93" t="s">
        <v>36</v>
      </c>
      <c r="AG51" s="83">
        <f t="shared" si="97"/>
        <v>1197.6667754899906</v>
      </c>
      <c r="AI51" s="93" t="s">
        <v>36</v>
      </c>
      <c r="AJ51" s="83">
        <f t="shared" si="98"/>
        <v>1197.6667754899906</v>
      </c>
      <c r="AL51" s="93" t="s">
        <v>36</v>
      </c>
      <c r="AM51" s="83">
        <f t="shared" si="99"/>
        <v>1197.6667754899906</v>
      </c>
      <c r="AO51" s="93" t="s">
        <v>36</v>
      </c>
      <c r="AP51" s="83">
        <f t="shared" si="100"/>
        <v>1197.6667754899906</v>
      </c>
      <c r="AR51" s="93" t="s">
        <v>36</v>
      </c>
      <c r="AS51" s="83">
        <f t="shared" si="101"/>
        <v>1197.6667754899906</v>
      </c>
      <c r="AU51" s="93" t="s">
        <v>36</v>
      </c>
      <c r="AV51" s="83">
        <f t="shared" si="102"/>
        <v>1197.6667754899906</v>
      </c>
      <c r="AX51" s="93" t="s">
        <v>36</v>
      </c>
      <c r="AY51" s="83" t="str">
        <f t="shared" si="103"/>
        <v xml:space="preserve"> </v>
      </c>
      <c r="BA51" s="93" t="s">
        <v>36</v>
      </c>
      <c r="BB51" s="83" t="str">
        <f t="shared" si="104"/>
        <v xml:space="preserve"> </v>
      </c>
      <c r="BD51" s="93" t="s">
        <v>36</v>
      </c>
      <c r="BE51" s="83">
        <f t="shared" si="105"/>
        <v>1197.6667754899906</v>
      </c>
      <c r="BG51" s="93" t="s">
        <v>36</v>
      </c>
      <c r="BH51" s="83" t="str">
        <f t="shared" si="106"/>
        <v xml:space="preserve"> </v>
      </c>
      <c r="BJ51" s="93" t="s">
        <v>36</v>
      </c>
      <c r="BK51" s="83" t="str">
        <f t="shared" si="107"/>
        <v xml:space="preserve"> </v>
      </c>
      <c r="BM51" s="93" t="s">
        <v>36</v>
      </c>
      <c r="BN51" s="83">
        <f t="shared" si="108"/>
        <v>1197.6667754899906</v>
      </c>
      <c r="BP51" s="93" t="s">
        <v>36</v>
      </c>
      <c r="BQ51" s="83">
        <f t="shared" si="109"/>
        <v>1197.6667754899906</v>
      </c>
      <c r="BS51" s="93" t="s">
        <v>36</v>
      </c>
      <c r="BT51" s="83">
        <f t="shared" si="110"/>
        <v>1197.6667754899906</v>
      </c>
      <c r="BV51" s="93" t="s">
        <v>36</v>
      </c>
      <c r="BW51" s="83">
        <f t="shared" si="111"/>
        <v>-6199.9222455749305</v>
      </c>
      <c r="BY51" s="93" t="s">
        <v>36</v>
      </c>
      <c r="BZ51" s="83">
        <f t="shared" si="112"/>
        <v>-4329.8452838456778</v>
      </c>
      <c r="CB51" s="93" t="s">
        <v>36</v>
      </c>
      <c r="CC51" s="83">
        <f t="shared" si="113"/>
        <v>-2098.0157295196204</v>
      </c>
      <c r="CE51" s="93" t="s">
        <v>36</v>
      </c>
      <c r="CF51" s="83">
        <f t="shared" si="114"/>
        <v>0</v>
      </c>
      <c r="CH51" s="93" t="s">
        <v>36</v>
      </c>
      <c r="CI51" s="83">
        <f t="shared" si="115"/>
        <v>0</v>
      </c>
      <c r="CK51" s="93" t="s">
        <v>36</v>
      </c>
      <c r="CL51" s="83">
        <f t="shared" si="116"/>
        <v>0</v>
      </c>
      <c r="CN51" s="93" t="s">
        <v>36</v>
      </c>
      <c r="CO51" s="83">
        <f t="shared" si="117"/>
        <v>0</v>
      </c>
      <c r="CQ51" s="93" t="s">
        <v>36</v>
      </c>
      <c r="CR51" s="83">
        <f t="shared" si="118"/>
        <v>0</v>
      </c>
      <c r="CT51" s="93" t="s">
        <v>36</v>
      </c>
      <c r="CU51" s="83">
        <f t="shared" si="119"/>
        <v>0</v>
      </c>
      <c r="CW51" s="93" t="s">
        <v>36</v>
      </c>
      <c r="CX51" s="83">
        <f t="shared" si="120"/>
        <v>0</v>
      </c>
      <c r="CZ51" s="93" t="s">
        <v>36</v>
      </c>
      <c r="DA51" s="83">
        <f t="shared" si="121"/>
        <v>0</v>
      </c>
      <c r="DC51" s="93" t="s">
        <v>36</v>
      </c>
      <c r="DD51" s="83">
        <f t="shared" si="122"/>
        <v>0</v>
      </c>
      <c r="DF51" s="93" t="s">
        <v>36</v>
      </c>
      <c r="DG51" s="83">
        <f t="shared" si="123"/>
        <v>0</v>
      </c>
      <c r="DI51" s="93" t="s">
        <v>36</v>
      </c>
      <c r="DJ51" s="83">
        <f t="shared" si="124"/>
        <v>0</v>
      </c>
      <c r="DL51" s="93" t="s">
        <v>36</v>
      </c>
      <c r="DM51" s="83">
        <f t="shared" si="125"/>
        <v>0</v>
      </c>
      <c r="DO51" s="93" t="s">
        <v>36</v>
      </c>
      <c r="DP51" s="83">
        <f t="shared" si="126"/>
        <v>0</v>
      </c>
      <c r="DR51" s="93" t="s">
        <v>36</v>
      </c>
      <c r="DS51" s="83">
        <f t="shared" si="127"/>
        <v>0</v>
      </c>
      <c r="DU51" s="93" t="s">
        <v>36</v>
      </c>
      <c r="DV51" s="83">
        <f t="shared" si="128"/>
        <v>0</v>
      </c>
      <c r="DX51" s="93" t="s">
        <v>36</v>
      </c>
      <c r="DY51" s="83">
        <f t="shared" si="129"/>
        <v>0</v>
      </c>
      <c r="EA51" s="93" t="s">
        <v>36</v>
      </c>
      <c r="EB51" s="83">
        <f t="shared" si="130"/>
        <v>0</v>
      </c>
      <c r="ED51" s="93" t="s">
        <v>36</v>
      </c>
      <c r="EE51" s="83">
        <f t="shared" si="131"/>
        <v>0</v>
      </c>
      <c r="EG51" s="93" t="s">
        <v>36</v>
      </c>
      <c r="EH51" s="83">
        <f t="shared" si="132"/>
        <v>0</v>
      </c>
      <c r="EJ51" s="93" t="s">
        <v>36</v>
      </c>
      <c r="EK51" s="83">
        <f t="shared" si="133"/>
        <v>0</v>
      </c>
      <c r="EM51" s="93" t="s">
        <v>36</v>
      </c>
      <c r="EN51" s="83">
        <f t="shared" si="134"/>
        <v>0</v>
      </c>
      <c r="EP51" s="93" t="s">
        <v>36</v>
      </c>
      <c r="EQ51" s="83">
        <f t="shared" si="135"/>
        <v>0</v>
      </c>
      <c r="ES51" s="93" t="s">
        <v>36</v>
      </c>
      <c r="ET51" s="83">
        <f t="shared" si="136"/>
        <v>0</v>
      </c>
      <c r="EV51" s="93" t="s">
        <v>36</v>
      </c>
      <c r="EW51" s="83">
        <f t="shared" si="137"/>
        <v>0</v>
      </c>
      <c r="EY51" s="93" t="s">
        <v>36</v>
      </c>
      <c r="EZ51" s="83">
        <f t="shared" si="138"/>
        <v>0</v>
      </c>
    </row>
    <row r="53" spans="3:156" x14ac:dyDescent="0.25">
      <c r="E53" s="20" t="s">
        <v>77</v>
      </c>
      <c r="F53" s="3" t="s">
        <v>74</v>
      </c>
      <c r="H53" s="20" t="s">
        <v>77</v>
      </c>
      <c r="I53" s="3" t="s">
        <v>74</v>
      </c>
      <c r="K53" s="20" t="s">
        <v>77</v>
      </c>
      <c r="L53" s="3" t="s">
        <v>74</v>
      </c>
      <c r="N53" s="20" t="s">
        <v>77</v>
      </c>
      <c r="O53" s="3" t="s">
        <v>74</v>
      </c>
      <c r="Q53" s="20" t="s">
        <v>77</v>
      </c>
      <c r="R53" s="3" t="s">
        <v>74</v>
      </c>
      <c r="T53" s="20" t="s">
        <v>77</v>
      </c>
      <c r="U53" s="3" t="s">
        <v>74</v>
      </c>
      <c r="W53" s="20" t="s">
        <v>77</v>
      </c>
      <c r="X53" s="3" t="s">
        <v>74</v>
      </c>
      <c r="Z53" s="20" t="s">
        <v>77</v>
      </c>
      <c r="AA53" s="3" t="s">
        <v>74</v>
      </c>
      <c r="AC53" s="20" t="s">
        <v>77</v>
      </c>
      <c r="AD53" s="3" t="s">
        <v>74</v>
      </c>
      <c r="AF53" s="20" t="s">
        <v>77</v>
      </c>
      <c r="AG53" s="3" t="s">
        <v>74</v>
      </c>
      <c r="AI53" s="20" t="s">
        <v>77</v>
      </c>
      <c r="AJ53" s="3" t="s">
        <v>74</v>
      </c>
      <c r="AL53" s="20" t="s">
        <v>77</v>
      </c>
      <c r="AM53" s="3" t="s">
        <v>74</v>
      </c>
      <c r="AO53" s="20" t="s">
        <v>77</v>
      </c>
      <c r="AP53" s="3" t="s">
        <v>74</v>
      </c>
      <c r="AR53" s="20" t="s">
        <v>77</v>
      </c>
      <c r="AS53" s="3" t="s">
        <v>74</v>
      </c>
      <c r="AU53" s="20" t="s">
        <v>77</v>
      </c>
      <c r="AV53" s="3" t="s">
        <v>74</v>
      </c>
      <c r="AX53" s="20" t="s">
        <v>77</v>
      </c>
      <c r="AY53" s="3" t="s">
        <v>74</v>
      </c>
      <c r="BA53" s="20" t="s">
        <v>77</v>
      </c>
      <c r="BB53" s="3" t="s">
        <v>74</v>
      </c>
      <c r="BD53" s="20" t="s">
        <v>77</v>
      </c>
      <c r="BE53" s="3" t="s">
        <v>74</v>
      </c>
      <c r="BG53" s="20" t="s">
        <v>77</v>
      </c>
      <c r="BH53" s="3" t="s">
        <v>74</v>
      </c>
      <c r="BJ53" s="20" t="s">
        <v>77</v>
      </c>
      <c r="BK53" s="3" t="s">
        <v>74</v>
      </c>
      <c r="BM53" s="20" t="s">
        <v>77</v>
      </c>
      <c r="BN53" s="3" t="s">
        <v>74</v>
      </c>
      <c r="BP53" s="20" t="s">
        <v>77</v>
      </c>
      <c r="BQ53" s="3" t="s">
        <v>74</v>
      </c>
      <c r="BS53" s="20" t="s">
        <v>77</v>
      </c>
      <c r="BT53" s="3" t="s">
        <v>74</v>
      </c>
      <c r="BV53" s="20" t="s">
        <v>77</v>
      </c>
      <c r="BW53" s="3" t="s">
        <v>74</v>
      </c>
      <c r="BY53" s="20" t="s">
        <v>77</v>
      </c>
      <c r="BZ53" s="3" t="s">
        <v>74</v>
      </c>
      <c r="CB53" s="20" t="s">
        <v>77</v>
      </c>
      <c r="CC53" s="3" t="s">
        <v>74</v>
      </c>
      <c r="CE53" s="20" t="s">
        <v>77</v>
      </c>
      <c r="CF53" s="3" t="s">
        <v>74</v>
      </c>
      <c r="CH53" s="20" t="s">
        <v>77</v>
      </c>
      <c r="CI53" s="3" t="s">
        <v>74</v>
      </c>
      <c r="CK53" s="20" t="s">
        <v>77</v>
      </c>
      <c r="CL53" s="3" t="s">
        <v>74</v>
      </c>
      <c r="CN53" s="20" t="s">
        <v>77</v>
      </c>
      <c r="CO53" s="3" t="s">
        <v>74</v>
      </c>
      <c r="CQ53" s="20" t="s">
        <v>77</v>
      </c>
      <c r="CR53" s="3" t="s">
        <v>74</v>
      </c>
      <c r="CT53" s="20" t="s">
        <v>77</v>
      </c>
      <c r="CU53" s="3" t="s">
        <v>74</v>
      </c>
      <c r="CW53" s="20" t="s">
        <v>77</v>
      </c>
      <c r="CX53" s="3" t="s">
        <v>74</v>
      </c>
      <c r="CZ53" s="20" t="s">
        <v>77</v>
      </c>
      <c r="DA53" s="3" t="s">
        <v>74</v>
      </c>
      <c r="DC53" s="20" t="s">
        <v>77</v>
      </c>
      <c r="DD53" s="3" t="s">
        <v>74</v>
      </c>
      <c r="DF53" s="20" t="s">
        <v>77</v>
      </c>
      <c r="DG53" s="3" t="s">
        <v>74</v>
      </c>
      <c r="DI53" s="20" t="s">
        <v>77</v>
      </c>
      <c r="DJ53" s="3" t="s">
        <v>74</v>
      </c>
      <c r="DL53" s="20" t="s">
        <v>77</v>
      </c>
      <c r="DM53" s="3" t="s">
        <v>74</v>
      </c>
      <c r="DO53" s="20" t="s">
        <v>77</v>
      </c>
      <c r="DP53" s="3" t="s">
        <v>74</v>
      </c>
      <c r="DR53" s="20" t="s">
        <v>77</v>
      </c>
      <c r="DS53" s="3" t="s">
        <v>74</v>
      </c>
      <c r="DU53" s="20" t="s">
        <v>77</v>
      </c>
      <c r="DV53" s="3" t="s">
        <v>74</v>
      </c>
      <c r="DX53" s="20" t="s">
        <v>77</v>
      </c>
      <c r="DY53" s="3" t="s">
        <v>74</v>
      </c>
      <c r="EA53" s="20" t="s">
        <v>77</v>
      </c>
      <c r="EB53" s="3" t="s">
        <v>74</v>
      </c>
      <c r="ED53" s="20" t="s">
        <v>77</v>
      </c>
      <c r="EE53" s="3" t="s">
        <v>74</v>
      </c>
      <c r="EG53" s="20" t="s">
        <v>77</v>
      </c>
      <c r="EH53" s="3" t="s">
        <v>74</v>
      </c>
      <c r="EJ53" s="20" t="s">
        <v>77</v>
      </c>
      <c r="EK53" s="3" t="s">
        <v>74</v>
      </c>
      <c r="EM53" s="20" t="s">
        <v>77</v>
      </c>
      <c r="EN53" s="3" t="s">
        <v>74</v>
      </c>
      <c r="EP53" s="20" t="s">
        <v>77</v>
      </c>
      <c r="EQ53" s="3" t="s">
        <v>74</v>
      </c>
      <c r="ES53" s="20" t="s">
        <v>77</v>
      </c>
      <c r="ET53" s="3" t="s">
        <v>74</v>
      </c>
      <c r="EV53" s="20" t="s">
        <v>77</v>
      </c>
      <c r="EW53" s="3" t="s">
        <v>74</v>
      </c>
      <c r="EY53" s="20" t="s">
        <v>77</v>
      </c>
      <c r="EZ53" s="3" t="s">
        <v>74</v>
      </c>
    </row>
    <row r="54" spans="3:156" x14ac:dyDescent="0.25">
      <c r="C54" s="64" t="str">
        <f>C36</f>
        <v>Decreased health and safety risk to fishing vessel operators from cable snagging</v>
      </c>
      <c r="E54" s="91" t="s">
        <v>6</v>
      </c>
      <c r="F54" s="94" t="e">
        <f>F36/$I$4</f>
        <v>#VALUE!</v>
      </c>
      <c r="H54" s="91" t="s">
        <v>6</v>
      </c>
      <c r="I54" s="94" t="e">
        <f>I36/$I$4</f>
        <v>#VALUE!</v>
      </c>
      <c r="K54" s="91" t="s">
        <v>6</v>
      </c>
      <c r="L54" s="94" t="e">
        <f>L36/$I$4</f>
        <v>#VALUE!</v>
      </c>
      <c r="N54" s="91" t="s">
        <v>6</v>
      </c>
      <c r="O54" s="94" t="e">
        <f>O36/$I$4</f>
        <v>#VALUE!</v>
      </c>
      <c r="Q54" s="91" t="s">
        <v>6</v>
      </c>
      <c r="R54" s="94" t="e">
        <f>R36/$I$4</f>
        <v>#VALUE!</v>
      </c>
      <c r="T54" s="91" t="s">
        <v>6</v>
      </c>
      <c r="U54" s="94" t="e">
        <f>U36/$I$4</f>
        <v>#VALUE!</v>
      </c>
      <c r="W54" s="91" t="s">
        <v>6</v>
      </c>
      <c r="X54" s="94" t="e">
        <f>X36/$I$4</f>
        <v>#VALUE!</v>
      </c>
      <c r="Z54" s="91" t="s">
        <v>6</v>
      </c>
      <c r="AA54" s="94" t="e">
        <f>AA36/$I$4</f>
        <v>#VALUE!</v>
      </c>
      <c r="AC54" s="91" t="s">
        <v>6</v>
      </c>
      <c r="AD54" s="94" t="e">
        <f>AD36/$I$4</f>
        <v>#VALUE!</v>
      </c>
      <c r="AF54" s="91" t="s">
        <v>6</v>
      </c>
      <c r="AG54" s="94" t="e">
        <f>AG36/$I$4</f>
        <v>#VALUE!</v>
      </c>
      <c r="AI54" s="91" t="s">
        <v>6</v>
      </c>
      <c r="AJ54" s="94" t="e">
        <f>AJ36/$I$4</f>
        <v>#VALUE!</v>
      </c>
      <c r="AL54" s="91" t="s">
        <v>6</v>
      </c>
      <c r="AM54" s="94" t="e">
        <f>AM36/$I$4</f>
        <v>#VALUE!</v>
      </c>
      <c r="AO54" s="91" t="s">
        <v>6</v>
      </c>
      <c r="AP54" s="94" t="e">
        <f>AP36/$I$4</f>
        <v>#VALUE!</v>
      </c>
      <c r="AR54" s="91" t="s">
        <v>6</v>
      </c>
      <c r="AS54" s="94" t="e">
        <f>AS36/$I$4</f>
        <v>#VALUE!</v>
      </c>
      <c r="AU54" s="91" t="s">
        <v>6</v>
      </c>
      <c r="AV54" s="94" t="e">
        <f>AV36/$I$4</f>
        <v>#VALUE!</v>
      </c>
      <c r="AX54" s="91" t="s">
        <v>6</v>
      </c>
      <c r="AY54" s="94" t="e">
        <f>AY36/$I$4</f>
        <v>#VALUE!</v>
      </c>
      <c r="BA54" s="91" t="s">
        <v>6</v>
      </c>
      <c r="BB54" s="94" t="e">
        <f>BB36/$I$4</f>
        <v>#VALUE!</v>
      </c>
      <c r="BD54" s="91" t="s">
        <v>6</v>
      </c>
      <c r="BE54" s="94" t="e">
        <f>BE36/$I$4</f>
        <v>#VALUE!</v>
      </c>
      <c r="BG54" s="91" t="s">
        <v>6</v>
      </c>
      <c r="BH54" s="94" t="e">
        <f>BH36/$I$4</f>
        <v>#VALUE!</v>
      </c>
      <c r="BJ54" s="91" t="s">
        <v>6</v>
      </c>
      <c r="BK54" s="94" t="e">
        <f>BK36/$I$4</f>
        <v>#VALUE!</v>
      </c>
      <c r="BM54" s="91" t="s">
        <v>6</v>
      </c>
      <c r="BN54" s="94" t="e">
        <f>BN36/$I$4</f>
        <v>#VALUE!</v>
      </c>
      <c r="BP54" s="91" t="s">
        <v>6</v>
      </c>
      <c r="BQ54" s="94" t="e">
        <f>BQ36/$I$4</f>
        <v>#VALUE!</v>
      </c>
      <c r="BS54" s="91" t="s">
        <v>6</v>
      </c>
      <c r="BT54" s="94" t="e">
        <f>BT36/$I$4</f>
        <v>#VALUE!</v>
      </c>
      <c r="BV54" s="91" t="s">
        <v>6</v>
      </c>
      <c r="BW54" s="94" t="e">
        <f>BW36/$I$4</f>
        <v>#VALUE!</v>
      </c>
      <c r="BY54" s="91" t="s">
        <v>6</v>
      </c>
      <c r="BZ54" s="94" t="e">
        <f>BZ36/$I$4</f>
        <v>#VALUE!</v>
      </c>
      <c r="CB54" s="91" t="s">
        <v>6</v>
      </c>
      <c r="CC54" s="94" t="e">
        <f>CC36/$I$4</f>
        <v>#VALUE!</v>
      </c>
      <c r="CE54" s="91" t="s">
        <v>6</v>
      </c>
      <c r="CF54" s="94" t="e">
        <f>CF36/$I$4</f>
        <v>#VALUE!</v>
      </c>
      <c r="CH54" s="91" t="s">
        <v>6</v>
      </c>
      <c r="CI54" s="94" t="e">
        <f>CI36/$I$4</f>
        <v>#VALUE!</v>
      </c>
      <c r="CK54" s="91" t="s">
        <v>6</v>
      </c>
      <c r="CL54" s="94" t="e">
        <f>CL36/$I$4</f>
        <v>#VALUE!</v>
      </c>
      <c r="CN54" s="91" t="s">
        <v>6</v>
      </c>
      <c r="CO54" s="94" t="e">
        <f>CO36/$I$4</f>
        <v>#VALUE!</v>
      </c>
      <c r="CQ54" s="91" t="s">
        <v>6</v>
      </c>
      <c r="CR54" s="94" t="e">
        <f>CR36/$I$4</f>
        <v>#VALUE!</v>
      </c>
      <c r="CT54" s="91" t="s">
        <v>6</v>
      </c>
      <c r="CU54" s="94" t="e">
        <f>CU36/$I$4</f>
        <v>#VALUE!</v>
      </c>
      <c r="CW54" s="91" t="s">
        <v>6</v>
      </c>
      <c r="CX54" s="94" t="e">
        <f>CX36/$I$4</f>
        <v>#VALUE!</v>
      </c>
      <c r="CZ54" s="91" t="s">
        <v>6</v>
      </c>
      <c r="DA54" s="94" t="e">
        <f>DA36/$I$4</f>
        <v>#VALUE!</v>
      </c>
      <c r="DC54" s="91" t="s">
        <v>6</v>
      </c>
      <c r="DD54" s="94" t="e">
        <f>DD36/$I$4</f>
        <v>#VALUE!</v>
      </c>
      <c r="DF54" s="91" t="s">
        <v>6</v>
      </c>
      <c r="DG54" s="94" t="e">
        <f>DG36/$I$4</f>
        <v>#VALUE!</v>
      </c>
      <c r="DI54" s="91" t="s">
        <v>6</v>
      </c>
      <c r="DJ54" s="94" t="e">
        <f>DJ36/$I$4</f>
        <v>#VALUE!</v>
      </c>
      <c r="DL54" s="91" t="s">
        <v>6</v>
      </c>
      <c r="DM54" s="94" t="e">
        <f>DM36/$I$4</f>
        <v>#VALUE!</v>
      </c>
      <c r="DO54" s="91" t="s">
        <v>6</v>
      </c>
      <c r="DP54" s="94" t="e">
        <f>DP36/$I$4</f>
        <v>#VALUE!</v>
      </c>
      <c r="DR54" s="91" t="s">
        <v>6</v>
      </c>
      <c r="DS54" s="94" t="e">
        <f>DS36/$I$4</f>
        <v>#VALUE!</v>
      </c>
      <c r="DU54" s="91" t="s">
        <v>6</v>
      </c>
      <c r="DV54" s="94" t="e">
        <f>DV36/$I$4</f>
        <v>#VALUE!</v>
      </c>
      <c r="DX54" s="91" t="s">
        <v>6</v>
      </c>
      <c r="DY54" s="94" t="e">
        <f>DY36/$I$4</f>
        <v>#VALUE!</v>
      </c>
      <c r="EA54" s="91" t="s">
        <v>6</v>
      </c>
      <c r="EB54" s="94" t="e">
        <f>EB36/$I$4</f>
        <v>#VALUE!</v>
      </c>
      <c r="ED54" s="91" t="s">
        <v>6</v>
      </c>
      <c r="EE54" s="94" t="e">
        <f>EE36/$I$4</f>
        <v>#VALUE!</v>
      </c>
      <c r="EG54" s="91" t="s">
        <v>6</v>
      </c>
      <c r="EH54" s="94" t="e">
        <f>EH36/$I$4</f>
        <v>#VALUE!</v>
      </c>
      <c r="EJ54" s="91" t="s">
        <v>6</v>
      </c>
      <c r="EK54" s="94" t="e">
        <f>EK36/$I$4</f>
        <v>#VALUE!</v>
      </c>
      <c r="EM54" s="91" t="s">
        <v>6</v>
      </c>
      <c r="EN54" s="94" t="e">
        <f>EN36/$I$4</f>
        <v>#VALUE!</v>
      </c>
      <c r="EP54" s="91" t="s">
        <v>6</v>
      </c>
      <c r="EQ54" s="94" t="e">
        <f>EQ36/$I$4</f>
        <v>#VALUE!</v>
      </c>
      <c r="ES54" s="91" t="s">
        <v>6</v>
      </c>
      <c r="ET54" s="94" t="e">
        <f>ET36/$I$4</f>
        <v>#VALUE!</v>
      </c>
      <c r="EV54" s="91" t="s">
        <v>6</v>
      </c>
      <c r="EW54" s="94" t="e">
        <f>EW36/$I$4</f>
        <v>#VALUE!</v>
      </c>
      <c r="EY54" s="91" t="s">
        <v>6</v>
      </c>
      <c r="EZ54" s="94" t="e">
        <f>EZ36/$I$4</f>
        <v>#VALUE!</v>
      </c>
    </row>
    <row r="55" spans="3:156" x14ac:dyDescent="0.25">
      <c r="C55" s="60" t="s">
        <v>9</v>
      </c>
      <c r="E55" s="92" t="s">
        <v>8</v>
      </c>
      <c r="F55" s="95" t="e">
        <f>F37/$I$5</f>
        <v>#VALUE!</v>
      </c>
      <c r="H55" s="92" t="s">
        <v>8</v>
      </c>
      <c r="I55" s="95" t="e">
        <f>I37/$I$5</f>
        <v>#VALUE!</v>
      </c>
      <c r="K55" s="92" t="s">
        <v>8</v>
      </c>
      <c r="L55" s="95" t="e">
        <f>L37/$I$5</f>
        <v>#VALUE!</v>
      </c>
      <c r="N55" s="92" t="s">
        <v>8</v>
      </c>
      <c r="O55" s="95" t="e">
        <f>O37/$I$5</f>
        <v>#VALUE!</v>
      </c>
      <c r="Q55" s="92" t="s">
        <v>8</v>
      </c>
      <c r="R55" s="95" t="e">
        <f>R37/$I$5</f>
        <v>#VALUE!</v>
      </c>
      <c r="T55" s="92" t="s">
        <v>8</v>
      </c>
      <c r="U55" s="95" t="e">
        <f>U37/$I$5</f>
        <v>#VALUE!</v>
      </c>
      <c r="W55" s="92" t="s">
        <v>8</v>
      </c>
      <c r="X55" s="95" t="e">
        <f>X37/$I$5</f>
        <v>#VALUE!</v>
      </c>
      <c r="Z55" s="92" t="s">
        <v>8</v>
      </c>
      <c r="AA55" s="95" t="e">
        <f>AA37/$I$5</f>
        <v>#VALUE!</v>
      </c>
      <c r="AC55" s="92" t="s">
        <v>8</v>
      </c>
      <c r="AD55" s="95" t="e">
        <f>AD37/$I$5</f>
        <v>#VALUE!</v>
      </c>
      <c r="AF55" s="92" t="s">
        <v>8</v>
      </c>
      <c r="AG55" s="95" t="e">
        <f>AG37/$I$5</f>
        <v>#VALUE!</v>
      </c>
      <c r="AI55" s="92" t="s">
        <v>8</v>
      </c>
      <c r="AJ55" s="95" t="e">
        <f>AJ37/$I$5</f>
        <v>#VALUE!</v>
      </c>
      <c r="AL55" s="92" t="s">
        <v>8</v>
      </c>
      <c r="AM55" s="95" t="e">
        <f>AM37/$I$5</f>
        <v>#VALUE!</v>
      </c>
      <c r="AO55" s="92" t="s">
        <v>8</v>
      </c>
      <c r="AP55" s="95" t="e">
        <f>AP37/$I$5</f>
        <v>#VALUE!</v>
      </c>
      <c r="AR55" s="92" t="s">
        <v>8</v>
      </c>
      <c r="AS55" s="95" t="e">
        <f>AS37/$I$5</f>
        <v>#VALUE!</v>
      </c>
      <c r="AU55" s="92" t="s">
        <v>8</v>
      </c>
      <c r="AV55" s="95" t="e">
        <f>AV37/$I$5</f>
        <v>#VALUE!</v>
      </c>
      <c r="AX55" s="92" t="s">
        <v>8</v>
      </c>
      <c r="AY55" s="95" t="e">
        <f>AY37/$I$5</f>
        <v>#VALUE!</v>
      </c>
      <c r="BA55" s="92" t="s">
        <v>8</v>
      </c>
      <c r="BB55" s="95" t="e">
        <f>BB37/$I$5</f>
        <v>#VALUE!</v>
      </c>
      <c r="BD55" s="92" t="s">
        <v>8</v>
      </c>
      <c r="BE55" s="95" t="e">
        <f>BE37/$I$5</f>
        <v>#VALUE!</v>
      </c>
      <c r="BG55" s="92" t="s">
        <v>8</v>
      </c>
      <c r="BH55" s="95" t="e">
        <f>BH37/$I$5</f>
        <v>#VALUE!</v>
      </c>
      <c r="BJ55" s="92" t="s">
        <v>8</v>
      </c>
      <c r="BK55" s="95" t="e">
        <f>BK37/$I$5</f>
        <v>#VALUE!</v>
      </c>
      <c r="BM55" s="92" t="s">
        <v>8</v>
      </c>
      <c r="BN55" s="95" t="e">
        <f>BN37/$I$5</f>
        <v>#VALUE!</v>
      </c>
      <c r="BP55" s="92" t="s">
        <v>8</v>
      </c>
      <c r="BQ55" s="95" t="e">
        <f>BQ37/$I$5</f>
        <v>#VALUE!</v>
      </c>
      <c r="BS55" s="92" t="s">
        <v>8</v>
      </c>
      <c r="BT55" s="95" t="e">
        <f>BT37/$I$5</f>
        <v>#VALUE!</v>
      </c>
      <c r="BV55" s="92" t="s">
        <v>8</v>
      </c>
      <c r="BW55" s="95" t="e">
        <f>BW37/$I$5</f>
        <v>#VALUE!</v>
      </c>
      <c r="BY55" s="92" t="s">
        <v>8</v>
      </c>
      <c r="BZ55" s="95" t="e">
        <f>BZ37/$I$5</f>
        <v>#VALUE!</v>
      </c>
      <c r="CB55" s="92" t="s">
        <v>8</v>
      </c>
      <c r="CC55" s="95" t="e">
        <f>CC37/$I$5</f>
        <v>#VALUE!</v>
      </c>
      <c r="CE55" s="92" t="s">
        <v>8</v>
      </c>
      <c r="CF55" s="95" t="e">
        <f>CF37/$I$5</f>
        <v>#VALUE!</v>
      </c>
      <c r="CH55" s="92" t="s">
        <v>8</v>
      </c>
      <c r="CI55" s="95" t="e">
        <f>CI37/$I$5</f>
        <v>#VALUE!</v>
      </c>
      <c r="CK55" s="92" t="s">
        <v>8</v>
      </c>
      <c r="CL55" s="95" t="e">
        <f>CL37/$I$5</f>
        <v>#VALUE!</v>
      </c>
      <c r="CN55" s="92" t="s">
        <v>8</v>
      </c>
      <c r="CO55" s="95" t="e">
        <f>CO37/$I$5</f>
        <v>#VALUE!</v>
      </c>
      <c r="CQ55" s="92" t="s">
        <v>8</v>
      </c>
      <c r="CR55" s="95" t="e">
        <f>CR37/$I$5</f>
        <v>#VALUE!</v>
      </c>
      <c r="CT55" s="92" t="s">
        <v>8</v>
      </c>
      <c r="CU55" s="95" t="e">
        <f>CU37/$I$5</f>
        <v>#VALUE!</v>
      </c>
      <c r="CW55" s="92" t="s">
        <v>8</v>
      </c>
      <c r="CX55" s="95" t="e">
        <f>CX37/$I$5</f>
        <v>#VALUE!</v>
      </c>
      <c r="CZ55" s="92" t="s">
        <v>8</v>
      </c>
      <c r="DA55" s="95" t="e">
        <f>DA37/$I$5</f>
        <v>#VALUE!</v>
      </c>
      <c r="DC55" s="92" t="s">
        <v>8</v>
      </c>
      <c r="DD55" s="95" t="e">
        <f>DD37/$I$5</f>
        <v>#VALUE!</v>
      </c>
      <c r="DF55" s="92" t="s">
        <v>8</v>
      </c>
      <c r="DG55" s="95" t="e">
        <f>DG37/$I$5</f>
        <v>#VALUE!</v>
      </c>
      <c r="DI55" s="92" t="s">
        <v>8</v>
      </c>
      <c r="DJ55" s="95" t="e">
        <f>DJ37/$I$5</f>
        <v>#VALUE!</v>
      </c>
      <c r="DL55" s="92" t="s">
        <v>8</v>
      </c>
      <c r="DM55" s="95" t="e">
        <f>DM37/$I$5</f>
        <v>#VALUE!</v>
      </c>
      <c r="DO55" s="92" t="s">
        <v>8</v>
      </c>
      <c r="DP55" s="95" t="e">
        <f>DP37/$I$5</f>
        <v>#VALUE!</v>
      </c>
      <c r="DR55" s="92" t="s">
        <v>8</v>
      </c>
      <c r="DS55" s="95" t="e">
        <f>DS37/$I$5</f>
        <v>#VALUE!</v>
      </c>
      <c r="DU55" s="92" t="s">
        <v>8</v>
      </c>
      <c r="DV55" s="95" t="e">
        <f>DV37/$I$5</f>
        <v>#VALUE!</v>
      </c>
      <c r="DX55" s="92" t="s">
        <v>8</v>
      </c>
      <c r="DY55" s="95" t="e">
        <f>DY37/$I$5</f>
        <v>#VALUE!</v>
      </c>
      <c r="EA55" s="92" t="s">
        <v>8</v>
      </c>
      <c r="EB55" s="95" t="e">
        <f>EB37/$I$5</f>
        <v>#VALUE!</v>
      </c>
      <c r="ED55" s="92" t="s">
        <v>8</v>
      </c>
      <c r="EE55" s="95" t="e">
        <f>EE37/$I$5</f>
        <v>#VALUE!</v>
      </c>
      <c r="EG55" s="92" t="s">
        <v>8</v>
      </c>
      <c r="EH55" s="95" t="e">
        <f>EH37/$I$5</f>
        <v>#VALUE!</v>
      </c>
      <c r="EJ55" s="92" t="s">
        <v>8</v>
      </c>
      <c r="EK55" s="95" t="e">
        <f>EK37/$I$5</f>
        <v>#VALUE!</v>
      </c>
      <c r="EM55" s="92" t="s">
        <v>8</v>
      </c>
      <c r="EN55" s="95" t="e">
        <f>EN37/$I$5</f>
        <v>#VALUE!</v>
      </c>
      <c r="EP55" s="92" t="s">
        <v>8</v>
      </c>
      <c r="EQ55" s="95" t="e">
        <f>EQ37/$I$5</f>
        <v>#VALUE!</v>
      </c>
      <c r="ES55" s="92" t="s">
        <v>8</v>
      </c>
      <c r="ET55" s="95" t="e">
        <f>ET37/$I$5</f>
        <v>#VALUE!</v>
      </c>
      <c r="EV55" s="92" t="s">
        <v>8</v>
      </c>
      <c r="EW55" s="95" t="e">
        <f>EW37/$I$5</f>
        <v>#VALUE!</v>
      </c>
      <c r="EY55" s="92" t="s">
        <v>8</v>
      </c>
      <c r="EZ55" s="95" t="e">
        <f>EZ37/$I$5</f>
        <v>#VALUE!</v>
      </c>
    </row>
    <row r="56" spans="3:156" x14ac:dyDescent="0.25">
      <c r="C56" s="60" t="s">
        <v>11</v>
      </c>
      <c r="E56" s="92" t="s">
        <v>10</v>
      </c>
      <c r="F56" s="95" t="e">
        <f>F38/$I$6</f>
        <v>#VALUE!</v>
      </c>
      <c r="H56" s="92" t="s">
        <v>10</v>
      </c>
      <c r="I56" s="95" t="e">
        <f>I38/$I$6</f>
        <v>#VALUE!</v>
      </c>
      <c r="K56" s="92" t="s">
        <v>10</v>
      </c>
      <c r="L56" s="95" t="e">
        <f>L38/$I$6</f>
        <v>#VALUE!</v>
      </c>
      <c r="N56" s="92" t="s">
        <v>10</v>
      </c>
      <c r="O56" s="95" t="e">
        <f>O38/$I$6</f>
        <v>#VALUE!</v>
      </c>
      <c r="Q56" s="92" t="s">
        <v>10</v>
      </c>
      <c r="R56" s="95" t="e">
        <f>R38/$I$6</f>
        <v>#VALUE!</v>
      </c>
      <c r="T56" s="92" t="s">
        <v>10</v>
      </c>
      <c r="U56" s="95" t="e">
        <f>U38/$I$6</f>
        <v>#VALUE!</v>
      </c>
      <c r="W56" s="92" t="s">
        <v>10</v>
      </c>
      <c r="X56" s="95" t="e">
        <f>X38/$I$6</f>
        <v>#VALUE!</v>
      </c>
      <c r="Z56" s="92" t="s">
        <v>10</v>
      </c>
      <c r="AA56" s="95" t="e">
        <f>AA38/$I$6</f>
        <v>#VALUE!</v>
      </c>
      <c r="AC56" s="92" t="s">
        <v>10</v>
      </c>
      <c r="AD56" s="95" t="e">
        <f>AD38/$I$6</f>
        <v>#VALUE!</v>
      </c>
      <c r="AF56" s="92" t="s">
        <v>10</v>
      </c>
      <c r="AG56" s="95" t="e">
        <f>AG38/$I$6</f>
        <v>#VALUE!</v>
      </c>
      <c r="AI56" s="92" t="s">
        <v>10</v>
      </c>
      <c r="AJ56" s="95" t="e">
        <f>AJ38/$I$6</f>
        <v>#VALUE!</v>
      </c>
      <c r="AL56" s="92" t="s">
        <v>10</v>
      </c>
      <c r="AM56" s="95" t="e">
        <f>AM38/$I$6</f>
        <v>#VALUE!</v>
      </c>
      <c r="AO56" s="92" t="s">
        <v>10</v>
      </c>
      <c r="AP56" s="95" t="e">
        <f>AP38/$I$6</f>
        <v>#VALUE!</v>
      </c>
      <c r="AR56" s="92" t="s">
        <v>10</v>
      </c>
      <c r="AS56" s="95" t="e">
        <f>AS38/$I$6</f>
        <v>#VALUE!</v>
      </c>
      <c r="AU56" s="92" t="s">
        <v>10</v>
      </c>
      <c r="AV56" s="95" t="e">
        <f>AV38/$I$6</f>
        <v>#VALUE!</v>
      </c>
      <c r="AX56" s="92" t="s">
        <v>10</v>
      </c>
      <c r="AY56" s="95" t="e">
        <f>AY38/$I$6</f>
        <v>#VALUE!</v>
      </c>
      <c r="BA56" s="92" t="s">
        <v>10</v>
      </c>
      <c r="BB56" s="95" t="e">
        <f>BB38/$I$6</f>
        <v>#VALUE!</v>
      </c>
      <c r="BD56" s="92" t="s">
        <v>10</v>
      </c>
      <c r="BE56" s="95" t="e">
        <f>BE38/$I$6</f>
        <v>#VALUE!</v>
      </c>
      <c r="BG56" s="92" t="s">
        <v>10</v>
      </c>
      <c r="BH56" s="95" t="e">
        <f>BH38/$I$6</f>
        <v>#VALUE!</v>
      </c>
      <c r="BJ56" s="92" t="s">
        <v>10</v>
      </c>
      <c r="BK56" s="95" t="e">
        <f>BK38/$I$6</f>
        <v>#VALUE!</v>
      </c>
      <c r="BM56" s="92" t="s">
        <v>10</v>
      </c>
      <c r="BN56" s="95" t="e">
        <f>BN38/$I$6</f>
        <v>#VALUE!</v>
      </c>
      <c r="BP56" s="92" t="s">
        <v>10</v>
      </c>
      <c r="BQ56" s="95" t="e">
        <f>BQ38/$I$6</f>
        <v>#VALUE!</v>
      </c>
      <c r="BS56" s="92" t="s">
        <v>10</v>
      </c>
      <c r="BT56" s="95" t="e">
        <f>BT38/$I$6</f>
        <v>#VALUE!</v>
      </c>
      <c r="BV56" s="92" t="s">
        <v>10</v>
      </c>
      <c r="BW56" s="95" t="e">
        <f>BW38/$I$6</f>
        <v>#VALUE!</v>
      </c>
      <c r="BY56" s="92" t="s">
        <v>10</v>
      </c>
      <c r="BZ56" s="95" t="e">
        <f>BZ38/$I$6</f>
        <v>#VALUE!</v>
      </c>
      <c r="CB56" s="92" t="s">
        <v>10</v>
      </c>
      <c r="CC56" s="95" t="e">
        <f>CC38/$I$6</f>
        <v>#VALUE!</v>
      </c>
      <c r="CE56" s="92" t="s">
        <v>10</v>
      </c>
      <c r="CF56" s="95" t="e">
        <f>CF38/$I$6</f>
        <v>#VALUE!</v>
      </c>
      <c r="CH56" s="92" t="s">
        <v>10</v>
      </c>
      <c r="CI56" s="95" t="e">
        <f>CI38/$I$6</f>
        <v>#VALUE!</v>
      </c>
      <c r="CK56" s="92" t="s">
        <v>10</v>
      </c>
      <c r="CL56" s="95" t="e">
        <f>CL38/$I$6</f>
        <v>#VALUE!</v>
      </c>
      <c r="CN56" s="92" t="s">
        <v>10</v>
      </c>
      <c r="CO56" s="95" t="e">
        <f>CO38/$I$6</f>
        <v>#VALUE!</v>
      </c>
      <c r="CQ56" s="92" t="s">
        <v>10</v>
      </c>
      <c r="CR56" s="95" t="e">
        <f>CR38/$I$6</f>
        <v>#VALUE!</v>
      </c>
      <c r="CT56" s="92" t="s">
        <v>10</v>
      </c>
      <c r="CU56" s="95" t="e">
        <f>CU38/$I$6</f>
        <v>#VALUE!</v>
      </c>
      <c r="CW56" s="92" t="s">
        <v>10</v>
      </c>
      <c r="CX56" s="95" t="e">
        <f>CX38/$I$6</f>
        <v>#VALUE!</v>
      </c>
      <c r="CZ56" s="92" t="s">
        <v>10</v>
      </c>
      <c r="DA56" s="95" t="e">
        <f>DA38/$I$6</f>
        <v>#VALUE!</v>
      </c>
      <c r="DC56" s="92" t="s">
        <v>10</v>
      </c>
      <c r="DD56" s="95" t="e">
        <f>DD38/$I$6</f>
        <v>#VALUE!</v>
      </c>
      <c r="DF56" s="92" t="s">
        <v>10</v>
      </c>
      <c r="DG56" s="95" t="e">
        <f>DG38/$I$6</f>
        <v>#VALUE!</v>
      </c>
      <c r="DI56" s="92" t="s">
        <v>10</v>
      </c>
      <c r="DJ56" s="95" t="e">
        <f>DJ38/$I$6</f>
        <v>#VALUE!</v>
      </c>
      <c r="DL56" s="92" t="s">
        <v>10</v>
      </c>
      <c r="DM56" s="95" t="e">
        <f>DM38/$I$6</f>
        <v>#VALUE!</v>
      </c>
      <c r="DO56" s="92" t="s">
        <v>10</v>
      </c>
      <c r="DP56" s="95" t="e">
        <f>DP38/$I$6</f>
        <v>#VALUE!</v>
      </c>
      <c r="DR56" s="92" t="s">
        <v>10</v>
      </c>
      <c r="DS56" s="95" t="e">
        <f>DS38/$I$6</f>
        <v>#VALUE!</v>
      </c>
      <c r="DU56" s="92" t="s">
        <v>10</v>
      </c>
      <c r="DV56" s="95" t="e">
        <f>DV38/$I$6</f>
        <v>#VALUE!</v>
      </c>
      <c r="DX56" s="92" t="s">
        <v>10</v>
      </c>
      <c r="DY56" s="95" t="e">
        <f>DY38/$I$6</f>
        <v>#VALUE!</v>
      </c>
      <c r="EA56" s="92" t="s">
        <v>10</v>
      </c>
      <c r="EB56" s="95" t="e">
        <f>EB38/$I$6</f>
        <v>#VALUE!</v>
      </c>
      <c r="ED56" s="92" t="s">
        <v>10</v>
      </c>
      <c r="EE56" s="95" t="e">
        <f>EE38/$I$6</f>
        <v>#VALUE!</v>
      </c>
      <c r="EG56" s="92" t="s">
        <v>10</v>
      </c>
      <c r="EH56" s="95" t="e">
        <f>EH38/$I$6</f>
        <v>#VALUE!</v>
      </c>
      <c r="EJ56" s="92" t="s">
        <v>10</v>
      </c>
      <c r="EK56" s="95" t="e">
        <f>EK38/$I$6</f>
        <v>#VALUE!</v>
      </c>
      <c r="EM56" s="92" t="s">
        <v>10</v>
      </c>
      <c r="EN56" s="95" t="e">
        <f>EN38/$I$6</f>
        <v>#VALUE!</v>
      </c>
      <c r="EP56" s="92" t="s">
        <v>10</v>
      </c>
      <c r="EQ56" s="95" t="e">
        <f>EQ38/$I$6</f>
        <v>#VALUE!</v>
      </c>
      <c r="ES56" s="92" t="s">
        <v>10</v>
      </c>
      <c r="ET56" s="95" t="e">
        <f>ET38/$I$6</f>
        <v>#VALUE!</v>
      </c>
      <c r="EV56" s="92" t="s">
        <v>10</v>
      </c>
      <c r="EW56" s="95" t="e">
        <f>EW38/$I$6</f>
        <v>#VALUE!</v>
      </c>
      <c r="EY56" s="92" t="s">
        <v>10</v>
      </c>
      <c r="EZ56" s="95" t="e">
        <f>EZ38/$I$6</f>
        <v>#VALUE!</v>
      </c>
    </row>
    <row r="57" spans="3:156" x14ac:dyDescent="0.25">
      <c r="C57" s="60" t="s">
        <v>13</v>
      </c>
      <c r="E57" s="92" t="s">
        <v>12</v>
      </c>
      <c r="F57" s="95" t="e">
        <f>F39/$I$7</f>
        <v>#VALUE!</v>
      </c>
      <c r="H57" s="92" t="s">
        <v>12</v>
      </c>
      <c r="I57" s="95" t="e">
        <f>I39/$I$7</f>
        <v>#VALUE!</v>
      </c>
      <c r="K57" s="92" t="s">
        <v>12</v>
      </c>
      <c r="L57" s="95" t="e">
        <f>L39/$I$7</f>
        <v>#VALUE!</v>
      </c>
      <c r="N57" s="92" t="s">
        <v>12</v>
      </c>
      <c r="O57" s="95" t="e">
        <f>O39/$I$7</f>
        <v>#VALUE!</v>
      </c>
      <c r="Q57" s="92" t="s">
        <v>12</v>
      </c>
      <c r="R57" s="95" t="e">
        <f>R39/$I$7</f>
        <v>#VALUE!</v>
      </c>
      <c r="T57" s="92" t="s">
        <v>12</v>
      </c>
      <c r="U57" s="95" t="e">
        <f>U39/$I$7</f>
        <v>#VALUE!</v>
      </c>
      <c r="W57" s="92" t="s">
        <v>12</v>
      </c>
      <c r="X57" s="95" t="e">
        <f>X39/$I$7</f>
        <v>#VALUE!</v>
      </c>
      <c r="Z57" s="92" t="s">
        <v>12</v>
      </c>
      <c r="AA57" s="95" t="e">
        <f>AA39/$I$7</f>
        <v>#VALUE!</v>
      </c>
      <c r="AC57" s="92" t="s">
        <v>12</v>
      </c>
      <c r="AD57" s="95" t="e">
        <f>AD39/$I$7</f>
        <v>#VALUE!</v>
      </c>
      <c r="AF57" s="92" t="s">
        <v>12</v>
      </c>
      <c r="AG57" s="95" t="e">
        <f>AG39/$I$7</f>
        <v>#VALUE!</v>
      </c>
      <c r="AI57" s="92" t="s">
        <v>12</v>
      </c>
      <c r="AJ57" s="95" t="e">
        <f>AJ39/$I$7</f>
        <v>#VALUE!</v>
      </c>
      <c r="AL57" s="92" t="s">
        <v>12</v>
      </c>
      <c r="AM57" s="95" t="e">
        <f>AM39/$I$7</f>
        <v>#VALUE!</v>
      </c>
      <c r="AO57" s="92" t="s">
        <v>12</v>
      </c>
      <c r="AP57" s="95" t="e">
        <f>AP39/$I$7</f>
        <v>#VALUE!</v>
      </c>
      <c r="AR57" s="92" t="s">
        <v>12</v>
      </c>
      <c r="AS57" s="95" t="e">
        <f>AS39/$I$7</f>
        <v>#VALUE!</v>
      </c>
      <c r="AU57" s="92" t="s">
        <v>12</v>
      </c>
      <c r="AV57" s="95" t="e">
        <f>AV39/$I$7</f>
        <v>#VALUE!</v>
      </c>
      <c r="AX57" s="92" t="s">
        <v>12</v>
      </c>
      <c r="AY57" s="95" t="e">
        <f>AY39/$I$7</f>
        <v>#VALUE!</v>
      </c>
      <c r="BA57" s="92" t="s">
        <v>12</v>
      </c>
      <c r="BB57" s="95" t="e">
        <f>BB39/$I$7</f>
        <v>#VALUE!</v>
      </c>
      <c r="BD57" s="92" t="s">
        <v>12</v>
      </c>
      <c r="BE57" s="95" t="e">
        <f>BE39/$I$7</f>
        <v>#VALUE!</v>
      </c>
      <c r="BG57" s="92" t="s">
        <v>12</v>
      </c>
      <c r="BH57" s="95" t="e">
        <f>BH39/$I$7</f>
        <v>#VALUE!</v>
      </c>
      <c r="BJ57" s="92" t="s">
        <v>12</v>
      </c>
      <c r="BK57" s="95" t="e">
        <f>BK39/$I$7</f>
        <v>#VALUE!</v>
      </c>
      <c r="BM57" s="92" t="s">
        <v>12</v>
      </c>
      <c r="BN57" s="95" t="e">
        <f>BN39/$I$7</f>
        <v>#VALUE!</v>
      </c>
      <c r="BP57" s="92" t="s">
        <v>12</v>
      </c>
      <c r="BQ57" s="95" t="e">
        <f>BQ39/$I$7</f>
        <v>#VALUE!</v>
      </c>
      <c r="BS57" s="92" t="s">
        <v>12</v>
      </c>
      <c r="BT57" s="95" t="e">
        <f>BT39/$I$7</f>
        <v>#VALUE!</v>
      </c>
      <c r="BV57" s="92" t="s">
        <v>12</v>
      </c>
      <c r="BW57" s="95" t="e">
        <f>BW39/$I$7</f>
        <v>#VALUE!</v>
      </c>
      <c r="BY57" s="92" t="s">
        <v>12</v>
      </c>
      <c r="BZ57" s="95" t="e">
        <f>BZ39/$I$7</f>
        <v>#VALUE!</v>
      </c>
      <c r="CB57" s="92" t="s">
        <v>12</v>
      </c>
      <c r="CC57" s="95" t="e">
        <f>CC39/$I$7</f>
        <v>#VALUE!</v>
      </c>
      <c r="CE57" s="92" t="s">
        <v>12</v>
      </c>
      <c r="CF57" s="95" t="e">
        <f>CF39/$I$7</f>
        <v>#VALUE!</v>
      </c>
      <c r="CH57" s="92" t="s">
        <v>12</v>
      </c>
      <c r="CI57" s="95" t="e">
        <f>CI39/$I$7</f>
        <v>#VALUE!</v>
      </c>
      <c r="CK57" s="92" t="s">
        <v>12</v>
      </c>
      <c r="CL57" s="95" t="e">
        <f>CL39/$I$7</f>
        <v>#VALUE!</v>
      </c>
      <c r="CN57" s="92" t="s">
        <v>12</v>
      </c>
      <c r="CO57" s="95" t="e">
        <f>CO39/$I$7</f>
        <v>#VALUE!</v>
      </c>
      <c r="CQ57" s="92" t="s">
        <v>12</v>
      </c>
      <c r="CR57" s="95" t="e">
        <f>CR39/$I$7</f>
        <v>#VALUE!</v>
      </c>
      <c r="CT57" s="92" t="s">
        <v>12</v>
      </c>
      <c r="CU57" s="95" t="e">
        <f>CU39/$I$7</f>
        <v>#VALUE!</v>
      </c>
      <c r="CW57" s="92" t="s">
        <v>12</v>
      </c>
      <c r="CX57" s="95" t="e">
        <f>CX39/$I$7</f>
        <v>#VALUE!</v>
      </c>
      <c r="CZ57" s="92" t="s">
        <v>12</v>
      </c>
      <c r="DA57" s="95" t="e">
        <f>DA39/$I$7</f>
        <v>#VALUE!</v>
      </c>
      <c r="DC57" s="92" t="s">
        <v>12</v>
      </c>
      <c r="DD57" s="95" t="e">
        <f>DD39/$I$7</f>
        <v>#VALUE!</v>
      </c>
      <c r="DF57" s="92" t="s">
        <v>12</v>
      </c>
      <c r="DG57" s="95" t="e">
        <f>DG39/$I$7</f>
        <v>#VALUE!</v>
      </c>
      <c r="DI57" s="92" t="s">
        <v>12</v>
      </c>
      <c r="DJ57" s="95" t="e">
        <f>DJ39/$I$7</f>
        <v>#VALUE!</v>
      </c>
      <c r="DL57" s="92" t="s">
        <v>12</v>
      </c>
      <c r="DM57" s="95" t="e">
        <f>DM39/$I$7</f>
        <v>#VALUE!</v>
      </c>
      <c r="DO57" s="92" t="s">
        <v>12</v>
      </c>
      <c r="DP57" s="95" t="e">
        <f>DP39/$I$7</f>
        <v>#VALUE!</v>
      </c>
      <c r="DR57" s="92" t="s">
        <v>12</v>
      </c>
      <c r="DS57" s="95" t="e">
        <f>DS39/$I$7</f>
        <v>#VALUE!</v>
      </c>
      <c r="DU57" s="92" t="s">
        <v>12</v>
      </c>
      <c r="DV57" s="95" t="e">
        <f>DV39/$I$7</f>
        <v>#VALUE!</v>
      </c>
      <c r="DX57" s="92" t="s">
        <v>12</v>
      </c>
      <c r="DY57" s="95" t="e">
        <f>DY39/$I$7</f>
        <v>#VALUE!</v>
      </c>
      <c r="EA57" s="92" t="s">
        <v>12</v>
      </c>
      <c r="EB57" s="95" t="e">
        <f>EB39/$I$7</f>
        <v>#VALUE!</v>
      </c>
      <c r="ED57" s="92" t="s">
        <v>12</v>
      </c>
      <c r="EE57" s="95" t="e">
        <f>EE39/$I$7</f>
        <v>#VALUE!</v>
      </c>
      <c r="EG57" s="92" t="s">
        <v>12</v>
      </c>
      <c r="EH57" s="95" t="e">
        <f>EH39/$I$7</f>
        <v>#VALUE!</v>
      </c>
      <c r="EJ57" s="92" t="s">
        <v>12</v>
      </c>
      <c r="EK57" s="95" t="e">
        <f>EK39/$I$7</f>
        <v>#VALUE!</v>
      </c>
      <c r="EM57" s="92" t="s">
        <v>12</v>
      </c>
      <c r="EN57" s="95" t="e">
        <f>EN39/$I$7</f>
        <v>#VALUE!</v>
      </c>
      <c r="EP57" s="92" t="s">
        <v>12</v>
      </c>
      <c r="EQ57" s="95" t="e">
        <f>EQ39/$I$7</f>
        <v>#VALUE!</v>
      </c>
      <c r="ES57" s="92" t="s">
        <v>12</v>
      </c>
      <c r="ET57" s="95" t="e">
        <f>ET39/$I$7</f>
        <v>#VALUE!</v>
      </c>
      <c r="EV57" s="92" t="s">
        <v>12</v>
      </c>
      <c r="EW57" s="95" t="e">
        <f>EW39/$I$7</f>
        <v>#VALUE!</v>
      </c>
      <c r="EY57" s="92" t="s">
        <v>12</v>
      </c>
      <c r="EZ57" s="95" t="e">
        <f>EZ39/$I$7</f>
        <v>#VALUE!</v>
      </c>
    </row>
    <row r="58" spans="3:156" x14ac:dyDescent="0.25">
      <c r="C58" s="60" t="s">
        <v>15</v>
      </c>
      <c r="E58" s="92" t="s">
        <v>14</v>
      </c>
      <c r="F58" s="95" t="e">
        <f>F40/$I$8</f>
        <v>#VALUE!</v>
      </c>
      <c r="H58" s="92" t="s">
        <v>14</v>
      </c>
      <c r="I58" s="95" t="e">
        <f>I40/$I$8</f>
        <v>#VALUE!</v>
      </c>
      <c r="K58" s="92" t="s">
        <v>14</v>
      </c>
      <c r="L58" s="95" t="e">
        <f>L40/$I$8</f>
        <v>#VALUE!</v>
      </c>
      <c r="N58" s="92" t="s">
        <v>14</v>
      </c>
      <c r="O58" s="95" t="e">
        <f>O40/$I$8</f>
        <v>#VALUE!</v>
      </c>
      <c r="Q58" s="92" t="s">
        <v>14</v>
      </c>
      <c r="R58" s="95" t="e">
        <f>R40/$I$8</f>
        <v>#VALUE!</v>
      </c>
      <c r="T58" s="92" t="s">
        <v>14</v>
      </c>
      <c r="U58" s="95" t="e">
        <f>U40/$I$8</f>
        <v>#VALUE!</v>
      </c>
      <c r="W58" s="92" t="s">
        <v>14</v>
      </c>
      <c r="X58" s="95" t="e">
        <f>X40/$I$8</f>
        <v>#VALUE!</v>
      </c>
      <c r="Z58" s="92" t="s">
        <v>14</v>
      </c>
      <c r="AA58" s="95" t="e">
        <f>AA40/$I$8</f>
        <v>#VALUE!</v>
      </c>
      <c r="AC58" s="92" t="s">
        <v>14</v>
      </c>
      <c r="AD58" s="95" t="e">
        <f>AD40/$I$8</f>
        <v>#VALUE!</v>
      </c>
      <c r="AF58" s="92" t="s">
        <v>14</v>
      </c>
      <c r="AG58" s="95" t="e">
        <f>AG40/$I$8</f>
        <v>#VALUE!</v>
      </c>
      <c r="AI58" s="92" t="s">
        <v>14</v>
      </c>
      <c r="AJ58" s="95" t="e">
        <f>AJ40/$I$8</f>
        <v>#VALUE!</v>
      </c>
      <c r="AL58" s="92" t="s">
        <v>14</v>
      </c>
      <c r="AM58" s="95" t="e">
        <f>AM40/$I$8</f>
        <v>#VALUE!</v>
      </c>
      <c r="AO58" s="92" t="s">
        <v>14</v>
      </c>
      <c r="AP58" s="95" t="e">
        <f>AP40/$I$8</f>
        <v>#VALUE!</v>
      </c>
      <c r="AR58" s="92" t="s">
        <v>14</v>
      </c>
      <c r="AS58" s="95" t="e">
        <f>AS40/$I$8</f>
        <v>#VALUE!</v>
      </c>
      <c r="AU58" s="92" t="s">
        <v>14</v>
      </c>
      <c r="AV58" s="95" t="e">
        <f>AV40/$I$8</f>
        <v>#VALUE!</v>
      </c>
      <c r="AX58" s="92" t="s">
        <v>14</v>
      </c>
      <c r="AY58" s="95" t="e">
        <f>AY40/$I$8</f>
        <v>#VALUE!</v>
      </c>
      <c r="BA58" s="92" t="s">
        <v>14</v>
      </c>
      <c r="BB58" s="95" t="e">
        <f>BB40/$I$8</f>
        <v>#VALUE!</v>
      </c>
      <c r="BD58" s="92" t="s">
        <v>14</v>
      </c>
      <c r="BE58" s="95" t="e">
        <f>BE40/$I$8</f>
        <v>#VALUE!</v>
      </c>
      <c r="BG58" s="92" t="s">
        <v>14</v>
      </c>
      <c r="BH58" s="95" t="e">
        <f>BH40/$I$8</f>
        <v>#VALUE!</v>
      </c>
      <c r="BJ58" s="92" t="s">
        <v>14</v>
      </c>
      <c r="BK58" s="95" t="e">
        <f>BK40/$I$8</f>
        <v>#VALUE!</v>
      </c>
      <c r="BM58" s="92" t="s">
        <v>14</v>
      </c>
      <c r="BN58" s="95" t="e">
        <f>BN40/$I$8</f>
        <v>#VALUE!</v>
      </c>
      <c r="BP58" s="92" t="s">
        <v>14</v>
      </c>
      <c r="BQ58" s="95" t="e">
        <f>BQ40/$I$8</f>
        <v>#VALUE!</v>
      </c>
      <c r="BS58" s="92" t="s">
        <v>14</v>
      </c>
      <c r="BT58" s="95" t="e">
        <f>BT40/$I$8</f>
        <v>#VALUE!</v>
      </c>
      <c r="BV58" s="92" t="s">
        <v>14</v>
      </c>
      <c r="BW58" s="95" t="e">
        <f>BW40/$I$8</f>
        <v>#VALUE!</v>
      </c>
      <c r="BY58" s="92" t="s">
        <v>14</v>
      </c>
      <c r="BZ58" s="95" t="e">
        <f>BZ40/$I$8</f>
        <v>#VALUE!</v>
      </c>
      <c r="CB58" s="92" t="s">
        <v>14</v>
      </c>
      <c r="CC58" s="95" t="e">
        <f>CC40/$I$8</f>
        <v>#VALUE!</v>
      </c>
      <c r="CE58" s="92" t="s">
        <v>14</v>
      </c>
      <c r="CF58" s="95" t="e">
        <f>CF40/$I$8</f>
        <v>#VALUE!</v>
      </c>
      <c r="CH58" s="92" t="s">
        <v>14</v>
      </c>
      <c r="CI58" s="95" t="e">
        <f>CI40/$I$8</f>
        <v>#VALUE!</v>
      </c>
      <c r="CK58" s="92" t="s">
        <v>14</v>
      </c>
      <c r="CL58" s="95" t="e">
        <f>CL40/$I$8</f>
        <v>#VALUE!</v>
      </c>
      <c r="CN58" s="92" t="s">
        <v>14</v>
      </c>
      <c r="CO58" s="95" t="e">
        <f>CO40/$I$8</f>
        <v>#VALUE!</v>
      </c>
      <c r="CQ58" s="92" t="s">
        <v>14</v>
      </c>
      <c r="CR58" s="95" t="e">
        <f>CR40/$I$8</f>
        <v>#VALUE!</v>
      </c>
      <c r="CT58" s="92" t="s">
        <v>14</v>
      </c>
      <c r="CU58" s="95" t="e">
        <f>CU40/$I$8</f>
        <v>#VALUE!</v>
      </c>
      <c r="CW58" s="92" t="s">
        <v>14</v>
      </c>
      <c r="CX58" s="95" t="e">
        <f>CX40/$I$8</f>
        <v>#VALUE!</v>
      </c>
      <c r="CZ58" s="92" t="s">
        <v>14</v>
      </c>
      <c r="DA58" s="95" t="e">
        <f>DA40/$I$8</f>
        <v>#VALUE!</v>
      </c>
      <c r="DC58" s="92" t="s">
        <v>14</v>
      </c>
      <c r="DD58" s="95" t="e">
        <f>DD40/$I$8</f>
        <v>#VALUE!</v>
      </c>
      <c r="DF58" s="92" t="s">
        <v>14</v>
      </c>
      <c r="DG58" s="95" t="e">
        <f>DG40/$I$8</f>
        <v>#VALUE!</v>
      </c>
      <c r="DI58" s="92" t="s">
        <v>14</v>
      </c>
      <c r="DJ58" s="95" t="e">
        <f>DJ40/$I$8</f>
        <v>#VALUE!</v>
      </c>
      <c r="DL58" s="92" t="s">
        <v>14</v>
      </c>
      <c r="DM58" s="95" t="e">
        <f>DM40/$I$8</f>
        <v>#VALUE!</v>
      </c>
      <c r="DO58" s="92" t="s">
        <v>14</v>
      </c>
      <c r="DP58" s="95" t="e">
        <f>DP40/$I$8</f>
        <v>#VALUE!</v>
      </c>
      <c r="DR58" s="92" t="s">
        <v>14</v>
      </c>
      <c r="DS58" s="95" t="e">
        <f>DS40/$I$8</f>
        <v>#VALUE!</v>
      </c>
      <c r="DU58" s="92" t="s">
        <v>14</v>
      </c>
      <c r="DV58" s="95" t="e">
        <f>DV40/$I$8</f>
        <v>#VALUE!</v>
      </c>
      <c r="DX58" s="92" t="s">
        <v>14</v>
      </c>
      <c r="DY58" s="95" t="e">
        <f>DY40/$I$8</f>
        <v>#VALUE!</v>
      </c>
      <c r="EA58" s="92" t="s">
        <v>14</v>
      </c>
      <c r="EB58" s="95" t="e">
        <f>EB40/$I$8</f>
        <v>#VALUE!</v>
      </c>
      <c r="ED58" s="92" t="s">
        <v>14</v>
      </c>
      <c r="EE58" s="95" t="e">
        <f>EE40/$I$8</f>
        <v>#VALUE!</v>
      </c>
      <c r="EG58" s="92" t="s">
        <v>14</v>
      </c>
      <c r="EH58" s="95" t="e">
        <f>EH40/$I$8</f>
        <v>#VALUE!</v>
      </c>
      <c r="EJ58" s="92" t="s">
        <v>14</v>
      </c>
      <c r="EK58" s="95" t="e">
        <f>EK40/$I$8</f>
        <v>#VALUE!</v>
      </c>
      <c r="EM58" s="92" t="s">
        <v>14</v>
      </c>
      <c r="EN58" s="95" t="e">
        <f>EN40/$I$8</f>
        <v>#VALUE!</v>
      </c>
      <c r="EP58" s="92" t="s">
        <v>14</v>
      </c>
      <c r="EQ58" s="95" t="e">
        <f>EQ40/$I$8</f>
        <v>#VALUE!</v>
      </c>
      <c r="ES58" s="92" t="s">
        <v>14</v>
      </c>
      <c r="ET58" s="95" t="e">
        <f>ET40/$I$8</f>
        <v>#VALUE!</v>
      </c>
      <c r="EV58" s="92" t="s">
        <v>14</v>
      </c>
      <c r="EW58" s="95" t="e">
        <f>EW40/$I$8</f>
        <v>#VALUE!</v>
      </c>
      <c r="EY58" s="92" t="s">
        <v>14</v>
      </c>
      <c r="EZ58" s="95" t="e">
        <f>EZ40/$I$8</f>
        <v>#VALUE!</v>
      </c>
    </row>
    <row r="59" spans="3:156" x14ac:dyDescent="0.25">
      <c r="C59" s="60" t="s">
        <v>17</v>
      </c>
      <c r="E59" s="92" t="s">
        <v>16</v>
      </c>
      <c r="F59" s="95" t="e">
        <f>F41/$I$9</f>
        <v>#VALUE!</v>
      </c>
      <c r="H59" s="92" t="s">
        <v>16</v>
      </c>
      <c r="I59" s="95" t="e">
        <f>I41/$I$9</f>
        <v>#VALUE!</v>
      </c>
      <c r="K59" s="92" t="s">
        <v>16</v>
      </c>
      <c r="L59" s="95" t="e">
        <f>L41/$I$9</f>
        <v>#VALUE!</v>
      </c>
      <c r="N59" s="92" t="s">
        <v>16</v>
      </c>
      <c r="O59" s="95" t="e">
        <f>O41/$I$9</f>
        <v>#VALUE!</v>
      </c>
      <c r="Q59" s="92" t="s">
        <v>16</v>
      </c>
      <c r="R59" s="95" t="e">
        <f>R41/$I$9</f>
        <v>#VALUE!</v>
      </c>
      <c r="T59" s="92" t="s">
        <v>16</v>
      </c>
      <c r="U59" s="95" t="e">
        <f>U41/$I$9</f>
        <v>#VALUE!</v>
      </c>
      <c r="W59" s="92" t="s">
        <v>16</v>
      </c>
      <c r="X59" s="95" t="e">
        <f>X41/$I$9</f>
        <v>#VALUE!</v>
      </c>
      <c r="Z59" s="92" t="s">
        <v>16</v>
      </c>
      <c r="AA59" s="95" t="e">
        <f>AA41/$I$9</f>
        <v>#VALUE!</v>
      </c>
      <c r="AC59" s="92" t="s">
        <v>16</v>
      </c>
      <c r="AD59" s="95" t="e">
        <f>AD41/$I$9</f>
        <v>#VALUE!</v>
      </c>
      <c r="AF59" s="92" t="s">
        <v>16</v>
      </c>
      <c r="AG59" s="95" t="e">
        <f>AG41/$I$9</f>
        <v>#VALUE!</v>
      </c>
      <c r="AI59" s="92" t="s">
        <v>16</v>
      </c>
      <c r="AJ59" s="95" t="e">
        <f>AJ41/$I$9</f>
        <v>#VALUE!</v>
      </c>
      <c r="AL59" s="92" t="s">
        <v>16</v>
      </c>
      <c r="AM59" s="95" t="e">
        <f>AM41/$I$9</f>
        <v>#VALUE!</v>
      </c>
      <c r="AO59" s="92" t="s">
        <v>16</v>
      </c>
      <c r="AP59" s="95" t="e">
        <f>AP41/$I$9</f>
        <v>#VALUE!</v>
      </c>
      <c r="AR59" s="92" t="s">
        <v>16</v>
      </c>
      <c r="AS59" s="95" t="e">
        <f>AS41/$I$9</f>
        <v>#VALUE!</v>
      </c>
      <c r="AU59" s="92" t="s">
        <v>16</v>
      </c>
      <c r="AV59" s="95" t="e">
        <f>AV41/$I$9</f>
        <v>#VALUE!</v>
      </c>
      <c r="AX59" s="92" t="s">
        <v>16</v>
      </c>
      <c r="AY59" s="95" t="e">
        <f>AY41/$I$9</f>
        <v>#VALUE!</v>
      </c>
      <c r="BA59" s="92" t="s">
        <v>16</v>
      </c>
      <c r="BB59" s="95" t="e">
        <f>BB41/$I$9</f>
        <v>#VALUE!</v>
      </c>
      <c r="BD59" s="92" t="s">
        <v>16</v>
      </c>
      <c r="BE59" s="95" t="e">
        <f>BE41/$I$9</f>
        <v>#VALUE!</v>
      </c>
      <c r="BG59" s="92" t="s">
        <v>16</v>
      </c>
      <c r="BH59" s="95" t="e">
        <f>BH41/$I$9</f>
        <v>#VALUE!</v>
      </c>
      <c r="BJ59" s="92" t="s">
        <v>16</v>
      </c>
      <c r="BK59" s="95" t="e">
        <f>BK41/$I$9</f>
        <v>#VALUE!</v>
      </c>
      <c r="BM59" s="92" t="s">
        <v>16</v>
      </c>
      <c r="BN59" s="95" t="e">
        <f>BN41/$I$9</f>
        <v>#VALUE!</v>
      </c>
      <c r="BP59" s="92" t="s">
        <v>16</v>
      </c>
      <c r="BQ59" s="95" t="e">
        <f>BQ41/$I$9</f>
        <v>#VALUE!</v>
      </c>
      <c r="BS59" s="92" t="s">
        <v>16</v>
      </c>
      <c r="BT59" s="95" t="e">
        <f>BT41/$I$9</f>
        <v>#VALUE!</v>
      </c>
      <c r="BV59" s="92" t="s">
        <v>16</v>
      </c>
      <c r="BW59" s="95" t="e">
        <f>BW41/$I$9</f>
        <v>#VALUE!</v>
      </c>
      <c r="BY59" s="92" t="s">
        <v>16</v>
      </c>
      <c r="BZ59" s="95" t="e">
        <f>BZ41/$I$9</f>
        <v>#VALUE!</v>
      </c>
      <c r="CB59" s="92" t="s">
        <v>16</v>
      </c>
      <c r="CC59" s="95" t="e">
        <f>CC41/$I$9</f>
        <v>#VALUE!</v>
      </c>
      <c r="CE59" s="92" t="s">
        <v>16</v>
      </c>
      <c r="CF59" s="95" t="e">
        <f>CF41/$I$9</f>
        <v>#VALUE!</v>
      </c>
      <c r="CH59" s="92" t="s">
        <v>16</v>
      </c>
      <c r="CI59" s="95" t="e">
        <f>CI41/$I$9</f>
        <v>#VALUE!</v>
      </c>
      <c r="CK59" s="92" t="s">
        <v>16</v>
      </c>
      <c r="CL59" s="95" t="e">
        <f>CL41/$I$9</f>
        <v>#VALUE!</v>
      </c>
      <c r="CN59" s="92" t="s">
        <v>16</v>
      </c>
      <c r="CO59" s="95" t="e">
        <f>CO41/$I$9</f>
        <v>#VALUE!</v>
      </c>
      <c r="CQ59" s="92" t="s">
        <v>16</v>
      </c>
      <c r="CR59" s="95" t="e">
        <f>CR41/$I$9</f>
        <v>#VALUE!</v>
      </c>
      <c r="CT59" s="92" t="s">
        <v>16</v>
      </c>
      <c r="CU59" s="95" t="e">
        <f>CU41/$I$9</f>
        <v>#VALUE!</v>
      </c>
      <c r="CW59" s="92" t="s">
        <v>16</v>
      </c>
      <c r="CX59" s="95" t="e">
        <f>CX41/$I$9</f>
        <v>#VALUE!</v>
      </c>
      <c r="CZ59" s="92" t="s">
        <v>16</v>
      </c>
      <c r="DA59" s="95" t="e">
        <f>DA41/$I$9</f>
        <v>#VALUE!</v>
      </c>
      <c r="DC59" s="92" t="s">
        <v>16</v>
      </c>
      <c r="DD59" s="95" t="e">
        <f>DD41/$I$9</f>
        <v>#VALUE!</v>
      </c>
      <c r="DF59" s="92" t="s">
        <v>16</v>
      </c>
      <c r="DG59" s="95" t="e">
        <f>DG41/$I$9</f>
        <v>#VALUE!</v>
      </c>
      <c r="DI59" s="92" t="s">
        <v>16</v>
      </c>
      <c r="DJ59" s="95" t="e">
        <f>DJ41/$I$9</f>
        <v>#VALUE!</v>
      </c>
      <c r="DL59" s="92" t="s">
        <v>16</v>
      </c>
      <c r="DM59" s="95" t="e">
        <f>DM41/$I$9</f>
        <v>#VALUE!</v>
      </c>
      <c r="DO59" s="92" t="s">
        <v>16</v>
      </c>
      <c r="DP59" s="95" t="e">
        <f>DP41/$I$9</f>
        <v>#VALUE!</v>
      </c>
      <c r="DR59" s="92" t="s">
        <v>16</v>
      </c>
      <c r="DS59" s="95" t="e">
        <f>DS41/$I$9</f>
        <v>#VALUE!</v>
      </c>
      <c r="DU59" s="92" t="s">
        <v>16</v>
      </c>
      <c r="DV59" s="95" t="e">
        <f>DV41/$I$9</f>
        <v>#VALUE!</v>
      </c>
      <c r="DX59" s="92" t="s">
        <v>16</v>
      </c>
      <c r="DY59" s="95" t="e">
        <f>DY41/$I$9</f>
        <v>#VALUE!</v>
      </c>
      <c r="EA59" s="92" t="s">
        <v>16</v>
      </c>
      <c r="EB59" s="95" t="e">
        <f>EB41/$I$9</f>
        <v>#VALUE!</v>
      </c>
      <c r="ED59" s="92" t="s">
        <v>16</v>
      </c>
      <c r="EE59" s="95" t="e">
        <f>EE41/$I$9</f>
        <v>#VALUE!</v>
      </c>
      <c r="EG59" s="92" t="s">
        <v>16</v>
      </c>
      <c r="EH59" s="95" t="e">
        <f>EH41/$I$9</f>
        <v>#VALUE!</v>
      </c>
      <c r="EJ59" s="92" t="s">
        <v>16</v>
      </c>
      <c r="EK59" s="95" t="e">
        <f>EK41/$I$9</f>
        <v>#VALUE!</v>
      </c>
      <c r="EM59" s="92" t="s">
        <v>16</v>
      </c>
      <c r="EN59" s="95" t="e">
        <f>EN41/$I$9</f>
        <v>#VALUE!</v>
      </c>
      <c r="EP59" s="92" t="s">
        <v>16</v>
      </c>
      <c r="EQ59" s="95" t="e">
        <f>EQ41/$I$9</f>
        <v>#VALUE!</v>
      </c>
      <c r="ES59" s="92" t="s">
        <v>16</v>
      </c>
      <c r="ET59" s="95" t="e">
        <f>ET41/$I$9</f>
        <v>#VALUE!</v>
      </c>
      <c r="EV59" s="92" t="s">
        <v>16</v>
      </c>
      <c r="EW59" s="95" t="e">
        <f>EW41/$I$9</f>
        <v>#VALUE!</v>
      </c>
      <c r="EY59" s="92" t="s">
        <v>16</v>
      </c>
      <c r="EZ59" s="95" t="e">
        <f>EZ41/$I$9</f>
        <v>#VALUE!</v>
      </c>
    </row>
    <row r="60" spans="3:156" x14ac:dyDescent="0.25">
      <c r="C60" s="60" t="s">
        <v>19</v>
      </c>
      <c r="E60" s="92" t="s">
        <v>18</v>
      </c>
      <c r="F60" s="95" t="e">
        <f>F42/$I$10</f>
        <v>#VALUE!</v>
      </c>
      <c r="H60" s="92" t="s">
        <v>18</v>
      </c>
      <c r="I60" s="95" t="e">
        <f>I42/$I$10</f>
        <v>#VALUE!</v>
      </c>
      <c r="K60" s="92" t="s">
        <v>18</v>
      </c>
      <c r="L60" s="95" t="e">
        <f>L42/$I$10</f>
        <v>#VALUE!</v>
      </c>
      <c r="N60" s="92" t="s">
        <v>18</v>
      </c>
      <c r="O60" s="95" t="e">
        <f>O42/$I$10</f>
        <v>#VALUE!</v>
      </c>
      <c r="Q60" s="92" t="s">
        <v>18</v>
      </c>
      <c r="R60" s="95" t="e">
        <f>R42/$I$10</f>
        <v>#VALUE!</v>
      </c>
      <c r="T60" s="92" t="s">
        <v>18</v>
      </c>
      <c r="U60" s="95" t="e">
        <f>U42/$I$10</f>
        <v>#VALUE!</v>
      </c>
      <c r="W60" s="92" t="s">
        <v>18</v>
      </c>
      <c r="X60" s="95" t="e">
        <f>X42/$I$10</f>
        <v>#VALUE!</v>
      </c>
      <c r="Z60" s="92" t="s">
        <v>18</v>
      </c>
      <c r="AA60" s="95" t="e">
        <f>AA42/$I$10</f>
        <v>#VALUE!</v>
      </c>
      <c r="AC60" s="92" t="s">
        <v>18</v>
      </c>
      <c r="AD60" s="95" t="e">
        <f>AD42/$I$10</f>
        <v>#VALUE!</v>
      </c>
      <c r="AF60" s="92" t="s">
        <v>18</v>
      </c>
      <c r="AG60" s="95" t="e">
        <f>AG42/$I$10</f>
        <v>#VALUE!</v>
      </c>
      <c r="AI60" s="92" t="s">
        <v>18</v>
      </c>
      <c r="AJ60" s="95" t="e">
        <f>AJ42/$I$10</f>
        <v>#VALUE!</v>
      </c>
      <c r="AL60" s="92" t="s">
        <v>18</v>
      </c>
      <c r="AM60" s="95" t="e">
        <f>AM42/$I$10</f>
        <v>#VALUE!</v>
      </c>
      <c r="AO60" s="92" t="s">
        <v>18</v>
      </c>
      <c r="AP60" s="95" t="e">
        <f>AP42/$I$10</f>
        <v>#VALUE!</v>
      </c>
      <c r="AR60" s="92" t="s">
        <v>18</v>
      </c>
      <c r="AS60" s="95" t="e">
        <f>AS42/$I$10</f>
        <v>#VALUE!</v>
      </c>
      <c r="AU60" s="92" t="s">
        <v>18</v>
      </c>
      <c r="AV60" s="95" t="e">
        <f>AV42/$I$10</f>
        <v>#VALUE!</v>
      </c>
      <c r="AX60" s="92" t="s">
        <v>18</v>
      </c>
      <c r="AY60" s="95" t="e">
        <f>AY42/$I$10</f>
        <v>#VALUE!</v>
      </c>
      <c r="BA60" s="92" t="s">
        <v>18</v>
      </c>
      <c r="BB60" s="95" t="e">
        <f>BB42/$I$10</f>
        <v>#VALUE!</v>
      </c>
      <c r="BD60" s="92" t="s">
        <v>18</v>
      </c>
      <c r="BE60" s="95" t="e">
        <f>BE42/$I$10</f>
        <v>#VALUE!</v>
      </c>
      <c r="BG60" s="92" t="s">
        <v>18</v>
      </c>
      <c r="BH60" s="95" t="e">
        <f>BH42/$I$10</f>
        <v>#VALUE!</v>
      </c>
      <c r="BJ60" s="92" t="s">
        <v>18</v>
      </c>
      <c r="BK60" s="95" t="e">
        <f>BK42/$I$10</f>
        <v>#VALUE!</v>
      </c>
      <c r="BM60" s="92" t="s">
        <v>18</v>
      </c>
      <c r="BN60" s="95" t="e">
        <f>BN42/$I$10</f>
        <v>#VALUE!</v>
      </c>
      <c r="BP60" s="92" t="s">
        <v>18</v>
      </c>
      <c r="BQ60" s="95" t="e">
        <f>BQ42/$I$10</f>
        <v>#VALUE!</v>
      </c>
      <c r="BS60" s="92" t="s">
        <v>18</v>
      </c>
      <c r="BT60" s="95" t="e">
        <f>BT42/$I$10</f>
        <v>#VALUE!</v>
      </c>
      <c r="BV60" s="92" t="s">
        <v>18</v>
      </c>
      <c r="BW60" s="95" t="e">
        <f>BW42/$I$10</f>
        <v>#VALUE!</v>
      </c>
      <c r="BY60" s="92" t="s">
        <v>18</v>
      </c>
      <c r="BZ60" s="95" t="e">
        <f>BZ42/$I$10</f>
        <v>#VALUE!</v>
      </c>
      <c r="CB60" s="92" t="s">
        <v>18</v>
      </c>
      <c r="CC60" s="95" t="e">
        <f>CC42/$I$10</f>
        <v>#VALUE!</v>
      </c>
      <c r="CE60" s="92" t="s">
        <v>18</v>
      </c>
      <c r="CF60" s="95" t="e">
        <f>CF42/$I$10</f>
        <v>#VALUE!</v>
      </c>
      <c r="CH60" s="92" t="s">
        <v>18</v>
      </c>
      <c r="CI60" s="95" t="e">
        <f>CI42/$I$10</f>
        <v>#VALUE!</v>
      </c>
      <c r="CK60" s="92" t="s">
        <v>18</v>
      </c>
      <c r="CL60" s="95" t="e">
        <f>CL42/$I$10</f>
        <v>#VALUE!</v>
      </c>
      <c r="CN60" s="92" t="s">
        <v>18</v>
      </c>
      <c r="CO60" s="95" t="e">
        <f>CO42/$I$10</f>
        <v>#VALUE!</v>
      </c>
      <c r="CQ60" s="92" t="s">
        <v>18</v>
      </c>
      <c r="CR60" s="95" t="e">
        <f>CR42/$I$10</f>
        <v>#VALUE!</v>
      </c>
      <c r="CT60" s="92" t="s">
        <v>18</v>
      </c>
      <c r="CU60" s="95" t="e">
        <f>CU42/$I$10</f>
        <v>#VALUE!</v>
      </c>
      <c r="CW60" s="92" t="s">
        <v>18</v>
      </c>
      <c r="CX60" s="95" t="e">
        <f>CX42/$I$10</f>
        <v>#VALUE!</v>
      </c>
      <c r="CZ60" s="92" t="s">
        <v>18</v>
      </c>
      <c r="DA60" s="95" t="e">
        <f>DA42/$I$10</f>
        <v>#VALUE!</v>
      </c>
      <c r="DC60" s="92" t="s">
        <v>18</v>
      </c>
      <c r="DD60" s="95" t="e">
        <f>DD42/$I$10</f>
        <v>#VALUE!</v>
      </c>
      <c r="DF60" s="92" t="s">
        <v>18</v>
      </c>
      <c r="DG60" s="95" t="e">
        <f>DG42/$I$10</f>
        <v>#VALUE!</v>
      </c>
      <c r="DI60" s="92" t="s">
        <v>18</v>
      </c>
      <c r="DJ60" s="95" t="e">
        <f>DJ42/$I$10</f>
        <v>#VALUE!</v>
      </c>
      <c r="DL60" s="92" t="s">
        <v>18</v>
      </c>
      <c r="DM60" s="95" t="e">
        <f>DM42/$I$10</f>
        <v>#VALUE!</v>
      </c>
      <c r="DO60" s="92" t="s">
        <v>18</v>
      </c>
      <c r="DP60" s="95" t="e">
        <f>DP42/$I$10</f>
        <v>#VALUE!</v>
      </c>
      <c r="DR60" s="92" t="s">
        <v>18</v>
      </c>
      <c r="DS60" s="95" t="e">
        <f>DS42/$I$10</f>
        <v>#VALUE!</v>
      </c>
      <c r="DU60" s="92" t="s">
        <v>18</v>
      </c>
      <c r="DV60" s="95" t="e">
        <f>DV42/$I$10</f>
        <v>#VALUE!</v>
      </c>
      <c r="DX60" s="92" t="s">
        <v>18</v>
      </c>
      <c r="DY60" s="95" t="e">
        <f>DY42/$I$10</f>
        <v>#VALUE!</v>
      </c>
      <c r="EA60" s="92" t="s">
        <v>18</v>
      </c>
      <c r="EB60" s="95" t="e">
        <f>EB42/$I$10</f>
        <v>#VALUE!</v>
      </c>
      <c r="ED60" s="92" t="s">
        <v>18</v>
      </c>
      <c r="EE60" s="95" t="e">
        <f>EE42/$I$10</f>
        <v>#VALUE!</v>
      </c>
      <c r="EG60" s="92" t="s">
        <v>18</v>
      </c>
      <c r="EH60" s="95" t="e">
        <f>EH42/$I$10</f>
        <v>#VALUE!</v>
      </c>
      <c r="EJ60" s="92" t="s">
        <v>18</v>
      </c>
      <c r="EK60" s="95" t="e">
        <f>EK42/$I$10</f>
        <v>#VALUE!</v>
      </c>
      <c r="EM60" s="92" t="s">
        <v>18</v>
      </c>
      <c r="EN60" s="95" t="e">
        <f>EN42/$I$10</f>
        <v>#VALUE!</v>
      </c>
      <c r="EP60" s="92" t="s">
        <v>18</v>
      </c>
      <c r="EQ60" s="95" t="e">
        <f>EQ42/$I$10</f>
        <v>#VALUE!</v>
      </c>
      <c r="ES60" s="92" t="s">
        <v>18</v>
      </c>
      <c r="ET60" s="95" t="e">
        <f>ET42/$I$10</f>
        <v>#VALUE!</v>
      </c>
      <c r="EV60" s="92" t="s">
        <v>18</v>
      </c>
      <c r="EW60" s="95" t="e">
        <f>EW42/$I$10</f>
        <v>#VALUE!</v>
      </c>
      <c r="EY60" s="92" t="s">
        <v>18</v>
      </c>
      <c r="EZ60" s="95" t="e">
        <f>EZ42/$I$10</f>
        <v>#VALUE!</v>
      </c>
    </row>
    <row r="61" spans="3:156" x14ac:dyDescent="0.25">
      <c r="C61" s="60" t="s">
        <v>21</v>
      </c>
      <c r="E61" s="92" t="s">
        <v>20</v>
      </c>
      <c r="F61" s="95" t="e">
        <f>F43/$I$11</f>
        <v>#VALUE!</v>
      </c>
      <c r="H61" s="92" t="s">
        <v>20</v>
      </c>
      <c r="I61" s="95" t="e">
        <f>I43/$I$11</f>
        <v>#VALUE!</v>
      </c>
      <c r="K61" s="92" t="s">
        <v>20</v>
      </c>
      <c r="L61" s="95" t="e">
        <f>L43/$I$11</f>
        <v>#VALUE!</v>
      </c>
      <c r="N61" s="92" t="s">
        <v>20</v>
      </c>
      <c r="O61" s="95" t="e">
        <f>O43/$I$11</f>
        <v>#VALUE!</v>
      </c>
      <c r="Q61" s="92" t="s">
        <v>20</v>
      </c>
      <c r="R61" s="95" t="e">
        <f>R43/$I$11</f>
        <v>#VALUE!</v>
      </c>
      <c r="T61" s="92" t="s">
        <v>20</v>
      </c>
      <c r="U61" s="95" t="e">
        <f>U43/$I$11</f>
        <v>#VALUE!</v>
      </c>
      <c r="W61" s="92" t="s">
        <v>20</v>
      </c>
      <c r="X61" s="95" t="e">
        <f>X43/$I$11</f>
        <v>#VALUE!</v>
      </c>
      <c r="Z61" s="92" t="s">
        <v>20</v>
      </c>
      <c r="AA61" s="95" t="e">
        <f>AA43/$I$11</f>
        <v>#VALUE!</v>
      </c>
      <c r="AC61" s="92" t="s">
        <v>20</v>
      </c>
      <c r="AD61" s="95" t="e">
        <f>AD43/$I$11</f>
        <v>#VALUE!</v>
      </c>
      <c r="AF61" s="92" t="s">
        <v>20</v>
      </c>
      <c r="AG61" s="95" t="e">
        <f>AG43/$I$11</f>
        <v>#VALUE!</v>
      </c>
      <c r="AI61" s="92" t="s">
        <v>20</v>
      </c>
      <c r="AJ61" s="95" t="e">
        <f>AJ43/$I$11</f>
        <v>#VALUE!</v>
      </c>
      <c r="AL61" s="92" t="s">
        <v>20</v>
      </c>
      <c r="AM61" s="95" t="e">
        <f>AM43/$I$11</f>
        <v>#VALUE!</v>
      </c>
      <c r="AO61" s="92" t="s">
        <v>20</v>
      </c>
      <c r="AP61" s="95" t="e">
        <f>AP43/$I$11</f>
        <v>#VALUE!</v>
      </c>
      <c r="AR61" s="92" t="s">
        <v>20</v>
      </c>
      <c r="AS61" s="95" t="e">
        <f>AS43/$I$11</f>
        <v>#VALUE!</v>
      </c>
      <c r="AU61" s="92" t="s">
        <v>20</v>
      </c>
      <c r="AV61" s="95" t="e">
        <f>AV43/$I$11</f>
        <v>#VALUE!</v>
      </c>
      <c r="AX61" s="92" t="s">
        <v>20</v>
      </c>
      <c r="AY61" s="95" t="e">
        <f>AY43/$I$11</f>
        <v>#VALUE!</v>
      </c>
      <c r="BA61" s="92" t="s">
        <v>20</v>
      </c>
      <c r="BB61" s="95" t="e">
        <f>BB43/$I$11</f>
        <v>#VALUE!</v>
      </c>
      <c r="BD61" s="92" t="s">
        <v>20</v>
      </c>
      <c r="BE61" s="95" t="e">
        <f>BE43/$I$11</f>
        <v>#VALUE!</v>
      </c>
      <c r="BG61" s="92" t="s">
        <v>20</v>
      </c>
      <c r="BH61" s="95" t="e">
        <f>BH43/$I$11</f>
        <v>#VALUE!</v>
      </c>
      <c r="BJ61" s="92" t="s">
        <v>20</v>
      </c>
      <c r="BK61" s="95" t="e">
        <f>BK43/$I$11</f>
        <v>#VALUE!</v>
      </c>
      <c r="BM61" s="92" t="s">
        <v>20</v>
      </c>
      <c r="BN61" s="95" t="e">
        <f>BN43/$I$11</f>
        <v>#VALUE!</v>
      </c>
      <c r="BP61" s="92" t="s">
        <v>20</v>
      </c>
      <c r="BQ61" s="95" t="e">
        <f>BQ43/$I$11</f>
        <v>#VALUE!</v>
      </c>
      <c r="BS61" s="92" t="s">
        <v>20</v>
      </c>
      <c r="BT61" s="95" t="e">
        <f>BT43/$I$11</f>
        <v>#VALUE!</v>
      </c>
      <c r="BV61" s="92" t="s">
        <v>20</v>
      </c>
      <c r="BW61" s="95" t="e">
        <f>BW43/$I$11</f>
        <v>#VALUE!</v>
      </c>
      <c r="BY61" s="92" t="s">
        <v>20</v>
      </c>
      <c r="BZ61" s="95" t="e">
        <f>BZ43/$I$11</f>
        <v>#VALUE!</v>
      </c>
      <c r="CB61" s="92" t="s">
        <v>20</v>
      </c>
      <c r="CC61" s="95" t="e">
        <f>CC43/$I$11</f>
        <v>#VALUE!</v>
      </c>
      <c r="CE61" s="92" t="s">
        <v>20</v>
      </c>
      <c r="CF61" s="95" t="e">
        <f>CF43/$I$11</f>
        <v>#VALUE!</v>
      </c>
      <c r="CH61" s="92" t="s">
        <v>20</v>
      </c>
      <c r="CI61" s="95" t="e">
        <f>CI43/$I$11</f>
        <v>#VALUE!</v>
      </c>
      <c r="CK61" s="92" t="s">
        <v>20</v>
      </c>
      <c r="CL61" s="95" t="e">
        <f>CL43/$I$11</f>
        <v>#VALUE!</v>
      </c>
      <c r="CN61" s="92" t="s">
        <v>20</v>
      </c>
      <c r="CO61" s="95" t="e">
        <f>CO43/$I$11</f>
        <v>#VALUE!</v>
      </c>
      <c r="CQ61" s="92" t="s">
        <v>20</v>
      </c>
      <c r="CR61" s="95" t="e">
        <f>CR43/$I$11</f>
        <v>#VALUE!</v>
      </c>
      <c r="CT61" s="92" t="s">
        <v>20</v>
      </c>
      <c r="CU61" s="95" t="e">
        <f>CU43/$I$11</f>
        <v>#VALUE!</v>
      </c>
      <c r="CW61" s="92" t="s">
        <v>20</v>
      </c>
      <c r="CX61" s="95" t="e">
        <f>CX43/$I$11</f>
        <v>#VALUE!</v>
      </c>
      <c r="CZ61" s="92" t="s">
        <v>20</v>
      </c>
      <c r="DA61" s="95" t="e">
        <f>DA43/$I$11</f>
        <v>#VALUE!</v>
      </c>
      <c r="DC61" s="92" t="s">
        <v>20</v>
      </c>
      <c r="DD61" s="95" t="e">
        <f>DD43/$I$11</f>
        <v>#VALUE!</v>
      </c>
      <c r="DF61" s="92" t="s">
        <v>20</v>
      </c>
      <c r="DG61" s="95" t="e">
        <f>DG43/$I$11</f>
        <v>#VALUE!</v>
      </c>
      <c r="DI61" s="92" t="s">
        <v>20</v>
      </c>
      <c r="DJ61" s="95" t="e">
        <f>DJ43/$I$11</f>
        <v>#VALUE!</v>
      </c>
      <c r="DL61" s="92" t="s">
        <v>20</v>
      </c>
      <c r="DM61" s="95" t="e">
        <f>DM43/$I$11</f>
        <v>#VALUE!</v>
      </c>
      <c r="DO61" s="92" t="s">
        <v>20</v>
      </c>
      <c r="DP61" s="95" t="e">
        <f>DP43/$I$11</f>
        <v>#VALUE!</v>
      </c>
      <c r="DR61" s="92" t="s">
        <v>20</v>
      </c>
      <c r="DS61" s="95" t="e">
        <f>DS43/$I$11</f>
        <v>#VALUE!</v>
      </c>
      <c r="DU61" s="92" t="s">
        <v>20</v>
      </c>
      <c r="DV61" s="95" t="e">
        <f>DV43/$I$11</f>
        <v>#VALUE!</v>
      </c>
      <c r="DX61" s="92" t="s">
        <v>20</v>
      </c>
      <c r="DY61" s="95" t="e">
        <f>DY43/$I$11</f>
        <v>#VALUE!</v>
      </c>
      <c r="EA61" s="92" t="s">
        <v>20</v>
      </c>
      <c r="EB61" s="95" t="e">
        <f>EB43/$I$11</f>
        <v>#VALUE!</v>
      </c>
      <c r="ED61" s="92" t="s">
        <v>20</v>
      </c>
      <c r="EE61" s="95" t="e">
        <f>EE43/$I$11</f>
        <v>#VALUE!</v>
      </c>
      <c r="EG61" s="92" t="s">
        <v>20</v>
      </c>
      <c r="EH61" s="95" t="e">
        <f>EH43/$I$11</f>
        <v>#VALUE!</v>
      </c>
      <c r="EJ61" s="92" t="s">
        <v>20</v>
      </c>
      <c r="EK61" s="95" t="e">
        <f>EK43/$I$11</f>
        <v>#VALUE!</v>
      </c>
      <c r="EM61" s="92" t="s">
        <v>20</v>
      </c>
      <c r="EN61" s="95" t="e">
        <f>EN43/$I$11</f>
        <v>#VALUE!</v>
      </c>
      <c r="EP61" s="92" t="s">
        <v>20</v>
      </c>
      <c r="EQ61" s="95" t="e">
        <f>EQ43/$I$11</f>
        <v>#VALUE!</v>
      </c>
      <c r="ES61" s="92" t="s">
        <v>20</v>
      </c>
      <c r="ET61" s="95" t="e">
        <f>ET43/$I$11</f>
        <v>#VALUE!</v>
      </c>
      <c r="EV61" s="92" t="s">
        <v>20</v>
      </c>
      <c r="EW61" s="95" t="e">
        <f>EW43/$I$11</f>
        <v>#VALUE!</v>
      </c>
      <c r="EY61" s="92" t="s">
        <v>20</v>
      </c>
      <c r="EZ61" s="95" t="e">
        <f>EZ43/$I$11</f>
        <v>#VALUE!</v>
      </c>
    </row>
    <row r="62" spans="3:156" x14ac:dyDescent="0.25">
      <c r="C62" s="60" t="s">
        <v>23</v>
      </c>
      <c r="E62" s="92" t="s">
        <v>22</v>
      </c>
      <c r="F62" s="95" t="e">
        <f>F44/$I$12</f>
        <v>#VALUE!</v>
      </c>
      <c r="H62" s="92" t="s">
        <v>22</v>
      </c>
      <c r="I62" s="95" t="e">
        <f>I44/$I$12</f>
        <v>#VALUE!</v>
      </c>
      <c r="K62" s="92" t="s">
        <v>22</v>
      </c>
      <c r="L62" s="95" t="e">
        <f>L44/$I$12</f>
        <v>#VALUE!</v>
      </c>
      <c r="N62" s="92" t="s">
        <v>22</v>
      </c>
      <c r="O62" s="95" t="e">
        <f>O44/$I$12</f>
        <v>#VALUE!</v>
      </c>
      <c r="Q62" s="92" t="s">
        <v>22</v>
      </c>
      <c r="R62" s="95" t="e">
        <f>R44/$I$12</f>
        <v>#VALUE!</v>
      </c>
      <c r="T62" s="92" t="s">
        <v>22</v>
      </c>
      <c r="U62" s="95" t="e">
        <f>U44/$I$12</f>
        <v>#VALUE!</v>
      </c>
      <c r="W62" s="92" t="s">
        <v>22</v>
      </c>
      <c r="X62" s="95" t="e">
        <f>X44/$I$12</f>
        <v>#VALUE!</v>
      </c>
      <c r="Z62" s="92" t="s">
        <v>22</v>
      </c>
      <c r="AA62" s="95" t="e">
        <f>AA44/$I$12</f>
        <v>#VALUE!</v>
      </c>
      <c r="AC62" s="92" t="s">
        <v>22</v>
      </c>
      <c r="AD62" s="95" t="e">
        <f>AD44/$I$12</f>
        <v>#VALUE!</v>
      </c>
      <c r="AF62" s="92" t="s">
        <v>22</v>
      </c>
      <c r="AG62" s="95" t="e">
        <f>AG44/$I$12</f>
        <v>#VALUE!</v>
      </c>
      <c r="AI62" s="92" t="s">
        <v>22</v>
      </c>
      <c r="AJ62" s="95" t="e">
        <f>AJ44/$I$12</f>
        <v>#VALUE!</v>
      </c>
      <c r="AL62" s="92" t="s">
        <v>22</v>
      </c>
      <c r="AM62" s="95" t="e">
        <f>AM44/$I$12</f>
        <v>#VALUE!</v>
      </c>
      <c r="AO62" s="92" t="s">
        <v>22</v>
      </c>
      <c r="AP62" s="95" t="e">
        <f>AP44/$I$12</f>
        <v>#VALUE!</v>
      </c>
      <c r="AR62" s="92" t="s">
        <v>22</v>
      </c>
      <c r="AS62" s="95" t="e">
        <f>AS44/$I$12</f>
        <v>#VALUE!</v>
      </c>
      <c r="AU62" s="92" t="s">
        <v>22</v>
      </c>
      <c r="AV62" s="95" t="e">
        <f>AV44/$I$12</f>
        <v>#VALUE!</v>
      </c>
      <c r="AX62" s="92" t="s">
        <v>22</v>
      </c>
      <c r="AY62" s="95" t="e">
        <f>AY44/$I$12</f>
        <v>#VALUE!</v>
      </c>
      <c r="BA62" s="92" t="s">
        <v>22</v>
      </c>
      <c r="BB62" s="95" t="e">
        <f>BB44/$I$12</f>
        <v>#VALUE!</v>
      </c>
      <c r="BD62" s="92" t="s">
        <v>22</v>
      </c>
      <c r="BE62" s="95" t="e">
        <f>BE44/$I$12</f>
        <v>#VALUE!</v>
      </c>
      <c r="BG62" s="92" t="s">
        <v>22</v>
      </c>
      <c r="BH62" s="95" t="e">
        <f>BH44/$I$12</f>
        <v>#VALUE!</v>
      </c>
      <c r="BJ62" s="92" t="s">
        <v>22</v>
      </c>
      <c r="BK62" s="95" t="e">
        <f>BK44/$I$12</f>
        <v>#VALUE!</v>
      </c>
      <c r="BM62" s="92" t="s">
        <v>22</v>
      </c>
      <c r="BN62" s="95" t="e">
        <f>BN44/$I$12</f>
        <v>#VALUE!</v>
      </c>
      <c r="BP62" s="92" t="s">
        <v>22</v>
      </c>
      <c r="BQ62" s="95" t="e">
        <f>BQ44/$I$12</f>
        <v>#VALUE!</v>
      </c>
      <c r="BS62" s="92" t="s">
        <v>22</v>
      </c>
      <c r="BT62" s="95" t="e">
        <f>BT44/$I$12</f>
        <v>#VALUE!</v>
      </c>
      <c r="BV62" s="92" t="s">
        <v>22</v>
      </c>
      <c r="BW62" s="95" t="e">
        <f>BW44/$I$12</f>
        <v>#VALUE!</v>
      </c>
      <c r="BY62" s="92" t="s">
        <v>22</v>
      </c>
      <c r="BZ62" s="95" t="e">
        <f>BZ44/$I$12</f>
        <v>#VALUE!</v>
      </c>
      <c r="CB62" s="92" t="s">
        <v>22</v>
      </c>
      <c r="CC62" s="95" t="e">
        <f>CC44/$I$12</f>
        <v>#VALUE!</v>
      </c>
      <c r="CE62" s="92" t="s">
        <v>22</v>
      </c>
      <c r="CF62" s="95" t="e">
        <f>CF44/$I$12</f>
        <v>#VALUE!</v>
      </c>
      <c r="CH62" s="92" t="s">
        <v>22</v>
      </c>
      <c r="CI62" s="95" t="e">
        <f>CI44/$I$12</f>
        <v>#VALUE!</v>
      </c>
      <c r="CK62" s="92" t="s">
        <v>22</v>
      </c>
      <c r="CL62" s="95" t="e">
        <f>CL44/$I$12</f>
        <v>#VALUE!</v>
      </c>
      <c r="CN62" s="92" t="s">
        <v>22</v>
      </c>
      <c r="CO62" s="95" t="e">
        <f>CO44/$I$12</f>
        <v>#VALUE!</v>
      </c>
      <c r="CQ62" s="92" t="s">
        <v>22</v>
      </c>
      <c r="CR62" s="95" t="e">
        <f>CR44/$I$12</f>
        <v>#VALUE!</v>
      </c>
      <c r="CT62" s="92" t="s">
        <v>22</v>
      </c>
      <c r="CU62" s="95" t="e">
        <f>CU44/$I$12</f>
        <v>#VALUE!</v>
      </c>
      <c r="CW62" s="92" t="s">
        <v>22</v>
      </c>
      <c r="CX62" s="95" t="e">
        <f>CX44/$I$12</f>
        <v>#VALUE!</v>
      </c>
      <c r="CZ62" s="92" t="s">
        <v>22</v>
      </c>
      <c r="DA62" s="95" t="e">
        <f>DA44/$I$12</f>
        <v>#VALUE!</v>
      </c>
      <c r="DC62" s="92" t="s">
        <v>22</v>
      </c>
      <c r="DD62" s="95" t="e">
        <f>DD44/$I$12</f>
        <v>#VALUE!</v>
      </c>
      <c r="DF62" s="92" t="s">
        <v>22</v>
      </c>
      <c r="DG62" s="95" t="e">
        <f>DG44/$I$12</f>
        <v>#VALUE!</v>
      </c>
      <c r="DI62" s="92" t="s">
        <v>22</v>
      </c>
      <c r="DJ62" s="95" t="e">
        <f>DJ44/$I$12</f>
        <v>#VALUE!</v>
      </c>
      <c r="DL62" s="92" t="s">
        <v>22</v>
      </c>
      <c r="DM62" s="95" t="e">
        <f>DM44/$I$12</f>
        <v>#VALUE!</v>
      </c>
      <c r="DO62" s="92" t="s">
        <v>22</v>
      </c>
      <c r="DP62" s="95" t="e">
        <f>DP44/$I$12</f>
        <v>#VALUE!</v>
      </c>
      <c r="DR62" s="92" t="s">
        <v>22</v>
      </c>
      <c r="DS62" s="95" t="e">
        <f>DS44/$I$12</f>
        <v>#VALUE!</v>
      </c>
      <c r="DU62" s="92" t="s">
        <v>22</v>
      </c>
      <c r="DV62" s="95" t="e">
        <f>DV44/$I$12</f>
        <v>#VALUE!</v>
      </c>
      <c r="DX62" s="92" t="s">
        <v>22</v>
      </c>
      <c r="DY62" s="95" t="e">
        <f>DY44/$I$12</f>
        <v>#VALUE!</v>
      </c>
      <c r="EA62" s="92" t="s">
        <v>22</v>
      </c>
      <c r="EB62" s="95" t="e">
        <f>EB44/$I$12</f>
        <v>#VALUE!</v>
      </c>
      <c r="ED62" s="92" t="s">
        <v>22</v>
      </c>
      <c r="EE62" s="95" t="e">
        <f>EE44/$I$12</f>
        <v>#VALUE!</v>
      </c>
      <c r="EG62" s="92" t="s">
        <v>22</v>
      </c>
      <c r="EH62" s="95" t="e">
        <f>EH44/$I$12</f>
        <v>#VALUE!</v>
      </c>
      <c r="EJ62" s="92" t="s">
        <v>22</v>
      </c>
      <c r="EK62" s="95" t="e">
        <f>EK44/$I$12</f>
        <v>#VALUE!</v>
      </c>
      <c r="EM62" s="92" t="s">
        <v>22</v>
      </c>
      <c r="EN62" s="95" t="e">
        <f>EN44/$I$12</f>
        <v>#VALUE!</v>
      </c>
      <c r="EP62" s="92" t="s">
        <v>22</v>
      </c>
      <c r="EQ62" s="95" t="e">
        <f>EQ44/$I$12</f>
        <v>#VALUE!</v>
      </c>
      <c r="ES62" s="92" t="s">
        <v>22</v>
      </c>
      <c r="ET62" s="95" t="e">
        <f>ET44/$I$12</f>
        <v>#VALUE!</v>
      </c>
      <c r="EV62" s="92" t="s">
        <v>22</v>
      </c>
      <c r="EW62" s="95" t="e">
        <f>EW44/$I$12</f>
        <v>#VALUE!</v>
      </c>
      <c r="EY62" s="92" t="s">
        <v>22</v>
      </c>
      <c r="EZ62" s="95" t="e">
        <f>EZ44/$I$12</f>
        <v>#VALUE!</v>
      </c>
    </row>
    <row r="63" spans="3:156" x14ac:dyDescent="0.25">
      <c r="C63" s="60" t="s">
        <v>25</v>
      </c>
      <c r="E63" s="92" t="s">
        <v>24</v>
      </c>
      <c r="F63" s="95" t="e">
        <f>F45/$I$13</f>
        <v>#VALUE!</v>
      </c>
      <c r="H63" s="92" t="s">
        <v>24</v>
      </c>
      <c r="I63" s="95" t="e">
        <f>I45/$I$13</f>
        <v>#VALUE!</v>
      </c>
      <c r="K63" s="92" t="s">
        <v>24</v>
      </c>
      <c r="L63" s="95" t="e">
        <f>L45/$I$13</f>
        <v>#VALUE!</v>
      </c>
      <c r="N63" s="92" t="s">
        <v>24</v>
      </c>
      <c r="O63" s="95" t="e">
        <f>O45/$I$13</f>
        <v>#VALUE!</v>
      </c>
      <c r="Q63" s="92" t="s">
        <v>24</v>
      </c>
      <c r="R63" s="95" t="e">
        <f>R45/$I$13</f>
        <v>#VALUE!</v>
      </c>
      <c r="T63" s="92" t="s">
        <v>24</v>
      </c>
      <c r="U63" s="95" t="e">
        <f>U45/$I$13</f>
        <v>#VALUE!</v>
      </c>
      <c r="W63" s="92" t="s">
        <v>24</v>
      </c>
      <c r="X63" s="95" t="e">
        <f>X45/$I$13</f>
        <v>#VALUE!</v>
      </c>
      <c r="Z63" s="92" t="s">
        <v>24</v>
      </c>
      <c r="AA63" s="95" t="e">
        <f>AA45/$I$13</f>
        <v>#VALUE!</v>
      </c>
      <c r="AC63" s="92" t="s">
        <v>24</v>
      </c>
      <c r="AD63" s="95" t="e">
        <f>AD45/$I$13</f>
        <v>#VALUE!</v>
      </c>
      <c r="AF63" s="92" t="s">
        <v>24</v>
      </c>
      <c r="AG63" s="95" t="e">
        <f>AG45/$I$13</f>
        <v>#VALUE!</v>
      </c>
      <c r="AI63" s="92" t="s">
        <v>24</v>
      </c>
      <c r="AJ63" s="95" t="e">
        <f>AJ45/$I$13</f>
        <v>#VALUE!</v>
      </c>
      <c r="AL63" s="92" t="s">
        <v>24</v>
      </c>
      <c r="AM63" s="95" t="e">
        <f>AM45/$I$13</f>
        <v>#VALUE!</v>
      </c>
      <c r="AO63" s="92" t="s">
        <v>24</v>
      </c>
      <c r="AP63" s="95" t="e">
        <f>AP45/$I$13</f>
        <v>#VALUE!</v>
      </c>
      <c r="AR63" s="92" t="s">
        <v>24</v>
      </c>
      <c r="AS63" s="95" t="e">
        <f>AS45/$I$13</f>
        <v>#VALUE!</v>
      </c>
      <c r="AU63" s="92" t="s">
        <v>24</v>
      </c>
      <c r="AV63" s="95" t="e">
        <f>AV45/$I$13</f>
        <v>#VALUE!</v>
      </c>
      <c r="AX63" s="92" t="s">
        <v>24</v>
      </c>
      <c r="AY63" s="95" t="e">
        <f>AY45/$I$13</f>
        <v>#VALUE!</v>
      </c>
      <c r="BA63" s="92" t="s">
        <v>24</v>
      </c>
      <c r="BB63" s="95" t="e">
        <f>BB45/$I$13</f>
        <v>#VALUE!</v>
      </c>
      <c r="BD63" s="92" t="s">
        <v>24</v>
      </c>
      <c r="BE63" s="95" t="e">
        <f>BE45/$I$13</f>
        <v>#VALUE!</v>
      </c>
      <c r="BG63" s="92" t="s">
        <v>24</v>
      </c>
      <c r="BH63" s="95" t="e">
        <f>BH45/$I$13</f>
        <v>#VALUE!</v>
      </c>
      <c r="BJ63" s="92" t="s">
        <v>24</v>
      </c>
      <c r="BK63" s="95" t="e">
        <f>BK45/$I$13</f>
        <v>#VALUE!</v>
      </c>
      <c r="BM63" s="92" t="s">
        <v>24</v>
      </c>
      <c r="BN63" s="95" t="e">
        <f>BN45/$I$13</f>
        <v>#VALUE!</v>
      </c>
      <c r="BP63" s="92" t="s">
        <v>24</v>
      </c>
      <c r="BQ63" s="95" t="e">
        <f>BQ45/$I$13</f>
        <v>#VALUE!</v>
      </c>
      <c r="BS63" s="92" t="s">
        <v>24</v>
      </c>
      <c r="BT63" s="95" t="e">
        <f>BT45/$I$13</f>
        <v>#VALUE!</v>
      </c>
      <c r="BV63" s="92" t="s">
        <v>24</v>
      </c>
      <c r="BW63" s="95" t="e">
        <f>BW45/$I$13</f>
        <v>#VALUE!</v>
      </c>
      <c r="BY63" s="92" t="s">
        <v>24</v>
      </c>
      <c r="BZ63" s="95" t="e">
        <f>BZ45/$I$13</f>
        <v>#VALUE!</v>
      </c>
      <c r="CB63" s="92" t="s">
        <v>24</v>
      </c>
      <c r="CC63" s="95" t="e">
        <f>CC45/$I$13</f>
        <v>#VALUE!</v>
      </c>
      <c r="CE63" s="92" t="s">
        <v>24</v>
      </c>
      <c r="CF63" s="95" t="e">
        <f>CF45/$I$13</f>
        <v>#VALUE!</v>
      </c>
      <c r="CH63" s="92" t="s">
        <v>24</v>
      </c>
      <c r="CI63" s="95" t="e">
        <f>CI45/$I$13</f>
        <v>#VALUE!</v>
      </c>
      <c r="CK63" s="92" t="s">
        <v>24</v>
      </c>
      <c r="CL63" s="95" t="e">
        <f>CL45/$I$13</f>
        <v>#VALUE!</v>
      </c>
      <c r="CN63" s="92" t="s">
        <v>24</v>
      </c>
      <c r="CO63" s="95" t="e">
        <f>CO45/$I$13</f>
        <v>#VALUE!</v>
      </c>
      <c r="CQ63" s="92" t="s">
        <v>24</v>
      </c>
      <c r="CR63" s="95" t="e">
        <f>CR45/$I$13</f>
        <v>#VALUE!</v>
      </c>
      <c r="CT63" s="92" t="s">
        <v>24</v>
      </c>
      <c r="CU63" s="95" t="e">
        <f>CU45/$I$13</f>
        <v>#VALUE!</v>
      </c>
      <c r="CW63" s="92" t="s">
        <v>24</v>
      </c>
      <c r="CX63" s="95" t="e">
        <f>CX45/$I$13</f>
        <v>#VALUE!</v>
      </c>
      <c r="CZ63" s="92" t="s">
        <v>24</v>
      </c>
      <c r="DA63" s="95" t="e">
        <f>DA45/$I$13</f>
        <v>#VALUE!</v>
      </c>
      <c r="DC63" s="92" t="s">
        <v>24</v>
      </c>
      <c r="DD63" s="95" t="e">
        <f>DD45/$I$13</f>
        <v>#VALUE!</v>
      </c>
      <c r="DF63" s="92" t="s">
        <v>24</v>
      </c>
      <c r="DG63" s="95" t="e">
        <f>DG45/$I$13</f>
        <v>#VALUE!</v>
      </c>
      <c r="DI63" s="92" t="s">
        <v>24</v>
      </c>
      <c r="DJ63" s="95" t="e">
        <f>DJ45/$I$13</f>
        <v>#VALUE!</v>
      </c>
      <c r="DL63" s="92" t="s">
        <v>24</v>
      </c>
      <c r="DM63" s="95" t="e">
        <f>DM45/$I$13</f>
        <v>#VALUE!</v>
      </c>
      <c r="DO63" s="92" t="s">
        <v>24</v>
      </c>
      <c r="DP63" s="95" t="e">
        <f>DP45/$I$13</f>
        <v>#VALUE!</v>
      </c>
      <c r="DR63" s="92" t="s">
        <v>24</v>
      </c>
      <c r="DS63" s="95" t="e">
        <f>DS45/$I$13</f>
        <v>#VALUE!</v>
      </c>
      <c r="DU63" s="92" t="s">
        <v>24</v>
      </c>
      <c r="DV63" s="95" t="e">
        <f>DV45/$I$13</f>
        <v>#VALUE!</v>
      </c>
      <c r="DX63" s="92" t="s">
        <v>24</v>
      </c>
      <c r="DY63" s="95" t="e">
        <f>DY45/$I$13</f>
        <v>#VALUE!</v>
      </c>
      <c r="EA63" s="92" t="s">
        <v>24</v>
      </c>
      <c r="EB63" s="95" t="e">
        <f>EB45/$I$13</f>
        <v>#VALUE!</v>
      </c>
      <c r="ED63" s="92" t="s">
        <v>24</v>
      </c>
      <c r="EE63" s="95" t="e">
        <f>EE45/$I$13</f>
        <v>#VALUE!</v>
      </c>
      <c r="EG63" s="92" t="s">
        <v>24</v>
      </c>
      <c r="EH63" s="95" t="e">
        <f>EH45/$I$13</f>
        <v>#VALUE!</v>
      </c>
      <c r="EJ63" s="92" t="s">
        <v>24</v>
      </c>
      <c r="EK63" s="95" t="e">
        <f>EK45/$I$13</f>
        <v>#VALUE!</v>
      </c>
      <c r="EM63" s="92" t="s">
        <v>24</v>
      </c>
      <c r="EN63" s="95" t="e">
        <f>EN45/$I$13</f>
        <v>#VALUE!</v>
      </c>
      <c r="EP63" s="92" t="s">
        <v>24</v>
      </c>
      <c r="EQ63" s="95" t="e">
        <f>EQ45/$I$13</f>
        <v>#VALUE!</v>
      </c>
      <c r="ES63" s="92" t="s">
        <v>24</v>
      </c>
      <c r="ET63" s="95" t="e">
        <f>ET45/$I$13</f>
        <v>#VALUE!</v>
      </c>
      <c r="EV63" s="92" t="s">
        <v>24</v>
      </c>
      <c r="EW63" s="95" t="e">
        <f>EW45/$I$13</f>
        <v>#VALUE!</v>
      </c>
      <c r="EY63" s="92" t="s">
        <v>24</v>
      </c>
      <c r="EZ63" s="95" t="e">
        <f>EZ45/$I$13</f>
        <v>#VALUE!</v>
      </c>
    </row>
    <row r="64" spans="3:156" x14ac:dyDescent="0.25">
      <c r="C64" s="60" t="s">
        <v>27</v>
      </c>
      <c r="E64" s="92" t="s">
        <v>26</v>
      </c>
      <c r="F64" s="95" t="e">
        <f>F46/$I$14</f>
        <v>#VALUE!</v>
      </c>
      <c r="H64" s="92" t="s">
        <v>26</v>
      </c>
      <c r="I64" s="95" t="e">
        <f>I46/$I$14</f>
        <v>#VALUE!</v>
      </c>
      <c r="K64" s="92" t="s">
        <v>26</v>
      </c>
      <c r="L64" s="95" t="e">
        <f>L46/$I$14</f>
        <v>#VALUE!</v>
      </c>
      <c r="N64" s="92" t="s">
        <v>26</v>
      </c>
      <c r="O64" s="95" t="e">
        <f>O46/$I$14</f>
        <v>#VALUE!</v>
      </c>
      <c r="Q64" s="92" t="s">
        <v>26</v>
      </c>
      <c r="R64" s="95" t="e">
        <f>R46/$I$14</f>
        <v>#VALUE!</v>
      </c>
      <c r="T64" s="92" t="s">
        <v>26</v>
      </c>
      <c r="U64" s="95" t="e">
        <f>U46/$I$14</f>
        <v>#VALUE!</v>
      </c>
      <c r="W64" s="92" t="s">
        <v>26</v>
      </c>
      <c r="X64" s="95" t="e">
        <f>X46/$I$14</f>
        <v>#VALUE!</v>
      </c>
      <c r="Z64" s="92" t="s">
        <v>26</v>
      </c>
      <c r="AA64" s="95" t="e">
        <f>AA46/$I$14</f>
        <v>#VALUE!</v>
      </c>
      <c r="AC64" s="92" t="s">
        <v>26</v>
      </c>
      <c r="AD64" s="95" t="e">
        <f>AD46/$I$14</f>
        <v>#VALUE!</v>
      </c>
      <c r="AF64" s="92" t="s">
        <v>26</v>
      </c>
      <c r="AG64" s="95" t="e">
        <f>AG46/$I$14</f>
        <v>#VALUE!</v>
      </c>
      <c r="AI64" s="92" t="s">
        <v>26</v>
      </c>
      <c r="AJ64" s="95" t="e">
        <f>AJ46/$I$14</f>
        <v>#VALUE!</v>
      </c>
      <c r="AL64" s="92" t="s">
        <v>26</v>
      </c>
      <c r="AM64" s="95" t="e">
        <f>AM46/$I$14</f>
        <v>#VALUE!</v>
      </c>
      <c r="AO64" s="92" t="s">
        <v>26</v>
      </c>
      <c r="AP64" s="95" t="e">
        <f>AP46/$I$14</f>
        <v>#VALUE!</v>
      </c>
      <c r="AR64" s="92" t="s">
        <v>26</v>
      </c>
      <c r="AS64" s="95" t="e">
        <f>AS46/$I$14</f>
        <v>#VALUE!</v>
      </c>
      <c r="AU64" s="92" t="s">
        <v>26</v>
      </c>
      <c r="AV64" s="95" t="e">
        <f>AV46/$I$14</f>
        <v>#VALUE!</v>
      </c>
      <c r="AX64" s="92" t="s">
        <v>26</v>
      </c>
      <c r="AY64" s="95" t="e">
        <f>AY46/$I$14</f>
        <v>#VALUE!</v>
      </c>
      <c r="BA64" s="92" t="s">
        <v>26</v>
      </c>
      <c r="BB64" s="95" t="e">
        <f>BB46/$I$14</f>
        <v>#VALUE!</v>
      </c>
      <c r="BD64" s="92" t="s">
        <v>26</v>
      </c>
      <c r="BE64" s="95" t="e">
        <f>BE46/$I$14</f>
        <v>#VALUE!</v>
      </c>
      <c r="BG64" s="92" t="s">
        <v>26</v>
      </c>
      <c r="BH64" s="95" t="e">
        <f>BH46/$I$14</f>
        <v>#VALUE!</v>
      </c>
      <c r="BJ64" s="92" t="s">
        <v>26</v>
      </c>
      <c r="BK64" s="95" t="e">
        <f>BK46/$I$14</f>
        <v>#VALUE!</v>
      </c>
      <c r="BM64" s="92" t="s">
        <v>26</v>
      </c>
      <c r="BN64" s="95" t="e">
        <f>BN46/$I$14</f>
        <v>#VALUE!</v>
      </c>
      <c r="BP64" s="92" t="s">
        <v>26</v>
      </c>
      <c r="BQ64" s="95" t="e">
        <f>BQ46/$I$14</f>
        <v>#VALUE!</v>
      </c>
      <c r="BS64" s="92" t="s">
        <v>26</v>
      </c>
      <c r="BT64" s="95" t="e">
        <f>BT46/$I$14</f>
        <v>#VALUE!</v>
      </c>
      <c r="BV64" s="92" t="s">
        <v>26</v>
      </c>
      <c r="BW64" s="95" t="e">
        <f>BW46/$I$14</f>
        <v>#VALUE!</v>
      </c>
      <c r="BY64" s="92" t="s">
        <v>26</v>
      </c>
      <c r="BZ64" s="95" t="e">
        <f>BZ46/$I$14</f>
        <v>#VALUE!</v>
      </c>
      <c r="CB64" s="92" t="s">
        <v>26</v>
      </c>
      <c r="CC64" s="95" t="e">
        <f>CC46/$I$14</f>
        <v>#VALUE!</v>
      </c>
      <c r="CE64" s="92" t="s">
        <v>26</v>
      </c>
      <c r="CF64" s="95" t="e">
        <f>CF46/$I$14</f>
        <v>#VALUE!</v>
      </c>
      <c r="CH64" s="92" t="s">
        <v>26</v>
      </c>
      <c r="CI64" s="95" t="e">
        <f>CI46/$I$14</f>
        <v>#VALUE!</v>
      </c>
      <c r="CK64" s="92" t="s">
        <v>26</v>
      </c>
      <c r="CL64" s="95" t="e">
        <f>CL46/$I$14</f>
        <v>#VALUE!</v>
      </c>
      <c r="CN64" s="92" t="s">
        <v>26</v>
      </c>
      <c r="CO64" s="95" t="e">
        <f>CO46/$I$14</f>
        <v>#VALUE!</v>
      </c>
      <c r="CQ64" s="92" t="s">
        <v>26</v>
      </c>
      <c r="CR64" s="95" t="e">
        <f>CR46/$I$14</f>
        <v>#VALUE!</v>
      </c>
      <c r="CT64" s="92" t="s">
        <v>26</v>
      </c>
      <c r="CU64" s="95" t="e">
        <f>CU46/$I$14</f>
        <v>#VALUE!</v>
      </c>
      <c r="CW64" s="92" t="s">
        <v>26</v>
      </c>
      <c r="CX64" s="95" t="e">
        <f>CX46/$I$14</f>
        <v>#VALUE!</v>
      </c>
      <c r="CZ64" s="92" t="s">
        <v>26</v>
      </c>
      <c r="DA64" s="95" t="e">
        <f>DA46/$I$14</f>
        <v>#VALUE!</v>
      </c>
      <c r="DC64" s="92" t="s">
        <v>26</v>
      </c>
      <c r="DD64" s="95" t="e">
        <f>DD46/$I$14</f>
        <v>#VALUE!</v>
      </c>
      <c r="DF64" s="92" t="s">
        <v>26</v>
      </c>
      <c r="DG64" s="95" t="e">
        <f>DG46/$I$14</f>
        <v>#VALUE!</v>
      </c>
      <c r="DI64" s="92" t="s">
        <v>26</v>
      </c>
      <c r="DJ64" s="95" t="e">
        <f>DJ46/$I$14</f>
        <v>#VALUE!</v>
      </c>
      <c r="DL64" s="92" t="s">
        <v>26</v>
      </c>
      <c r="DM64" s="95" t="e">
        <f>DM46/$I$14</f>
        <v>#VALUE!</v>
      </c>
      <c r="DO64" s="92" t="s">
        <v>26</v>
      </c>
      <c r="DP64" s="95" t="e">
        <f>DP46/$I$14</f>
        <v>#VALUE!</v>
      </c>
      <c r="DR64" s="92" t="s">
        <v>26</v>
      </c>
      <c r="DS64" s="95" t="e">
        <f>DS46/$I$14</f>
        <v>#VALUE!</v>
      </c>
      <c r="DU64" s="92" t="s">
        <v>26</v>
      </c>
      <c r="DV64" s="95" t="e">
        <f>DV46/$I$14</f>
        <v>#VALUE!</v>
      </c>
      <c r="DX64" s="92" t="s">
        <v>26</v>
      </c>
      <c r="DY64" s="95" t="e">
        <f>DY46/$I$14</f>
        <v>#VALUE!</v>
      </c>
      <c r="EA64" s="92" t="s">
        <v>26</v>
      </c>
      <c r="EB64" s="95" t="e">
        <f>EB46/$I$14</f>
        <v>#VALUE!</v>
      </c>
      <c r="ED64" s="92" t="s">
        <v>26</v>
      </c>
      <c r="EE64" s="95" t="e">
        <f>EE46/$I$14</f>
        <v>#VALUE!</v>
      </c>
      <c r="EG64" s="92" t="s">
        <v>26</v>
      </c>
      <c r="EH64" s="95" t="e">
        <f>EH46/$I$14</f>
        <v>#VALUE!</v>
      </c>
      <c r="EJ64" s="92" t="s">
        <v>26</v>
      </c>
      <c r="EK64" s="95" t="e">
        <f>EK46/$I$14</f>
        <v>#VALUE!</v>
      </c>
      <c r="EM64" s="92" t="s">
        <v>26</v>
      </c>
      <c r="EN64" s="95" t="e">
        <f>EN46/$I$14</f>
        <v>#VALUE!</v>
      </c>
      <c r="EP64" s="92" t="s">
        <v>26</v>
      </c>
      <c r="EQ64" s="95" t="e">
        <f>EQ46/$I$14</f>
        <v>#VALUE!</v>
      </c>
      <c r="ES64" s="92" t="s">
        <v>26</v>
      </c>
      <c r="ET64" s="95" t="e">
        <f>ET46/$I$14</f>
        <v>#VALUE!</v>
      </c>
      <c r="EV64" s="92" t="s">
        <v>26</v>
      </c>
      <c r="EW64" s="95" t="e">
        <f>EW46/$I$14</f>
        <v>#VALUE!</v>
      </c>
      <c r="EY64" s="92" t="s">
        <v>26</v>
      </c>
      <c r="EZ64" s="95" t="e">
        <f>EZ46/$I$14</f>
        <v>#VALUE!</v>
      </c>
    </row>
    <row r="65" spans="3:156" x14ac:dyDescent="0.25">
      <c r="C65" s="60" t="s">
        <v>29</v>
      </c>
      <c r="E65" s="92" t="s">
        <v>28</v>
      </c>
      <c r="F65" s="95" t="e">
        <f>F47/$I$15</f>
        <v>#VALUE!</v>
      </c>
      <c r="H65" s="92" t="s">
        <v>28</v>
      </c>
      <c r="I65" s="95" t="e">
        <f>I47/$I$15</f>
        <v>#VALUE!</v>
      </c>
      <c r="K65" s="92" t="s">
        <v>28</v>
      </c>
      <c r="L65" s="95" t="e">
        <f>L47/$I$15</f>
        <v>#VALUE!</v>
      </c>
      <c r="N65" s="92" t="s">
        <v>28</v>
      </c>
      <c r="O65" s="95" t="e">
        <f>O47/$I$15</f>
        <v>#VALUE!</v>
      </c>
      <c r="Q65" s="92" t="s">
        <v>28</v>
      </c>
      <c r="R65" s="95" t="e">
        <f>R47/$I$15</f>
        <v>#VALUE!</v>
      </c>
      <c r="T65" s="92" t="s">
        <v>28</v>
      </c>
      <c r="U65" s="95" t="e">
        <f>U47/$I$15</f>
        <v>#VALUE!</v>
      </c>
      <c r="W65" s="92" t="s">
        <v>28</v>
      </c>
      <c r="X65" s="95" t="e">
        <f>X47/$I$15</f>
        <v>#VALUE!</v>
      </c>
      <c r="Z65" s="92" t="s">
        <v>28</v>
      </c>
      <c r="AA65" s="95" t="e">
        <f>AA47/$I$15</f>
        <v>#VALUE!</v>
      </c>
      <c r="AC65" s="92" t="s">
        <v>28</v>
      </c>
      <c r="AD65" s="95" t="e">
        <f>AD47/$I$15</f>
        <v>#VALUE!</v>
      </c>
      <c r="AF65" s="92" t="s">
        <v>28</v>
      </c>
      <c r="AG65" s="95" t="e">
        <f>AG47/$I$15</f>
        <v>#VALUE!</v>
      </c>
      <c r="AI65" s="92" t="s">
        <v>28</v>
      </c>
      <c r="AJ65" s="95" t="e">
        <f>AJ47/$I$15</f>
        <v>#VALUE!</v>
      </c>
      <c r="AL65" s="92" t="s">
        <v>28</v>
      </c>
      <c r="AM65" s="95" t="e">
        <f>AM47/$I$15</f>
        <v>#VALUE!</v>
      </c>
      <c r="AO65" s="92" t="s">
        <v>28</v>
      </c>
      <c r="AP65" s="95" t="e">
        <f>AP47/$I$15</f>
        <v>#VALUE!</v>
      </c>
      <c r="AR65" s="92" t="s">
        <v>28</v>
      </c>
      <c r="AS65" s="95" t="e">
        <f>AS47/$I$15</f>
        <v>#VALUE!</v>
      </c>
      <c r="AU65" s="92" t="s">
        <v>28</v>
      </c>
      <c r="AV65" s="95" t="e">
        <f>AV47/$I$15</f>
        <v>#VALUE!</v>
      </c>
      <c r="AX65" s="92" t="s">
        <v>28</v>
      </c>
      <c r="AY65" s="95" t="e">
        <f>AY47/$I$15</f>
        <v>#VALUE!</v>
      </c>
      <c r="BA65" s="92" t="s">
        <v>28</v>
      </c>
      <c r="BB65" s="95" t="e">
        <f>BB47/$I$15</f>
        <v>#VALUE!</v>
      </c>
      <c r="BD65" s="92" t="s">
        <v>28</v>
      </c>
      <c r="BE65" s="95" t="e">
        <f>BE47/$I$15</f>
        <v>#VALUE!</v>
      </c>
      <c r="BG65" s="92" t="s">
        <v>28</v>
      </c>
      <c r="BH65" s="95" t="e">
        <f>BH47/$I$15</f>
        <v>#VALUE!</v>
      </c>
      <c r="BJ65" s="92" t="s">
        <v>28</v>
      </c>
      <c r="BK65" s="95" t="e">
        <f>BK47/$I$15</f>
        <v>#VALUE!</v>
      </c>
      <c r="BM65" s="92" t="s">
        <v>28</v>
      </c>
      <c r="BN65" s="95" t="e">
        <f>BN47/$I$15</f>
        <v>#VALUE!</v>
      </c>
      <c r="BP65" s="92" t="s">
        <v>28</v>
      </c>
      <c r="BQ65" s="95" t="e">
        <f>BQ47/$I$15</f>
        <v>#VALUE!</v>
      </c>
      <c r="BS65" s="92" t="s">
        <v>28</v>
      </c>
      <c r="BT65" s="95" t="e">
        <f>BT47/$I$15</f>
        <v>#VALUE!</v>
      </c>
      <c r="BV65" s="92" t="s">
        <v>28</v>
      </c>
      <c r="BW65" s="95" t="e">
        <f>BW47/$I$15</f>
        <v>#VALUE!</v>
      </c>
      <c r="BY65" s="92" t="s">
        <v>28</v>
      </c>
      <c r="BZ65" s="95" t="e">
        <f>BZ47/$I$15</f>
        <v>#VALUE!</v>
      </c>
      <c r="CB65" s="92" t="s">
        <v>28</v>
      </c>
      <c r="CC65" s="95" t="e">
        <f>CC47/$I$15</f>
        <v>#VALUE!</v>
      </c>
      <c r="CE65" s="92" t="s">
        <v>28</v>
      </c>
      <c r="CF65" s="95" t="e">
        <f>CF47/$I$15</f>
        <v>#VALUE!</v>
      </c>
      <c r="CH65" s="92" t="s">
        <v>28</v>
      </c>
      <c r="CI65" s="95" t="e">
        <f>CI47/$I$15</f>
        <v>#VALUE!</v>
      </c>
      <c r="CK65" s="92" t="s">
        <v>28</v>
      </c>
      <c r="CL65" s="95" t="e">
        <f>CL47/$I$15</f>
        <v>#VALUE!</v>
      </c>
      <c r="CN65" s="92" t="s">
        <v>28</v>
      </c>
      <c r="CO65" s="95" t="e">
        <f>CO47/$I$15</f>
        <v>#VALUE!</v>
      </c>
      <c r="CQ65" s="92" t="s">
        <v>28</v>
      </c>
      <c r="CR65" s="95" t="e">
        <f>CR47/$I$15</f>
        <v>#VALUE!</v>
      </c>
      <c r="CT65" s="92" t="s">
        <v>28</v>
      </c>
      <c r="CU65" s="95" t="e">
        <f>CU47/$I$15</f>
        <v>#VALUE!</v>
      </c>
      <c r="CW65" s="92" t="s">
        <v>28</v>
      </c>
      <c r="CX65" s="95" t="e">
        <f>CX47/$I$15</f>
        <v>#VALUE!</v>
      </c>
      <c r="CZ65" s="92" t="s">
        <v>28</v>
      </c>
      <c r="DA65" s="95" t="e">
        <f>DA47/$I$15</f>
        <v>#VALUE!</v>
      </c>
      <c r="DC65" s="92" t="s">
        <v>28</v>
      </c>
      <c r="DD65" s="95" t="e">
        <f>DD47/$I$15</f>
        <v>#VALUE!</v>
      </c>
      <c r="DF65" s="92" t="s">
        <v>28</v>
      </c>
      <c r="DG65" s="95" t="e">
        <f>DG47/$I$15</f>
        <v>#VALUE!</v>
      </c>
      <c r="DI65" s="92" t="s">
        <v>28</v>
      </c>
      <c r="DJ65" s="95" t="e">
        <f>DJ47/$I$15</f>
        <v>#VALUE!</v>
      </c>
      <c r="DL65" s="92" t="s">
        <v>28</v>
      </c>
      <c r="DM65" s="95" t="e">
        <f>DM47/$I$15</f>
        <v>#VALUE!</v>
      </c>
      <c r="DO65" s="92" t="s">
        <v>28</v>
      </c>
      <c r="DP65" s="95" t="e">
        <f>DP47/$I$15</f>
        <v>#VALUE!</v>
      </c>
      <c r="DR65" s="92" t="s">
        <v>28</v>
      </c>
      <c r="DS65" s="95" t="e">
        <f>DS47/$I$15</f>
        <v>#VALUE!</v>
      </c>
      <c r="DU65" s="92" t="s">
        <v>28</v>
      </c>
      <c r="DV65" s="95" t="e">
        <f>DV47/$I$15</f>
        <v>#VALUE!</v>
      </c>
      <c r="DX65" s="92" t="s">
        <v>28</v>
      </c>
      <c r="DY65" s="95" t="e">
        <f>DY47/$I$15</f>
        <v>#VALUE!</v>
      </c>
      <c r="EA65" s="92" t="s">
        <v>28</v>
      </c>
      <c r="EB65" s="95" t="e">
        <f>EB47/$I$15</f>
        <v>#VALUE!</v>
      </c>
      <c r="ED65" s="92" t="s">
        <v>28</v>
      </c>
      <c r="EE65" s="95" t="e">
        <f>EE47/$I$15</f>
        <v>#VALUE!</v>
      </c>
      <c r="EG65" s="92" t="s">
        <v>28</v>
      </c>
      <c r="EH65" s="95" t="e">
        <f>EH47/$I$15</f>
        <v>#VALUE!</v>
      </c>
      <c r="EJ65" s="92" t="s">
        <v>28</v>
      </c>
      <c r="EK65" s="95" t="e">
        <f>EK47/$I$15</f>
        <v>#VALUE!</v>
      </c>
      <c r="EM65" s="92" t="s">
        <v>28</v>
      </c>
      <c r="EN65" s="95" t="e">
        <f>EN47/$I$15</f>
        <v>#VALUE!</v>
      </c>
      <c r="EP65" s="92" t="s">
        <v>28</v>
      </c>
      <c r="EQ65" s="95" t="e">
        <f>EQ47/$I$15</f>
        <v>#VALUE!</v>
      </c>
      <c r="ES65" s="92" t="s">
        <v>28</v>
      </c>
      <c r="ET65" s="95" t="e">
        <f>ET47/$I$15</f>
        <v>#VALUE!</v>
      </c>
      <c r="EV65" s="92" t="s">
        <v>28</v>
      </c>
      <c r="EW65" s="95" t="e">
        <f>EW47/$I$15</f>
        <v>#VALUE!</v>
      </c>
      <c r="EY65" s="92" t="s">
        <v>28</v>
      </c>
      <c r="EZ65" s="95" t="e">
        <f>EZ47/$I$15</f>
        <v>#VALUE!</v>
      </c>
    </row>
    <row r="66" spans="3:156" x14ac:dyDescent="0.25">
      <c r="C66" s="60" t="s">
        <v>31</v>
      </c>
      <c r="E66" s="92" t="s">
        <v>30</v>
      </c>
      <c r="F66" s="95" t="e">
        <f>F48/$I$16</f>
        <v>#VALUE!</v>
      </c>
      <c r="H66" s="92" t="s">
        <v>30</v>
      </c>
      <c r="I66" s="95" t="e">
        <f>I48/$I$16</f>
        <v>#VALUE!</v>
      </c>
      <c r="K66" s="92" t="s">
        <v>30</v>
      </c>
      <c r="L66" s="95" t="e">
        <f>L48/$I$16</f>
        <v>#VALUE!</v>
      </c>
      <c r="N66" s="92" t="s">
        <v>30</v>
      </c>
      <c r="O66" s="95" t="e">
        <f>O48/$I$16</f>
        <v>#VALUE!</v>
      </c>
      <c r="Q66" s="92" t="s">
        <v>30</v>
      </c>
      <c r="R66" s="95" t="e">
        <f>R48/$I$16</f>
        <v>#VALUE!</v>
      </c>
      <c r="T66" s="92" t="s">
        <v>30</v>
      </c>
      <c r="U66" s="95" t="e">
        <f>U48/$I$16</f>
        <v>#VALUE!</v>
      </c>
      <c r="W66" s="92" t="s">
        <v>30</v>
      </c>
      <c r="X66" s="95" t="e">
        <f>X48/$I$16</f>
        <v>#VALUE!</v>
      </c>
      <c r="Z66" s="92" t="s">
        <v>30</v>
      </c>
      <c r="AA66" s="95" t="e">
        <f>AA48/$I$16</f>
        <v>#VALUE!</v>
      </c>
      <c r="AC66" s="92" t="s">
        <v>30</v>
      </c>
      <c r="AD66" s="95" t="e">
        <f>AD48/$I$16</f>
        <v>#VALUE!</v>
      </c>
      <c r="AF66" s="92" t="s">
        <v>30</v>
      </c>
      <c r="AG66" s="95" t="e">
        <f>AG48/$I$16</f>
        <v>#VALUE!</v>
      </c>
      <c r="AI66" s="92" t="s">
        <v>30</v>
      </c>
      <c r="AJ66" s="95" t="e">
        <f>AJ48/$I$16</f>
        <v>#VALUE!</v>
      </c>
      <c r="AL66" s="92" t="s">
        <v>30</v>
      </c>
      <c r="AM66" s="95" t="e">
        <f>AM48/$I$16</f>
        <v>#VALUE!</v>
      </c>
      <c r="AO66" s="92" t="s">
        <v>30</v>
      </c>
      <c r="AP66" s="95" t="e">
        <f>AP48/$I$16</f>
        <v>#VALUE!</v>
      </c>
      <c r="AR66" s="92" t="s">
        <v>30</v>
      </c>
      <c r="AS66" s="95" t="e">
        <f>AS48/$I$16</f>
        <v>#VALUE!</v>
      </c>
      <c r="AU66" s="92" t="s">
        <v>30</v>
      </c>
      <c r="AV66" s="95" t="e">
        <f>AV48/$I$16</f>
        <v>#VALUE!</v>
      </c>
      <c r="AX66" s="92" t="s">
        <v>30</v>
      </c>
      <c r="AY66" s="95" t="e">
        <f>AY48/$I$16</f>
        <v>#VALUE!</v>
      </c>
      <c r="BA66" s="92" t="s">
        <v>30</v>
      </c>
      <c r="BB66" s="95" t="e">
        <f>BB48/$I$16</f>
        <v>#VALUE!</v>
      </c>
      <c r="BD66" s="92" t="s">
        <v>30</v>
      </c>
      <c r="BE66" s="95" t="e">
        <f>BE48/$I$16</f>
        <v>#VALUE!</v>
      </c>
      <c r="BG66" s="92" t="s">
        <v>30</v>
      </c>
      <c r="BH66" s="95" t="e">
        <f>BH48/$I$16</f>
        <v>#VALUE!</v>
      </c>
      <c r="BJ66" s="92" t="s">
        <v>30</v>
      </c>
      <c r="BK66" s="95" t="e">
        <f>BK48/$I$16</f>
        <v>#VALUE!</v>
      </c>
      <c r="BM66" s="92" t="s">
        <v>30</v>
      </c>
      <c r="BN66" s="95" t="e">
        <f>BN48/$I$16</f>
        <v>#VALUE!</v>
      </c>
      <c r="BP66" s="92" t="s">
        <v>30</v>
      </c>
      <c r="BQ66" s="95" t="e">
        <f>BQ48/$I$16</f>
        <v>#VALUE!</v>
      </c>
      <c r="BS66" s="92" t="s">
        <v>30</v>
      </c>
      <c r="BT66" s="95" t="e">
        <f>BT48/$I$16</f>
        <v>#VALUE!</v>
      </c>
      <c r="BV66" s="92" t="s">
        <v>30</v>
      </c>
      <c r="BW66" s="95" t="e">
        <f>BW48/$I$16</f>
        <v>#VALUE!</v>
      </c>
      <c r="BY66" s="92" t="s">
        <v>30</v>
      </c>
      <c r="BZ66" s="95" t="e">
        <f>BZ48/$I$16</f>
        <v>#VALUE!</v>
      </c>
      <c r="CB66" s="92" t="s">
        <v>30</v>
      </c>
      <c r="CC66" s="95" t="e">
        <f>CC48/$I$16</f>
        <v>#VALUE!</v>
      </c>
      <c r="CE66" s="92" t="s">
        <v>30</v>
      </c>
      <c r="CF66" s="95" t="e">
        <f>CF48/$I$16</f>
        <v>#VALUE!</v>
      </c>
      <c r="CH66" s="92" t="s">
        <v>30</v>
      </c>
      <c r="CI66" s="95" t="e">
        <f>CI48/$I$16</f>
        <v>#VALUE!</v>
      </c>
      <c r="CK66" s="92" t="s">
        <v>30</v>
      </c>
      <c r="CL66" s="95" t="e">
        <f>CL48/$I$16</f>
        <v>#VALUE!</v>
      </c>
      <c r="CN66" s="92" t="s">
        <v>30</v>
      </c>
      <c r="CO66" s="95" t="e">
        <f>CO48/$I$16</f>
        <v>#VALUE!</v>
      </c>
      <c r="CQ66" s="92" t="s">
        <v>30</v>
      </c>
      <c r="CR66" s="95" t="e">
        <f>CR48/$I$16</f>
        <v>#VALUE!</v>
      </c>
      <c r="CT66" s="92" t="s">
        <v>30</v>
      </c>
      <c r="CU66" s="95" t="e">
        <f>CU48/$I$16</f>
        <v>#VALUE!</v>
      </c>
      <c r="CW66" s="92" t="s">
        <v>30</v>
      </c>
      <c r="CX66" s="95" t="e">
        <f>CX48/$I$16</f>
        <v>#VALUE!</v>
      </c>
      <c r="CZ66" s="92" t="s">
        <v>30</v>
      </c>
      <c r="DA66" s="95" t="e">
        <f>DA48/$I$16</f>
        <v>#VALUE!</v>
      </c>
      <c r="DC66" s="92" t="s">
        <v>30</v>
      </c>
      <c r="DD66" s="95" t="e">
        <f>DD48/$I$16</f>
        <v>#VALUE!</v>
      </c>
      <c r="DF66" s="92" t="s">
        <v>30</v>
      </c>
      <c r="DG66" s="95" t="e">
        <f>DG48/$I$16</f>
        <v>#VALUE!</v>
      </c>
      <c r="DI66" s="92" t="s">
        <v>30</v>
      </c>
      <c r="DJ66" s="95" t="e">
        <f>DJ48/$I$16</f>
        <v>#VALUE!</v>
      </c>
      <c r="DL66" s="92" t="s">
        <v>30</v>
      </c>
      <c r="DM66" s="95" t="e">
        <f>DM48/$I$16</f>
        <v>#VALUE!</v>
      </c>
      <c r="DO66" s="92" t="s">
        <v>30</v>
      </c>
      <c r="DP66" s="95" t="e">
        <f>DP48/$I$16</f>
        <v>#VALUE!</v>
      </c>
      <c r="DR66" s="92" t="s">
        <v>30</v>
      </c>
      <c r="DS66" s="95" t="e">
        <f>DS48/$I$16</f>
        <v>#VALUE!</v>
      </c>
      <c r="DU66" s="92" t="s">
        <v>30</v>
      </c>
      <c r="DV66" s="95" t="e">
        <f>DV48/$I$16</f>
        <v>#VALUE!</v>
      </c>
      <c r="DX66" s="92" t="s">
        <v>30</v>
      </c>
      <c r="DY66" s="95" t="e">
        <f>DY48/$I$16</f>
        <v>#VALUE!</v>
      </c>
      <c r="EA66" s="92" t="s">
        <v>30</v>
      </c>
      <c r="EB66" s="95" t="e">
        <f>EB48/$I$16</f>
        <v>#VALUE!</v>
      </c>
      <c r="ED66" s="92" t="s">
        <v>30</v>
      </c>
      <c r="EE66" s="95" t="e">
        <f>EE48/$I$16</f>
        <v>#VALUE!</v>
      </c>
      <c r="EG66" s="92" t="s">
        <v>30</v>
      </c>
      <c r="EH66" s="95" t="e">
        <f>EH48/$I$16</f>
        <v>#VALUE!</v>
      </c>
      <c r="EJ66" s="92" t="s">
        <v>30</v>
      </c>
      <c r="EK66" s="95" t="e">
        <f>EK48/$I$16</f>
        <v>#VALUE!</v>
      </c>
      <c r="EM66" s="92" t="s">
        <v>30</v>
      </c>
      <c r="EN66" s="95" t="e">
        <f>EN48/$I$16</f>
        <v>#VALUE!</v>
      </c>
      <c r="EP66" s="92" t="s">
        <v>30</v>
      </c>
      <c r="EQ66" s="95" t="e">
        <f>EQ48/$I$16</f>
        <v>#VALUE!</v>
      </c>
      <c r="ES66" s="92" t="s">
        <v>30</v>
      </c>
      <c r="ET66" s="95" t="e">
        <f>ET48/$I$16</f>
        <v>#VALUE!</v>
      </c>
      <c r="EV66" s="92" t="s">
        <v>30</v>
      </c>
      <c r="EW66" s="95" t="e">
        <f>EW48/$I$16</f>
        <v>#VALUE!</v>
      </c>
      <c r="EY66" s="92" t="s">
        <v>30</v>
      </c>
      <c r="EZ66" s="95" t="e">
        <f>EZ48/$I$16</f>
        <v>#VALUE!</v>
      </c>
    </row>
    <row r="67" spans="3:156" x14ac:dyDescent="0.25">
      <c r="C67" s="60" t="s">
        <v>33</v>
      </c>
      <c r="E67" s="92" t="s">
        <v>32</v>
      </c>
      <c r="F67" s="95" t="e">
        <f>F49/$I$17</f>
        <v>#VALUE!</v>
      </c>
      <c r="H67" s="92" t="s">
        <v>32</v>
      </c>
      <c r="I67" s="95" t="e">
        <f>I49/$I$17</f>
        <v>#VALUE!</v>
      </c>
      <c r="K67" s="92" t="s">
        <v>32</v>
      </c>
      <c r="L67" s="95" t="e">
        <f>L49/$I$17</f>
        <v>#VALUE!</v>
      </c>
      <c r="N67" s="92" t="s">
        <v>32</v>
      </c>
      <c r="O67" s="95" t="e">
        <f>O49/$I$17</f>
        <v>#VALUE!</v>
      </c>
      <c r="Q67" s="92" t="s">
        <v>32</v>
      </c>
      <c r="R67" s="95" t="e">
        <f>R49/$I$17</f>
        <v>#VALUE!</v>
      </c>
      <c r="T67" s="92" t="s">
        <v>32</v>
      </c>
      <c r="U67" s="95" t="e">
        <f>U49/$I$17</f>
        <v>#VALUE!</v>
      </c>
      <c r="W67" s="92" t="s">
        <v>32</v>
      </c>
      <c r="X67" s="95" t="e">
        <f>X49/$I$17</f>
        <v>#VALUE!</v>
      </c>
      <c r="Z67" s="92" t="s">
        <v>32</v>
      </c>
      <c r="AA67" s="95" t="e">
        <f>AA49/$I$17</f>
        <v>#VALUE!</v>
      </c>
      <c r="AC67" s="92" t="s">
        <v>32</v>
      </c>
      <c r="AD67" s="95" t="e">
        <f>AD49/$I$17</f>
        <v>#VALUE!</v>
      </c>
      <c r="AF67" s="92" t="s">
        <v>32</v>
      </c>
      <c r="AG67" s="95" t="e">
        <f>AG49/$I$17</f>
        <v>#VALUE!</v>
      </c>
      <c r="AI67" s="92" t="s">
        <v>32</v>
      </c>
      <c r="AJ67" s="95" t="e">
        <f>AJ49/$I$17</f>
        <v>#VALUE!</v>
      </c>
      <c r="AL67" s="92" t="s">
        <v>32</v>
      </c>
      <c r="AM67" s="95" t="e">
        <f>AM49/$I$17</f>
        <v>#VALUE!</v>
      </c>
      <c r="AO67" s="92" t="s">
        <v>32</v>
      </c>
      <c r="AP67" s="95" t="e">
        <f>AP49/$I$17</f>
        <v>#VALUE!</v>
      </c>
      <c r="AR67" s="92" t="s">
        <v>32</v>
      </c>
      <c r="AS67" s="95" t="e">
        <f>AS49/$I$17</f>
        <v>#VALUE!</v>
      </c>
      <c r="AU67" s="92" t="s">
        <v>32</v>
      </c>
      <c r="AV67" s="95" t="e">
        <f>AV49/$I$17</f>
        <v>#VALUE!</v>
      </c>
      <c r="AX67" s="92" t="s">
        <v>32</v>
      </c>
      <c r="AY67" s="95" t="e">
        <f>AY49/$I$17</f>
        <v>#VALUE!</v>
      </c>
      <c r="BA67" s="92" t="s">
        <v>32</v>
      </c>
      <c r="BB67" s="95" t="e">
        <f>BB49/$I$17</f>
        <v>#VALUE!</v>
      </c>
      <c r="BD67" s="92" t="s">
        <v>32</v>
      </c>
      <c r="BE67" s="95" t="e">
        <f>BE49/$I$17</f>
        <v>#VALUE!</v>
      </c>
      <c r="BG67" s="92" t="s">
        <v>32</v>
      </c>
      <c r="BH67" s="95" t="e">
        <f>BH49/$I$17</f>
        <v>#VALUE!</v>
      </c>
      <c r="BJ67" s="92" t="s">
        <v>32</v>
      </c>
      <c r="BK67" s="95" t="e">
        <f>BK49/$I$17</f>
        <v>#VALUE!</v>
      </c>
      <c r="BM67" s="92" t="s">
        <v>32</v>
      </c>
      <c r="BN67" s="95" t="e">
        <f>BN49/$I$17</f>
        <v>#VALUE!</v>
      </c>
      <c r="BP67" s="92" t="s">
        <v>32</v>
      </c>
      <c r="BQ67" s="95" t="e">
        <f>BQ49/$I$17</f>
        <v>#VALUE!</v>
      </c>
      <c r="BS67" s="92" t="s">
        <v>32</v>
      </c>
      <c r="BT67" s="95" t="e">
        <f>BT49/$I$17</f>
        <v>#VALUE!</v>
      </c>
      <c r="BV67" s="92" t="s">
        <v>32</v>
      </c>
      <c r="BW67" s="95" t="e">
        <f>BW49/$I$17</f>
        <v>#VALUE!</v>
      </c>
      <c r="BY67" s="92" t="s">
        <v>32</v>
      </c>
      <c r="BZ67" s="95" t="e">
        <f>BZ49/$I$17</f>
        <v>#VALUE!</v>
      </c>
      <c r="CB67" s="92" t="s">
        <v>32</v>
      </c>
      <c r="CC67" s="95" t="e">
        <f>CC49/$I$17</f>
        <v>#VALUE!</v>
      </c>
      <c r="CE67" s="92" t="s">
        <v>32</v>
      </c>
      <c r="CF67" s="95" t="e">
        <f>CF49/$I$17</f>
        <v>#VALUE!</v>
      </c>
      <c r="CH67" s="92" t="s">
        <v>32</v>
      </c>
      <c r="CI67" s="95" t="e">
        <f>CI49/$I$17</f>
        <v>#VALUE!</v>
      </c>
      <c r="CK67" s="92" t="s">
        <v>32</v>
      </c>
      <c r="CL67" s="95" t="e">
        <f>CL49/$I$17</f>
        <v>#VALUE!</v>
      </c>
      <c r="CN67" s="92" t="s">
        <v>32</v>
      </c>
      <c r="CO67" s="95" t="e">
        <f>CO49/$I$17</f>
        <v>#VALUE!</v>
      </c>
      <c r="CQ67" s="92" t="s">
        <v>32</v>
      </c>
      <c r="CR67" s="95" t="e">
        <f>CR49/$I$17</f>
        <v>#VALUE!</v>
      </c>
      <c r="CT67" s="92" t="s">
        <v>32</v>
      </c>
      <c r="CU67" s="95" t="e">
        <f>CU49/$I$17</f>
        <v>#VALUE!</v>
      </c>
      <c r="CW67" s="92" t="s">
        <v>32</v>
      </c>
      <c r="CX67" s="95" t="e">
        <f>CX49/$I$17</f>
        <v>#VALUE!</v>
      </c>
      <c r="CZ67" s="92" t="s">
        <v>32</v>
      </c>
      <c r="DA67" s="95" t="e">
        <f>DA49/$I$17</f>
        <v>#VALUE!</v>
      </c>
      <c r="DC67" s="92" t="s">
        <v>32</v>
      </c>
      <c r="DD67" s="95" t="e">
        <f>DD49/$I$17</f>
        <v>#VALUE!</v>
      </c>
      <c r="DF67" s="92" t="s">
        <v>32</v>
      </c>
      <c r="DG67" s="95" t="e">
        <f>DG49/$I$17</f>
        <v>#VALUE!</v>
      </c>
      <c r="DI67" s="92" t="s">
        <v>32</v>
      </c>
      <c r="DJ67" s="95" t="e">
        <f>DJ49/$I$17</f>
        <v>#VALUE!</v>
      </c>
      <c r="DL67" s="92" t="s">
        <v>32</v>
      </c>
      <c r="DM67" s="95" t="e">
        <f>DM49/$I$17</f>
        <v>#VALUE!</v>
      </c>
      <c r="DO67" s="92" t="s">
        <v>32</v>
      </c>
      <c r="DP67" s="95" t="e">
        <f>DP49/$I$17</f>
        <v>#VALUE!</v>
      </c>
      <c r="DR67" s="92" t="s">
        <v>32</v>
      </c>
      <c r="DS67" s="95" t="e">
        <f>DS49/$I$17</f>
        <v>#VALUE!</v>
      </c>
      <c r="DU67" s="92" t="s">
        <v>32</v>
      </c>
      <c r="DV67" s="95" t="e">
        <f>DV49/$I$17</f>
        <v>#VALUE!</v>
      </c>
      <c r="DX67" s="92" t="s">
        <v>32</v>
      </c>
      <c r="DY67" s="95" t="e">
        <f>DY49/$I$17</f>
        <v>#VALUE!</v>
      </c>
      <c r="EA67" s="92" t="s">
        <v>32</v>
      </c>
      <c r="EB67" s="95" t="e">
        <f>EB49/$I$17</f>
        <v>#VALUE!</v>
      </c>
      <c r="ED67" s="92" t="s">
        <v>32</v>
      </c>
      <c r="EE67" s="95" t="e">
        <f>EE49/$I$17</f>
        <v>#VALUE!</v>
      </c>
      <c r="EG67" s="92" t="s">
        <v>32</v>
      </c>
      <c r="EH67" s="95" t="e">
        <f>EH49/$I$17</f>
        <v>#VALUE!</v>
      </c>
      <c r="EJ67" s="92" t="s">
        <v>32</v>
      </c>
      <c r="EK67" s="95" t="e">
        <f>EK49/$I$17</f>
        <v>#VALUE!</v>
      </c>
      <c r="EM67" s="92" t="s">
        <v>32</v>
      </c>
      <c r="EN67" s="95" t="e">
        <f>EN49/$I$17</f>
        <v>#VALUE!</v>
      </c>
      <c r="EP67" s="92" t="s">
        <v>32</v>
      </c>
      <c r="EQ67" s="95" t="e">
        <f>EQ49/$I$17</f>
        <v>#VALUE!</v>
      </c>
      <c r="ES67" s="92" t="s">
        <v>32</v>
      </c>
      <c r="ET67" s="95" t="e">
        <f>ET49/$I$17</f>
        <v>#VALUE!</v>
      </c>
      <c r="EV67" s="92" t="s">
        <v>32</v>
      </c>
      <c r="EW67" s="95" t="e">
        <f>EW49/$I$17</f>
        <v>#VALUE!</v>
      </c>
      <c r="EY67" s="92" t="s">
        <v>32</v>
      </c>
      <c r="EZ67" s="95" t="e">
        <f>EZ49/$I$17</f>
        <v>#VALUE!</v>
      </c>
    </row>
    <row r="68" spans="3:156" x14ac:dyDescent="0.25">
      <c r="C68" s="60" t="s">
        <v>35</v>
      </c>
      <c r="E68" s="92" t="s">
        <v>34</v>
      </c>
      <c r="F68" s="95" t="e">
        <f>F50/$I$18</f>
        <v>#VALUE!</v>
      </c>
      <c r="H68" s="92" t="s">
        <v>34</v>
      </c>
      <c r="I68" s="95" t="e">
        <f>I50/$I$18</f>
        <v>#VALUE!</v>
      </c>
      <c r="K68" s="92" t="s">
        <v>34</v>
      </c>
      <c r="L68" s="95" t="e">
        <f>L50/$I$18</f>
        <v>#VALUE!</v>
      </c>
      <c r="N68" s="92" t="s">
        <v>34</v>
      </c>
      <c r="O68" s="95" t="e">
        <f>O50/$I$18</f>
        <v>#VALUE!</v>
      </c>
      <c r="Q68" s="92" t="s">
        <v>34</v>
      </c>
      <c r="R68" s="95" t="e">
        <f>R50/$I$18</f>
        <v>#VALUE!</v>
      </c>
      <c r="T68" s="92" t="s">
        <v>34</v>
      </c>
      <c r="U68" s="95" t="e">
        <f>U50/$I$18</f>
        <v>#VALUE!</v>
      </c>
      <c r="W68" s="92" t="s">
        <v>34</v>
      </c>
      <c r="X68" s="95" t="e">
        <f>X50/$I$18</f>
        <v>#VALUE!</v>
      </c>
      <c r="Z68" s="92" t="s">
        <v>34</v>
      </c>
      <c r="AA68" s="95" t="e">
        <f>AA50/$I$18</f>
        <v>#VALUE!</v>
      </c>
      <c r="AC68" s="92" t="s">
        <v>34</v>
      </c>
      <c r="AD68" s="95" t="e">
        <f>AD50/$I$18</f>
        <v>#VALUE!</v>
      </c>
      <c r="AF68" s="92" t="s">
        <v>34</v>
      </c>
      <c r="AG68" s="95" t="e">
        <f>AG50/$I$18</f>
        <v>#VALUE!</v>
      </c>
      <c r="AI68" s="92" t="s">
        <v>34</v>
      </c>
      <c r="AJ68" s="95" t="e">
        <f>AJ50/$I$18</f>
        <v>#VALUE!</v>
      </c>
      <c r="AL68" s="92" t="s">
        <v>34</v>
      </c>
      <c r="AM68" s="95" t="e">
        <f>AM50/$I$18</f>
        <v>#VALUE!</v>
      </c>
      <c r="AO68" s="92" t="s">
        <v>34</v>
      </c>
      <c r="AP68" s="95" t="e">
        <f>AP50/$I$18</f>
        <v>#VALUE!</v>
      </c>
      <c r="AR68" s="92" t="s">
        <v>34</v>
      </c>
      <c r="AS68" s="95" t="e">
        <f>AS50/$I$18</f>
        <v>#VALUE!</v>
      </c>
      <c r="AU68" s="92" t="s">
        <v>34</v>
      </c>
      <c r="AV68" s="95" t="e">
        <f>AV50/$I$18</f>
        <v>#VALUE!</v>
      </c>
      <c r="AX68" s="92" t="s">
        <v>34</v>
      </c>
      <c r="AY68" s="95" t="e">
        <f>AY50/$I$18</f>
        <v>#VALUE!</v>
      </c>
      <c r="BA68" s="92" t="s">
        <v>34</v>
      </c>
      <c r="BB68" s="95" t="e">
        <f>BB50/$I$18</f>
        <v>#VALUE!</v>
      </c>
      <c r="BD68" s="92" t="s">
        <v>34</v>
      </c>
      <c r="BE68" s="95" t="e">
        <f>BE50/$I$18</f>
        <v>#VALUE!</v>
      </c>
      <c r="BG68" s="92" t="s">
        <v>34</v>
      </c>
      <c r="BH68" s="95" t="e">
        <f>BH50/$I$18</f>
        <v>#VALUE!</v>
      </c>
      <c r="BJ68" s="92" t="s">
        <v>34</v>
      </c>
      <c r="BK68" s="95" t="e">
        <f>BK50/$I$18</f>
        <v>#VALUE!</v>
      </c>
      <c r="BM68" s="92" t="s">
        <v>34</v>
      </c>
      <c r="BN68" s="95" t="e">
        <f>BN50/$I$18</f>
        <v>#VALUE!</v>
      </c>
      <c r="BP68" s="92" t="s">
        <v>34</v>
      </c>
      <c r="BQ68" s="95" t="e">
        <f>BQ50/$I$18</f>
        <v>#VALUE!</v>
      </c>
      <c r="BS68" s="92" t="s">
        <v>34</v>
      </c>
      <c r="BT68" s="95" t="e">
        <f>BT50/$I$18</f>
        <v>#VALUE!</v>
      </c>
      <c r="BV68" s="92" t="s">
        <v>34</v>
      </c>
      <c r="BW68" s="95" t="e">
        <f>BW50/$I$18</f>
        <v>#VALUE!</v>
      </c>
      <c r="BY68" s="92" t="s">
        <v>34</v>
      </c>
      <c r="BZ68" s="95" t="e">
        <f>BZ50/$I$18</f>
        <v>#VALUE!</v>
      </c>
      <c r="CB68" s="92" t="s">
        <v>34</v>
      </c>
      <c r="CC68" s="95" t="e">
        <f>CC50/$I$18</f>
        <v>#VALUE!</v>
      </c>
      <c r="CE68" s="92" t="s">
        <v>34</v>
      </c>
      <c r="CF68" s="95" t="e">
        <f>CF50/$I$18</f>
        <v>#VALUE!</v>
      </c>
      <c r="CH68" s="92" t="s">
        <v>34</v>
      </c>
      <c r="CI68" s="95" t="e">
        <f>CI50/$I$18</f>
        <v>#VALUE!</v>
      </c>
      <c r="CK68" s="92" t="s">
        <v>34</v>
      </c>
      <c r="CL68" s="95" t="e">
        <f>CL50/$I$18</f>
        <v>#VALUE!</v>
      </c>
      <c r="CN68" s="92" t="s">
        <v>34</v>
      </c>
      <c r="CO68" s="95" t="e">
        <f>CO50/$I$18</f>
        <v>#VALUE!</v>
      </c>
      <c r="CQ68" s="92" t="s">
        <v>34</v>
      </c>
      <c r="CR68" s="95" t="e">
        <f>CR50/$I$18</f>
        <v>#VALUE!</v>
      </c>
      <c r="CT68" s="92" t="s">
        <v>34</v>
      </c>
      <c r="CU68" s="95" t="e">
        <f>CU50/$I$18</f>
        <v>#VALUE!</v>
      </c>
      <c r="CW68" s="92" t="s">
        <v>34</v>
      </c>
      <c r="CX68" s="95" t="e">
        <f>CX50/$I$18</f>
        <v>#VALUE!</v>
      </c>
      <c r="CZ68" s="92" t="s">
        <v>34</v>
      </c>
      <c r="DA68" s="95" t="e">
        <f>DA50/$I$18</f>
        <v>#VALUE!</v>
      </c>
      <c r="DC68" s="92" t="s">
        <v>34</v>
      </c>
      <c r="DD68" s="95" t="e">
        <f>DD50/$I$18</f>
        <v>#VALUE!</v>
      </c>
      <c r="DF68" s="92" t="s">
        <v>34</v>
      </c>
      <c r="DG68" s="95" t="e">
        <f>DG50/$I$18</f>
        <v>#VALUE!</v>
      </c>
      <c r="DI68" s="92" t="s">
        <v>34</v>
      </c>
      <c r="DJ68" s="95" t="e">
        <f>DJ50/$I$18</f>
        <v>#VALUE!</v>
      </c>
      <c r="DL68" s="92" t="s">
        <v>34</v>
      </c>
      <c r="DM68" s="95" t="e">
        <f>DM50/$I$18</f>
        <v>#VALUE!</v>
      </c>
      <c r="DO68" s="92" t="s">
        <v>34</v>
      </c>
      <c r="DP68" s="95" t="e">
        <f>DP50/$I$18</f>
        <v>#VALUE!</v>
      </c>
      <c r="DR68" s="92" t="s">
        <v>34</v>
      </c>
      <c r="DS68" s="95" t="e">
        <f>DS50/$I$18</f>
        <v>#VALUE!</v>
      </c>
      <c r="DU68" s="92" t="s">
        <v>34</v>
      </c>
      <c r="DV68" s="95" t="e">
        <f>DV50/$I$18</f>
        <v>#VALUE!</v>
      </c>
      <c r="DX68" s="92" t="s">
        <v>34</v>
      </c>
      <c r="DY68" s="95" t="e">
        <f>DY50/$I$18</f>
        <v>#VALUE!</v>
      </c>
      <c r="EA68" s="92" t="s">
        <v>34</v>
      </c>
      <c r="EB68" s="95" t="e">
        <f>EB50/$I$18</f>
        <v>#VALUE!</v>
      </c>
      <c r="ED68" s="92" t="s">
        <v>34</v>
      </c>
      <c r="EE68" s="95" t="e">
        <f>EE50/$I$18</f>
        <v>#VALUE!</v>
      </c>
      <c r="EG68" s="92" t="s">
        <v>34</v>
      </c>
      <c r="EH68" s="95" t="e">
        <f>EH50/$I$18</f>
        <v>#VALUE!</v>
      </c>
      <c r="EJ68" s="92" t="s">
        <v>34</v>
      </c>
      <c r="EK68" s="95" t="e">
        <f>EK50/$I$18</f>
        <v>#VALUE!</v>
      </c>
      <c r="EM68" s="92" t="s">
        <v>34</v>
      </c>
      <c r="EN68" s="95" t="e">
        <f>EN50/$I$18</f>
        <v>#VALUE!</v>
      </c>
      <c r="EP68" s="92" t="s">
        <v>34</v>
      </c>
      <c r="EQ68" s="95" t="e">
        <f>EQ50/$I$18</f>
        <v>#VALUE!</v>
      </c>
      <c r="ES68" s="92" t="s">
        <v>34</v>
      </c>
      <c r="ET68" s="95" t="e">
        <f>ET50/$I$18</f>
        <v>#VALUE!</v>
      </c>
      <c r="EV68" s="92" t="s">
        <v>34</v>
      </c>
      <c r="EW68" s="95" t="e">
        <f>EW50/$I$18</f>
        <v>#VALUE!</v>
      </c>
      <c r="EY68" s="92" t="s">
        <v>34</v>
      </c>
      <c r="EZ68" s="95" t="e">
        <f>EZ50/$I$18</f>
        <v>#VALUE!</v>
      </c>
    </row>
    <row r="69" spans="3:156" ht="15.75" thickBot="1" x14ac:dyDescent="0.3">
      <c r="C69" s="62" t="s">
        <v>37</v>
      </c>
      <c r="E69" s="93" t="s">
        <v>36</v>
      </c>
      <c r="F69" s="96" t="e">
        <f>F51/$I$19</f>
        <v>#VALUE!</v>
      </c>
      <c r="H69" s="93" t="s">
        <v>36</v>
      </c>
      <c r="I69" s="96" t="e">
        <f>I51/$I$19</f>
        <v>#VALUE!</v>
      </c>
      <c r="K69" s="93" t="s">
        <v>36</v>
      </c>
      <c r="L69" s="96" t="e">
        <f>L51/$I$19</f>
        <v>#VALUE!</v>
      </c>
      <c r="N69" s="93" t="s">
        <v>36</v>
      </c>
      <c r="O69" s="96" t="e">
        <f>O51/$I$19</f>
        <v>#VALUE!</v>
      </c>
      <c r="Q69" s="93" t="s">
        <v>36</v>
      </c>
      <c r="R69" s="96" t="e">
        <f>R51/$I$19</f>
        <v>#VALUE!</v>
      </c>
      <c r="T69" s="93" t="s">
        <v>36</v>
      </c>
      <c r="U69" s="96" t="e">
        <f>U51/$I$19</f>
        <v>#VALUE!</v>
      </c>
      <c r="W69" s="93" t="s">
        <v>36</v>
      </c>
      <c r="X69" s="96" t="e">
        <f>X51/$I$19</f>
        <v>#VALUE!</v>
      </c>
      <c r="Z69" s="93" t="s">
        <v>36</v>
      </c>
      <c r="AA69" s="96" t="e">
        <f>AA51/$I$19</f>
        <v>#VALUE!</v>
      </c>
      <c r="AC69" s="93" t="s">
        <v>36</v>
      </c>
      <c r="AD69" s="96" t="e">
        <f>AD51/$I$19</f>
        <v>#VALUE!</v>
      </c>
      <c r="AF69" s="93" t="s">
        <v>36</v>
      </c>
      <c r="AG69" s="96" t="e">
        <f>AG51/$I$19</f>
        <v>#VALUE!</v>
      </c>
      <c r="AI69" s="93" t="s">
        <v>36</v>
      </c>
      <c r="AJ69" s="96" t="e">
        <f>AJ51/$I$19</f>
        <v>#VALUE!</v>
      </c>
      <c r="AL69" s="93" t="s">
        <v>36</v>
      </c>
      <c r="AM69" s="96" t="e">
        <f>AM51/$I$19</f>
        <v>#VALUE!</v>
      </c>
      <c r="AO69" s="93" t="s">
        <v>36</v>
      </c>
      <c r="AP69" s="96" t="e">
        <f>AP51/$I$19</f>
        <v>#VALUE!</v>
      </c>
      <c r="AR69" s="93" t="s">
        <v>36</v>
      </c>
      <c r="AS69" s="96" t="e">
        <f>AS51/$I$19</f>
        <v>#VALUE!</v>
      </c>
      <c r="AU69" s="93" t="s">
        <v>36</v>
      </c>
      <c r="AV69" s="96" t="e">
        <f>AV51/$I$19</f>
        <v>#VALUE!</v>
      </c>
      <c r="AX69" s="93" t="s">
        <v>36</v>
      </c>
      <c r="AY69" s="96" t="e">
        <f>AY51/$I$19</f>
        <v>#VALUE!</v>
      </c>
      <c r="BA69" s="93" t="s">
        <v>36</v>
      </c>
      <c r="BB69" s="96" t="e">
        <f>BB51/$I$19</f>
        <v>#VALUE!</v>
      </c>
      <c r="BD69" s="93" t="s">
        <v>36</v>
      </c>
      <c r="BE69" s="96" t="e">
        <f>BE51/$I$19</f>
        <v>#VALUE!</v>
      </c>
      <c r="BG69" s="93" t="s">
        <v>36</v>
      </c>
      <c r="BH69" s="96" t="e">
        <f>BH51/$I$19</f>
        <v>#VALUE!</v>
      </c>
      <c r="BJ69" s="93" t="s">
        <v>36</v>
      </c>
      <c r="BK69" s="96" t="e">
        <f>BK51/$I$19</f>
        <v>#VALUE!</v>
      </c>
      <c r="BM69" s="93" t="s">
        <v>36</v>
      </c>
      <c r="BN69" s="96" t="e">
        <f>BN51/$I$19</f>
        <v>#VALUE!</v>
      </c>
      <c r="BP69" s="93" t="s">
        <v>36</v>
      </c>
      <c r="BQ69" s="96" t="e">
        <f>BQ51/$I$19</f>
        <v>#VALUE!</v>
      </c>
      <c r="BS69" s="93" t="s">
        <v>36</v>
      </c>
      <c r="BT69" s="96" t="e">
        <f>BT51/$I$19</f>
        <v>#VALUE!</v>
      </c>
      <c r="BV69" s="93" t="s">
        <v>36</v>
      </c>
      <c r="BW69" s="96" t="e">
        <f>BW51/$I$19</f>
        <v>#VALUE!</v>
      </c>
      <c r="BY69" s="93" t="s">
        <v>36</v>
      </c>
      <c r="BZ69" s="96" t="e">
        <f>BZ51/$I$19</f>
        <v>#VALUE!</v>
      </c>
      <c r="CB69" s="93" t="s">
        <v>36</v>
      </c>
      <c r="CC69" s="96" t="e">
        <f>CC51/$I$19</f>
        <v>#VALUE!</v>
      </c>
      <c r="CE69" s="93" t="s">
        <v>36</v>
      </c>
      <c r="CF69" s="96" t="e">
        <f>CF51/$I$19</f>
        <v>#VALUE!</v>
      </c>
      <c r="CH69" s="93" t="s">
        <v>36</v>
      </c>
      <c r="CI69" s="96" t="e">
        <f>CI51/$I$19</f>
        <v>#VALUE!</v>
      </c>
      <c r="CK69" s="93" t="s">
        <v>36</v>
      </c>
      <c r="CL69" s="96" t="e">
        <f>CL51/$I$19</f>
        <v>#VALUE!</v>
      </c>
      <c r="CN69" s="93" t="s">
        <v>36</v>
      </c>
      <c r="CO69" s="96" t="e">
        <f>CO51/$I$19</f>
        <v>#VALUE!</v>
      </c>
      <c r="CQ69" s="93" t="s">
        <v>36</v>
      </c>
      <c r="CR69" s="96" t="e">
        <f>CR51/$I$19</f>
        <v>#VALUE!</v>
      </c>
      <c r="CT69" s="93" t="s">
        <v>36</v>
      </c>
      <c r="CU69" s="96" t="e">
        <f>CU51/$I$19</f>
        <v>#VALUE!</v>
      </c>
      <c r="CW69" s="93" t="s">
        <v>36</v>
      </c>
      <c r="CX69" s="96" t="e">
        <f>CX51/$I$19</f>
        <v>#VALUE!</v>
      </c>
      <c r="CZ69" s="93" t="s">
        <v>36</v>
      </c>
      <c r="DA69" s="96" t="e">
        <f>DA51/$I$19</f>
        <v>#VALUE!</v>
      </c>
      <c r="DC69" s="93" t="s">
        <v>36</v>
      </c>
      <c r="DD69" s="96" t="e">
        <f>DD51/$I$19</f>
        <v>#VALUE!</v>
      </c>
      <c r="DF69" s="93" t="s">
        <v>36</v>
      </c>
      <c r="DG69" s="96" t="e">
        <f>DG51/$I$19</f>
        <v>#VALUE!</v>
      </c>
      <c r="DI69" s="93" t="s">
        <v>36</v>
      </c>
      <c r="DJ69" s="96" t="e">
        <f>DJ51/$I$19</f>
        <v>#VALUE!</v>
      </c>
      <c r="DL69" s="93" t="s">
        <v>36</v>
      </c>
      <c r="DM69" s="96" t="e">
        <f>DM51/$I$19</f>
        <v>#VALUE!</v>
      </c>
      <c r="DO69" s="93" t="s">
        <v>36</v>
      </c>
      <c r="DP69" s="96" t="e">
        <f>DP51/$I$19</f>
        <v>#VALUE!</v>
      </c>
      <c r="DR69" s="93" t="s">
        <v>36</v>
      </c>
      <c r="DS69" s="96" t="e">
        <f>DS51/$I$19</f>
        <v>#VALUE!</v>
      </c>
      <c r="DU69" s="93" t="s">
        <v>36</v>
      </c>
      <c r="DV69" s="96" t="e">
        <f>DV51/$I$19</f>
        <v>#VALUE!</v>
      </c>
      <c r="DX69" s="93" t="s">
        <v>36</v>
      </c>
      <c r="DY69" s="96" t="e">
        <f>DY51/$I$19</f>
        <v>#VALUE!</v>
      </c>
      <c r="EA69" s="93" t="s">
        <v>36</v>
      </c>
      <c r="EB69" s="96" t="e">
        <f>EB51/$I$19</f>
        <v>#VALUE!</v>
      </c>
      <c r="ED69" s="93" t="s">
        <v>36</v>
      </c>
      <c r="EE69" s="96" t="e">
        <f>EE51/$I$19</f>
        <v>#VALUE!</v>
      </c>
      <c r="EG69" s="93" t="s">
        <v>36</v>
      </c>
      <c r="EH69" s="96" t="e">
        <f>EH51/$I$19</f>
        <v>#VALUE!</v>
      </c>
      <c r="EJ69" s="93" t="s">
        <v>36</v>
      </c>
      <c r="EK69" s="96" t="e">
        <f>EK51/$I$19</f>
        <v>#VALUE!</v>
      </c>
      <c r="EM69" s="93" t="s">
        <v>36</v>
      </c>
      <c r="EN69" s="96" t="e">
        <f>EN51/$I$19</f>
        <v>#VALUE!</v>
      </c>
      <c r="EP69" s="93" t="s">
        <v>36</v>
      </c>
      <c r="EQ69" s="96" t="e">
        <f>EQ51/$I$19</f>
        <v>#VALUE!</v>
      </c>
      <c r="ES69" s="93" t="s">
        <v>36</v>
      </c>
      <c r="ET69" s="96" t="e">
        <f>ET51/$I$19</f>
        <v>#VALUE!</v>
      </c>
      <c r="EV69" s="93" t="s">
        <v>36</v>
      </c>
      <c r="EW69" s="96" t="e">
        <f>EW51/$I$19</f>
        <v>#VALUE!</v>
      </c>
      <c r="EY69" s="93" t="s">
        <v>36</v>
      </c>
      <c r="EZ69" s="96" t="e">
        <f>EZ51/$I$19</f>
        <v>#VALUE!</v>
      </c>
    </row>
    <row r="70" spans="3:156" ht="15.75" thickTop="1" x14ac:dyDescent="0.25"/>
  </sheetData>
  <mergeCells count="50">
    <mergeCell ref="EV1:EW1"/>
    <mergeCell ref="EY1:EZ1"/>
    <mergeCell ref="ED1:EE1"/>
    <mergeCell ref="EG1:EH1"/>
    <mergeCell ref="EJ1:EK1"/>
    <mergeCell ref="EM1:EN1"/>
    <mergeCell ref="EP1:EQ1"/>
    <mergeCell ref="ES1:ET1"/>
    <mergeCell ref="EA1:EB1"/>
    <mergeCell ref="CT1:CU1"/>
    <mergeCell ref="CW1:CX1"/>
    <mergeCell ref="CZ1:DA1"/>
    <mergeCell ref="DC1:DD1"/>
    <mergeCell ref="DF1:DG1"/>
    <mergeCell ref="DI1:DJ1"/>
    <mergeCell ref="DL1:DM1"/>
    <mergeCell ref="DO1:DP1"/>
    <mergeCell ref="DR1:DS1"/>
    <mergeCell ref="DU1:DV1"/>
    <mergeCell ref="DX1:DY1"/>
    <mergeCell ref="CQ1:CR1"/>
    <mergeCell ref="BJ1:BK1"/>
    <mergeCell ref="BM1:BN1"/>
    <mergeCell ref="BP1:BQ1"/>
    <mergeCell ref="BS1:BT1"/>
    <mergeCell ref="BV1:BW1"/>
    <mergeCell ref="BY1:BZ1"/>
    <mergeCell ref="CB1:CC1"/>
    <mergeCell ref="CE1:CF1"/>
    <mergeCell ref="CH1:CI1"/>
    <mergeCell ref="CK1:CL1"/>
    <mergeCell ref="CN1:CO1"/>
    <mergeCell ref="BG1:BH1"/>
    <mergeCell ref="Z1:AA1"/>
    <mergeCell ref="AC1:AD1"/>
    <mergeCell ref="AF1:AG1"/>
    <mergeCell ref="AI1:AJ1"/>
    <mergeCell ref="AL1:AM1"/>
    <mergeCell ref="AO1:AP1"/>
    <mergeCell ref="AR1:AS1"/>
    <mergeCell ref="AU1:AV1"/>
    <mergeCell ref="AX1:AY1"/>
    <mergeCell ref="BA1:BB1"/>
    <mergeCell ref="BD1:BE1"/>
    <mergeCell ref="W1:X1"/>
    <mergeCell ref="H1:I1"/>
    <mergeCell ref="K1:L1"/>
    <mergeCell ref="N1:O1"/>
    <mergeCell ref="Q1:R1"/>
    <mergeCell ref="T1:U1"/>
  </mergeCells>
  <conditionalFormatting sqref="A11:A17 B11:B16 C11:G17 A20:H20 A5:G10 A18:G19 A22:H22 A21:G21 A4:E4">
    <cfRule type="cellIs" dxfId="959" priority="960" operator="lessThan">
      <formula>0</formula>
    </cfRule>
  </conditionalFormatting>
  <conditionalFormatting sqref="A3:H3">
    <cfRule type="cellIs" dxfId="958" priority="959" operator="lessThan">
      <formula>0</formula>
    </cfRule>
  </conditionalFormatting>
  <conditionalFormatting sqref="P4:P22 K4:M20 L22:M22 M21">
    <cfRule type="cellIs" dxfId="957" priority="956" operator="lessThan">
      <formula>0</formula>
    </cfRule>
  </conditionalFormatting>
  <conditionalFormatting sqref="V3">
    <cfRule type="cellIs" dxfId="956" priority="957" operator="lessThan">
      <formula>0</formula>
    </cfRule>
  </conditionalFormatting>
  <conditionalFormatting sqref="S3">
    <cfRule type="cellIs" dxfId="955" priority="958" operator="lessThan">
      <formula>0</formula>
    </cfRule>
  </conditionalFormatting>
  <conditionalFormatting sqref="K3:M3 P3">
    <cfRule type="cellIs" dxfId="954" priority="955" operator="lessThan">
      <formula>0</formula>
    </cfRule>
  </conditionalFormatting>
  <conditionalFormatting sqref="R22 Q4:Q20">
    <cfRule type="cellIs" dxfId="953" priority="954" operator="lessThan">
      <formula>0</formula>
    </cfRule>
  </conditionalFormatting>
  <conditionalFormatting sqref="Q3:R3">
    <cfRule type="cellIs" dxfId="952" priority="953" operator="lessThan">
      <formula>0</formula>
    </cfRule>
  </conditionalFormatting>
  <conditionalFormatting sqref="T20 U22">
    <cfRule type="cellIs" dxfId="951" priority="952" operator="lessThan">
      <formula>0</formula>
    </cfRule>
  </conditionalFormatting>
  <conditionalFormatting sqref="T3:U3">
    <cfRule type="cellIs" dxfId="950" priority="951" operator="lessThan">
      <formula>0</formula>
    </cfRule>
  </conditionalFormatting>
  <conditionalFormatting sqref="W20 X22">
    <cfRule type="cellIs" dxfId="949" priority="950" operator="lessThan">
      <formula>0</formula>
    </cfRule>
  </conditionalFormatting>
  <conditionalFormatting sqref="W3:X3">
    <cfRule type="cellIs" dxfId="948" priority="949" operator="lessThan">
      <formula>0</formula>
    </cfRule>
  </conditionalFormatting>
  <conditionalFormatting sqref="Z20 AA22">
    <cfRule type="cellIs" dxfId="947" priority="948" operator="lessThan">
      <formula>0</formula>
    </cfRule>
  </conditionalFormatting>
  <conditionalFormatting sqref="Z3:AA3">
    <cfRule type="cellIs" dxfId="946" priority="947" operator="lessThan">
      <formula>0</formula>
    </cfRule>
  </conditionalFormatting>
  <conditionalFormatting sqref="J4:J22">
    <cfRule type="cellIs" dxfId="945" priority="946" operator="lessThan">
      <formula>0</formula>
    </cfRule>
  </conditionalFormatting>
  <conditionalFormatting sqref="J3">
    <cfRule type="cellIs" dxfId="944" priority="945" operator="lessThan">
      <formula>0</formula>
    </cfRule>
  </conditionalFormatting>
  <conditionalFormatting sqref="I22">
    <cfRule type="cellIs" dxfId="943" priority="944" operator="lessThan">
      <formula>0</formula>
    </cfRule>
  </conditionalFormatting>
  <conditionalFormatting sqref="I20">
    <cfRule type="cellIs" dxfId="942" priority="943" operator="lessThan">
      <formula>0</formula>
    </cfRule>
  </conditionalFormatting>
  <conditionalFormatting sqref="K21:K22">
    <cfRule type="cellIs" dxfId="941" priority="942" operator="lessThan">
      <formula>0</formula>
    </cfRule>
  </conditionalFormatting>
  <conditionalFormatting sqref="Q21:Q22">
    <cfRule type="cellIs" dxfId="940" priority="941" operator="lessThan">
      <formula>0</formula>
    </cfRule>
  </conditionalFormatting>
  <conditionalFormatting sqref="T4:T19">
    <cfRule type="cellIs" dxfId="939" priority="940" operator="lessThan">
      <formula>0</formula>
    </cfRule>
  </conditionalFormatting>
  <conditionalFormatting sqref="T21:T22">
    <cfRule type="cellIs" dxfId="938" priority="939" operator="lessThan">
      <formula>0</formula>
    </cfRule>
  </conditionalFormatting>
  <conditionalFormatting sqref="W4:W19">
    <cfRule type="cellIs" dxfId="937" priority="938" operator="lessThan">
      <formula>0</formula>
    </cfRule>
  </conditionalFormatting>
  <conditionalFormatting sqref="W21:W22">
    <cfRule type="cellIs" dxfId="936" priority="937" operator="lessThan">
      <formula>0</formula>
    </cfRule>
  </conditionalFormatting>
  <conditionalFormatting sqref="Z4:Z19">
    <cfRule type="cellIs" dxfId="935" priority="936" operator="lessThan">
      <formula>0</formula>
    </cfRule>
  </conditionalFormatting>
  <conditionalFormatting sqref="Z21:Z22">
    <cfRule type="cellIs" dxfId="934" priority="935" operator="lessThan">
      <formula>0</formula>
    </cfRule>
  </conditionalFormatting>
  <conditionalFormatting sqref="AC20 AD22">
    <cfRule type="cellIs" dxfId="933" priority="934" operator="lessThan">
      <formula>0</formula>
    </cfRule>
  </conditionalFormatting>
  <conditionalFormatting sqref="AC3:AD3">
    <cfRule type="cellIs" dxfId="932" priority="933" operator="lessThan">
      <formula>0</formula>
    </cfRule>
  </conditionalFormatting>
  <conditionalFormatting sqref="AC4:AC19">
    <cfRule type="cellIs" dxfId="931" priority="932" operator="lessThan">
      <formula>0</formula>
    </cfRule>
  </conditionalFormatting>
  <conditionalFormatting sqref="AC21:AC22">
    <cfRule type="cellIs" dxfId="930" priority="931" operator="lessThan">
      <formula>0</formula>
    </cfRule>
  </conditionalFormatting>
  <conditionalFormatting sqref="AF20 AG22">
    <cfRule type="cellIs" dxfId="929" priority="930" operator="lessThan">
      <formula>0</formula>
    </cfRule>
  </conditionalFormatting>
  <conditionalFormatting sqref="AF3:AG3">
    <cfRule type="cellIs" dxfId="928" priority="929" operator="lessThan">
      <formula>0</formula>
    </cfRule>
  </conditionalFormatting>
  <conditionalFormatting sqref="AF4:AF19">
    <cfRule type="cellIs" dxfId="927" priority="928" operator="lessThan">
      <formula>0</formula>
    </cfRule>
  </conditionalFormatting>
  <conditionalFormatting sqref="AF21:AF22">
    <cfRule type="cellIs" dxfId="926" priority="927" operator="lessThan">
      <formula>0</formula>
    </cfRule>
  </conditionalFormatting>
  <conditionalFormatting sqref="AI20 AJ22">
    <cfRule type="cellIs" dxfId="925" priority="926" operator="lessThan">
      <formula>0</formula>
    </cfRule>
  </conditionalFormatting>
  <conditionalFormatting sqref="AI3:AJ3">
    <cfRule type="cellIs" dxfId="924" priority="925" operator="lessThan">
      <formula>0</formula>
    </cfRule>
  </conditionalFormatting>
  <conditionalFormatting sqref="AI4:AI19">
    <cfRule type="cellIs" dxfId="923" priority="924" operator="lessThan">
      <formula>0</formula>
    </cfRule>
  </conditionalFormatting>
  <conditionalFormatting sqref="AI21:AI22">
    <cfRule type="cellIs" dxfId="922" priority="923" operator="lessThan">
      <formula>0</formula>
    </cfRule>
  </conditionalFormatting>
  <conditionalFormatting sqref="N20">
    <cfRule type="cellIs" dxfId="921" priority="922" operator="lessThan">
      <formula>0</formula>
    </cfRule>
  </conditionalFormatting>
  <conditionalFormatting sqref="N3:O3">
    <cfRule type="cellIs" dxfId="920" priority="921" operator="lessThan">
      <formula>0</formula>
    </cfRule>
  </conditionalFormatting>
  <conditionalFormatting sqref="O22">
    <cfRule type="cellIs" dxfId="919" priority="920" operator="lessThan">
      <formula>0</formula>
    </cfRule>
  </conditionalFormatting>
  <conditionalFormatting sqref="N21:N22">
    <cfRule type="cellIs" dxfId="918" priority="919" operator="lessThan">
      <formula>0</formula>
    </cfRule>
  </conditionalFormatting>
  <conditionalFormatting sqref="N4:N19">
    <cfRule type="cellIs" dxfId="917" priority="918" operator="lessThan">
      <formula>0</formula>
    </cfRule>
  </conditionalFormatting>
  <conditionalFormatting sqref="AL20 AM22">
    <cfRule type="cellIs" dxfId="916" priority="917" operator="lessThan">
      <formula>0</formula>
    </cfRule>
  </conditionalFormatting>
  <conditionalFormatting sqref="AL3:AM3">
    <cfRule type="cellIs" dxfId="915" priority="916" operator="lessThan">
      <formula>0</formula>
    </cfRule>
  </conditionalFormatting>
  <conditionalFormatting sqref="AL4:AL19">
    <cfRule type="cellIs" dxfId="914" priority="915" operator="lessThan">
      <formula>0</formula>
    </cfRule>
  </conditionalFormatting>
  <conditionalFormatting sqref="AL21:AL22">
    <cfRule type="cellIs" dxfId="913" priority="914" operator="lessThan">
      <formula>0</formula>
    </cfRule>
  </conditionalFormatting>
  <conditionalFormatting sqref="AO20 AP22">
    <cfRule type="cellIs" dxfId="912" priority="913" operator="lessThan">
      <formula>0</formula>
    </cfRule>
  </conditionalFormatting>
  <conditionalFormatting sqref="AO3:AP3">
    <cfRule type="cellIs" dxfId="911" priority="912" operator="lessThan">
      <formula>0</formula>
    </cfRule>
  </conditionalFormatting>
  <conditionalFormatting sqref="AO4:AO19">
    <cfRule type="cellIs" dxfId="910" priority="911" operator="lessThan">
      <formula>0</formula>
    </cfRule>
  </conditionalFormatting>
  <conditionalFormatting sqref="AO21:AO22">
    <cfRule type="cellIs" dxfId="909" priority="910" operator="lessThan">
      <formula>0</formula>
    </cfRule>
  </conditionalFormatting>
  <conditionalFormatting sqref="AR20 AS22:AT22 AT4:AT21">
    <cfRule type="cellIs" dxfId="908" priority="909" operator="lessThan">
      <formula>0</formula>
    </cfRule>
  </conditionalFormatting>
  <conditionalFormatting sqref="AR3:AT3">
    <cfRule type="cellIs" dxfId="907" priority="908" operator="lessThan">
      <formula>0</formula>
    </cfRule>
  </conditionalFormatting>
  <conditionalFormatting sqref="AR4:AR19">
    <cfRule type="cellIs" dxfId="906" priority="907" operator="lessThan">
      <formula>0</formula>
    </cfRule>
  </conditionalFormatting>
  <conditionalFormatting sqref="AR21:AR22">
    <cfRule type="cellIs" dxfId="905" priority="906" operator="lessThan">
      <formula>0</formula>
    </cfRule>
  </conditionalFormatting>
  <conditionalFormatting sqref="AX20 AY22">
    <cfRule type="cellIs" dxfId="904" priority="905" operator="lessThan">
      <formula>0</formula>
    </cfRule>
  </conditionalFormatting>
  <conditionalFormatting sqref="AX3:AY3">
    <cfRule type="cellIs" dxfId="903" priority="904" operator="lessThan">
      <formula>0</formula>
    </cfRule>
  </conditionalFormatting>
  <conditionalFormatting sqref="AX4:AX19">
    <cfRule type="cellIs" dxfId="902" priority="903" operator="lessThan">
      <formula>0</formula>
    </cfRule>
  </conditionalFormatting>
  <conditionalFormatting sqref="AX21:AX22">
    <cfRule type="cellIs" dxfId="901" priority="902" operator="lessThan">
      <formula>0</formula>
    </cfRule>
  </conditionalFormatting>
  <conditionalFormatting sqref="BA20:BB20 BB22">
    <cfRule type="cellIs" dxfId="900" priority="901" operator="lessThan">
      <formula>0</formula>
    </cfRule>
  </conditionalFormatting>
  <conditionalFormatting sqref="BA3:BB3">
    <cfRule type="cellIs" dxfId="899" priority="900" operator="lessThan">
      <formula>0</formula>
    </cfRule>
  </conditionalFormatting>
  <conditionalFormatting sqref="BA4:BA19">
    <cfRule type="cellIs" dxfId="898" priority="899" operator="lessThan">
      <formula>0</formula>
    </cfRule>
  </conditionalFormatting>
  <conditionalFormatting sqref="BA21:BA22">
    <cfRule type="cellIs" dxfId="897" priority="898" operator="lessThan">
      <formula>0</formula>
    </cfRule>
  </conditionalFormatting>
  <conditionalFormatting sqref="BD20:BE20 BE22">
    <cfRule type="cellIs" dxfId="896" priority="897" operator="lessThan">
      <formula>0</formula>
    </cfRule>
  </conditionalFormatting>
  <conditionalFormatting sqref="BD3:BE3">
    <cfRule type="cellIs" dxfId="895" priority="896" operator="lessThan">
      <formula>0</formula>
    </cfRule>
  </conditionalFormatting>
  <conditionalFormatting sqref="BD4:BD19">
    <cfRule type="cellIs" dxfId="894" priority="895" operator="lessThan">
      <formula>0</formula>
    </cfRule>
  </conditionalFormatting>
  <conditionalFormatting sqref="BD21:BD22">
    <cfRule type="cellIs" dxfId="893" priority="894" operator="lessThan">
      <formula>0</formula>
    </cfRule>
  </conditionalFormatting>
  <conditionalFormatting sqref="BG20:BH20 BH22">
    <cfRule type="cellIs" dxfId="892" priority="893" operator="lessThan">
      <formula>0</formula>
    </cfRule>
  </conditionalFormatting>
  <conditionalFormatting sqref="BG3:BH3">
    <cfRule type="cellIs" dxfId="891" priority="892" operator="lessThan">
      <formula>0</formula>
    </cfRule>
  </conditionalFormatting>
  <conditionalFormatting sqref="BG4:BG19">
    <cfRule type="cellIs" dxfId="890" priority="891" operator="lessThan">
      <formula>0</formula>
    </cfRule>
  </conditionalFormatting>
  <conditionalFormatting sqref="BG21:BG22">
    <cfRule type="cellIs" dxfId="889" priority="890" operator="lessThan">
      <formula>0</formula>
    </cfRule>
  </conditionalFormatting>
  <conditionalFormatting sqref="BJ20:BK20 BK22">
    <cfRule type="cellIs" dxfId="888" priority="889" operator="lessThan">
      <formula>0</formula>
    </cfRule>
  </conditionalFormatting>
  <conditionalFormatting sqref="BJ3:BK3">
    <cfRule type="cellIs" dxfId="887" priority="888" operator="lessThan">
      <formula>0</formula>
    </cfRule>
  </conditionalFormatting>
  <conditionalFormatting sqref="BJ4:BJ19">
    <cfRule type="cellIs" dxfId="886" priority="887" operator="lessThan">
      <formula>0</formula>
    </cfRule>
  </conditionalFormatting>
  <conditionalFormatting sqref="BJ21:BJ22">
    <cfRule type="cellIs" dxfId="885" priority="886" operator="lessThan">
      <formula>0</formula>
    </cfRule>
  </conditionalFormatting>
  <conditionalFormatting sqref="BM20:BN20 BN22">
    <cfRule type="cellIs" dxfId="884" priority="885" operator="lessThan">
      <formula>0</formula>
    </cfRule>
  </conditionalFormatting>
  <conditionalFormatting sqref="BM3:BN3">
    <cfRule type="cellIs" dxfId="883" priority="884" operator="lessThan">
      <formula>0</formula>
    </cfRule>
  </conditionalFormatting>
  <conditionalFormatting sqref="BM4:BM19">
    <cfRule type="cellIs" dxfId="882" priority="883" operator="lessThan">
      <formula>0</formula>
    </cfRule>
  </conditionalFormatting>
  <conditionalFormatting sqref="BM21:BM22">
    <cfRule type="cellIs" dxfId="881" priority="882" operator="lessThan">
      <formula>0</formula>
    </cfRule>
  </conditionalFormatting>
  <conditionalFormatting sqref="BP20:BQ20 BQ22">
    <cfRule type="cellIs" dxfId="880" priority="881" operator="lessThan">
      <formula>0</formula>
    </cfRule>
  </conditionalFormatting>
  <conditionalFormatting sqref="BP3:BQ3">
    <cfRule type="cellIs" dxfId="879" priority="880" operator="lessThan">
      <formula>0</formula>
    </cfRule>
  </conditionalFormatting>
  <conditionalFormatting sqref="BP4:BP19">
    <cfRule type="cellIs" dxfId="878" priority="879" operator="lessThan">
      <formula>0</formula>
    </cfRule>
  </conditionalFormatting>
  <conditionalFormatting sqref="BP21:BP22">
    <cfRule type="cellIs" dxfId="877" priority="878" operator="lessThan">
      <formula>0</formula>
    </cfRule>
  </conditionalFormatting>
  <conditionalFormatting sqref="BS20:BT20 BT22">
    <cfRule type="cellIs" dxfId="876" priority="877" operator="lessThan">
      <formula>0</formula>
    </cfRule>
  </conditionalFormatting>
  <conditionalFormatting sqref="BS3:BT3">
    <cfRule type="cellIs" dxfId="875" priority="876" operator="lessThan">
      <formula>0</formula>
    </cfRule>
  </conditionalFormatting>
  <conditionalFormatting sqref="BS4:BS19">
    <cfRule type="cellIs" dxfId="874" priority="875" operator="lessThan">
      <formula>0</formula>
    </cfRule>
  </conditionalFormatting>
  <conditionalFormatting sqref="BS21:BS22">
    <cfRule type="cellIs" dxfId="873" priority="874" operator="lessThan">
      <formula>0</formula>
    </cfRule>
  </conditionalFormatting>
  <conditionalFormatting sqref="BV20:BW20 BW22">
    <cfRule type="cellIs" dxfId="872" priority="873" operator="lessThan">
      <formula>0</formula>
    </cfRule>
  </conditionalFormatting>
  <conditionalFormatting sqref="BV3:BW3">
    <cfRule type="cellIs" dxfId="871" priority="872" operator="lessThan">
      <formula>0</formula>
    </cfRule>
  </conditionalFormatting>
  <conditionalFormatting sqref="BV4:BV19">
    <cfRule type="cellIs" dxfId="870" priority="871" operator="lessThan">
      <formula>0</formula>
    </cfRule>
  </conditionalFormatting>
  <conditionalFormatting sqref="BV21:BV22">
    <cfRule type="cellIs" dxfId="869" priority="870" operator="lessThan">
      <formula>0</formula>
    </cfRule>
  </conditionalFormatting>
  <conditionalFormatting sqref="BY20 BZ22">
    <cfRule type="cellIs" dxfId="868" priority="869" operator="lessThan">
      <formula>0</formula>
    </cfRule>
  </conditionalFormatting>
  <conditionalFormatting sqref="BY3:BZ3">
    <cfRule type="cellIs" dxfId="867" priority="868" operator="lessThan">
      <formula>0</formula>
    </cfRule>
  </conditionalFormatting>
  <conditionalFormatting sqref="BY4:BY19">
    <cfRule type="cellIs" dxfId="866" priority="867" operator="lessThan">
      <formula>0</formula>
    </cfRule>
  </conditionalFormatting>
  <conditionalFormatting sqref="BY21:BY22">
    <cfRule type="cellIs" dxfId="865" priority="866" operator="lessThan">
      <formula>0</formula>
    </cfRule>
  </conditionalFormatting>
  <conditionalFormatting sqref="CB20:CC20 CC22">
    <cfRule type="cellIs" dxfId="864" priority="865" operator="lessThan">
      <formula>0</formula>
    </cfRule>
  </conditionalFormatting>
  <conditionalFormatting sqref="CB3:CC3">
    <cfRule type="cellIs" dxfId="863" priority="864" operator="lessThan">
      <formula>0</formula>
    </cfRule>
  </conditionalFormatting>
  <conditionalFormatting sqref="CB4:CB19">
    <cfRule type="cellIs" dxfId="862" priority="863" operator="lessThan">
      <formula>0</formula>
    </cfRule>
  </conditionalFormatting>
  <conditionalFormatting sqref="CB21:CB22">
    <cfRule type="cellIs" dxfId="861" priority="862" operator="lessThan">
      <formula>0</formula>
    </cfRule>
  </conditionalFormatting>
  <conditionalFormatting sqref="AU20 AV22">
    <cfRule type="cellIs" dxfId="860" priority="861" operator="lessThan">
      <formula>0</formula>
    </cfRule>
  </conditionalFormatting>
  <conditionalFormatting sqref="AU3:AV3">
    <cfRule type="cellIs" dxfId="859" priority="860" operator="lessThan">
      <formula>0</formula>
    </cfRule>
  </conditionalFormatting>
  <conditionalFormatting sqref="AU4:AU19">
    <cfRule type="cellIs" dxfId="858" priority="859" operator="lessThan">
      <formula>0</formula>
    </cfRule>
  </conditionalFormatting>
  <conditionalFormatting sqref="AU21:AU22">
    <cfRule type="cellIs" dxfId="857" priority="858" operator="lessThan">
      <formula>0</formula>
    </cfRule>
  </conditionalFormatting>
  <conditionalFormatting sqref="L28">
    <cfRule type="cellIs" dxfId="856" priority="857" operator="lessThan">
      <formula>0</formula>
    </cfRule>
  </conditionalFormatting>
  <conditionalFormatting sqref="Q57:R69">
    <cfRule type="cellIs" dxfId="855" priority="823" operator="lessThan">
      <formula>0</formula>
    </cfRule>
  </conditionalFormatting>
  <conditionalFormatting sqref="H54:I56">
    <cfRule type="cellIs" dxfId="854" priority="560" operator="lessThan">
      <formula>0</formula>
    </cfRule>
  </conditionalFormatting>
  <conditionalFormatting sqref="T35:U35">
    <cfRule type="cellIs" dxfId="853" priority="816" operator="lessThan">
      <formula>0</formula>
    </cfRule>
  </conditionalFormatting>
  <conditionalFormatting sqref="T39:U51">
    <cfRule type="cellIs" dxfId="852" priority="814" operator="lessThan">
      <formula>0</formula>
    </cfRule>
  </conditionalFormatting>
  <conditionalFormatting sqref="T54:U56">
    <cfRule type="cellIs" dxfId="851" priority="812" operator="lessThan">
      <formula>0</formula>
    </cfRule>
  </conditionalFormatting>
  <conditionalFormatting sqref="T53">
    <cfRule type="cellIs" dxfId="850" priority="810" operator="lessThan">
      <formula>0</formula>
    </cfRule>
  </conditionalFormatting>
  <conditionalFormatting sqref="T23:U23">
    <cfRule type="cellIs" dxfId="849" priority="820" operator="lessThan">
      <formula>0</formula>
    </cfRule>
  </conditionalFormatting>
  <conditionalFormatting sqref="T29:U29">
    <cfRule type="cellIs" dxfId="848" priority="818" operator="lessThan">
      <formula>0</formula>
    </cfRule>
  </conditionalFormatting>
  <conditionalFormatting sqref="W23:X23">
    <cfRule type="cellIs" dxfId="847" priority="808" operator="lessThan">
      <formula>0</formula>
    </cfRule>
  </conditionalFormatting>
  <conditionalFormatting sqref="W29:X29">
    <cfRule type="cellIs" dxfId="846" priority="806" operator="lessThan">
      <formula>0</formula>
    </cfRule>
  </conditionalFormatting>
  <conditionalFormatting sqref="W35:X35">
    <cfRule type="cellIs" dxfId="845" priority="804" operator="lessThan">
      <formula>0</formula>
    </cfRule>
  </conditionalFormatting>
  <conditionalFormatting sqref="W39:X51">
    <cfRule type="cellIs" dxfId="844" priority="802" operator="lessThan">
      <formula>0</formula>
    </cfRule>
  </conditionalFormatting>
  <conditionalFormatting sqref="W54:X56">
    <cfRule type="cellIs" dxfId="843" priority="800" operator="lessThan">
      <formula>0</formula>
    </cfRule>
  </conditionalFormatting>
  <conditionalFormatting sqref="T36:U38">
    <cfRule type="cellIs" dxfId="842" priority="815" operator="lessThan">
      <formula>0</formula>
    </cfRule>
  </conditionalFormatting>
  <conditionalFormatting sqref="K23:L23">
    <cfRule type="cellIs" dxfId="841" priority="856" operator="lessThan">
      <formula>0</formula>
    </cfRule>
  </conditionalFormatting>
  <conditionalFormatting sqref="N57:O69">
    <cfRule type="cellIs" dxfId="840" priority="835" operator="lessThan">
      <formula>0</formula>
    </cfRule>
  </conditionalFormatting>
  <conditionalFormatting sqref="O28">
    <cfRule type="cellIs" dxfId="839" priority="845" operator="lessThan">
      <formula>0</formula>
    </cfRule>
  </conditionalFormatting>
  <conditionalFormatting sqref="BV36:BW38">
    <cfRule type="cellIs" dxfId="838" priority="599" operator="lessThan">
      <formula>0</formula>
    </cfRule>
  </conditionalFormatting>
  <conditionalFormatting sqref="Q39:R51">
    <cfRule type="cellIs" dxfId="837" priority="826" operator="lessThan">
      <formula>0</formula>
    </cfRule>
  </conditionalFormatting>
  <conditionalFormatting sqref="R53">
    <cfRule type="cellIs" dxfId="836" priority="825" operator="lessThan">
      <formula>0</formula>
    </cfRule>
  </conditionalFormatting>
  <conditionalFormatting sqref="Q53">
    <cfRule type="cellIs" dxfId="835" priority="822" operator="lessThan">
      <formula>0</formula>
    </cfRule>
  </conditionalFormatting>
  <conditionalFormatting sqref="T24:U27">
    <cfRule type="cellIs" dxfId="834" priority="819" operator="lessThan">
      <formula>0</formula>
    </cfRule>
  </conditionalFormatting>
  <conditionalFormatting sqref="T30:T33">
    <cfRule type="cellIs" dxfId="833" priority="817" operator="lessThan">
      <formula>0</formula>
    </cfRule>
  </conditionalFormatting>
  <conditionalFormatting sqref="BM36:BN38">
    <cfRule type="cellIs" dxfId="832" priority="635" operator="lessThan">
      <formula>0</formula>
    </cfRule>
  </conditionalFormatting>
  <conditionalFormatting sqref="BK53">
    <cfRule type="cellIs" dxfId="831" priority="645" operator="lessThan">
      <formula>0</formula>
    </cfRule>
  </conditionalFormatting>
  <conditionalFormatting sqref="U53">
    <cfRule type="cellIs" dxfId="830" priority="813" operator="lessThan">
      <formula>0</formula>
    </cfRule>
  </conditionalFormatting>
  <conditionalFormatting sqref="T57:U69">
    <cfRule type="cellIs" dxfId="829" priority="811" operator="lessThan">
      <formula>0</formula>
    </cfRule>
  </conditionalFormatting>
  <conditionalFormatting sqref="W24:X27">
    <cfRule type="cellIs" dxfId="828" priority="807" operator="lessThan">
      <formula>0</formula>
    </cfRule>
  </conditionalFormatting>
  <conditionalFormatting sqref="AS28">
    <cfRule type="cellIs" dxfId="827" priority="725" operator="lessThan">
      <formula>0</formula>
    </cfRule>
  </conditionalFormatting>
  <conditionalFormatting sqref="AO24:AP27">
    <cfRule type="cellIs" dxfId="826" priority="735" operator="lessThan">
      <formula>0</formula>
    </cfRule>
  </conditionalFormatting>
  <conditionalFormatting sqref="W30:W33">
    <cfRule type="cellIs" dxfId="825" priority="805" operator="lessThan">
      <formula>0</formula>
    </cfRule>
  </conditionalFormatting>
  <conditionalFormatting sqref="X53">
    <cfRule type="cellIs" dxfId="824" priority="801" operator="lessThan">
      <formula>0</formula>
    </cfRule>
  </conditionalFormatting>
  <conditionalFormatting sqref="W57:X69">
    <cfRule type="cellIs" dxfId="823" priority="799" operator="lessThan">
      <formula>0</formula>
    </cfRule>
  </conditionalFormatting>
  <conditionalFormatting sqref="W53">
    <cfRule type="cellIs" dxfId="822" priority="798" operator="lessThan">
      <formula>0</formula>
    </cfRule>
  </conditionalFormatting>
  <conditionalFormatting sqref="K57:L69">
    <cfRule type="cellIs" dxfId="821" priority="847" operator="lessThan">
      <formula>0</formula>
    </cfRule>
  </conditionalFormatting>
  <conditionalFormatting sqref="K24:L27">
    <cfRule type="cellIs" dxfId="820" priority="855" operator="lessThan">
      <formula>0</formula>
    </cfRule>
  </conditionalFormatting>
  <conditionalFormatting sqref="K29:L29">
    <cfRule type="cellIs" dxfId="819" priority="854" operator="lessThan">
      <formula>0</formula>
    </cfRule>
  </conditionalFormatting>
  <conditionalFormatting sqref="K30:K33">
    <cfRule type="cellIs" dxfId="818" priority="853" operator="lessThan">
      <formula>0</formula>
    </cfRule>
  </conditionalFormatting>
  <conditionalFormatting sqref="U28">
    <cfRule type="cellIs" dxfId="817" priority="821" operator="lessThan">
      <formula>0</formula>
    </cfRule>
  </conditionalFormatting>
  <conditionalFormatting sqref="H53">
    <cfRule type="cellIs" dxfId="816" priority="558" operator="lessThan">
      <formula>0</formula>
    </cfRule>
  </conditionalFormatting>
  <conditionalFormatting sqref="K35:L35">
    <cfRule type="cellIs" dxfId="815" priority="852" operator="lessThan">
      <formula>0</formula>
    </cfRule>
  </conditionalFormatting>
  <conditionalFormatting sqref="K36:L38">
    <cfRule type="cellIs" dxfId="814" priority="851" operator="lessThan">
      <formula>0</formula>
    </cfRule>
  </conditionalFormatting>
  <conditionalFormatting sqref="K39:L51">
    <cfRule type="cellIs" dxfId="813" priority="850" operator="lessThan">
      <formula>0</formula>
    </cfRule>
  </conditionalFormatting>
  <conditionalFormatting sqref="L53">
    <cfRule type="cellIs" dxfId="812" priority="849" operator="lessThan">
      <formula>0</formula>
    </cfRule>
  </conditionalFormatting>
  <conditionalFormatting sqref="K54:L56">
    <cfRule type="cellIs" dxfId="811" priority="848" operator="lessThan">
      <formula>0</formula>
    </cfRule>
  </conditionalFormatting>
  <conditionalFormatting sqref="Q36:R38">
    <cfRule type="cellIs" dxfId="810" priority="827" operator="lessThan">
      <formula>0</formula>
    </cfRule>
  </conditionalFormatting>
  <conditionalFormatting sqref="Q54:R56">
    <cfRule type="cellIs" dxfId="809" priority="824" operator="lessThan">
      <formula>0</formula>
    </cfRule>
  </conditionalFormatting>
  <conditionalFormatting sqref="W36:X38">
    <cfRule type="cellIs" dxfId="808" priority="803" operator="lessThan">
      <formula>0</formula>
    </cfRule>
  </conditionalFormatting>
  <conditionalFormatting sqref="AA28">
    <cfRule type="cellIs" dxfId="807" priority="797" operator="lessThan">
      <formula>0</formula>
    </cfRule>
  </conditionalFormatting>
  <conditionalFormatting sqref="X28">
    <cfRule type="cellIs" dxfId="806" priority="809" operator="lessThan">
      <formula>0</formula>
    </cfRule>
  </conditionalFormatting>
  <conditionalFormatting sqref="Z24:AA27">
    <cfRule type="cellIs" dxfId="805" priority="795" operator="lessThan">
      <formula>0</formula>
    </cfRule>
  </conditionalFormatting>
  <conditionalFormatting sqref="AA53">
    <cfRule type="cellIs" dxfId="804" priority="789" operator="lessThan">
      <formula>0</formula>
    </cfRule>
  </conditionalFormatting>
  <conditionalFormatting sqref="Z54:AA56">
    <cfRule type="cellIs" dxfId="803" priority="788" operator="lessThan">
      <formula>0</formula>
    </cfRule>
  </conditionalFormatting>
  <conditionalFormatting sqref="AD28">
    <cfRule type="cellIs" dxfId="802" priority="785" operator="lessThan">
      <formula>0</formula>
    </cfRule>
  </conditionalFormatting>
  <conditionalFormatting sqref="AC35:AD35">
    <cfRule type="cellIs" dxfId="801" priority="780" operator="lessThan">
      <formula>0</formula>
    </cfRule>
  </conditionalFormatting>
  <conditionalFormatting sqref="AC36:AD38">
    <cfRule type="cellIs" dxfId="800" priority="779" operator="lessThan">
      <formula>0</formula>
    </cfRule>
  </conditionalFormatting>
  <conditionalFormatting sqref="AC57:AD69">
    <cfRule type="cellIs" dxfId="799" priority="775" operator="lessThan">
      <formula>0</formula>
    </cfRule>
  </conditionalFormatting>
  <conditionalFormatting sqref="AF24:AG27">
    <cfRule type="cellIs" dxfId="798" priority="771" operator="lessThan">
      <formula>0</formula>
    </cfRule>
  </conditionalFormatting>
  <conditionalFormatting sqref="AF29:AG29">
    <cfRule type="cellIs" dxfId="797" priority="770" operator="lessThan">
      <formula>0</formula>
    </cfRule>
  </conditionalFormatting>
  <conditionalFormatting sqref="AG53">
    <cfRule type="cellIs" dxfId="796" priority="765" operator="lessThan">
      <formula>0</formula>
    </cfRule>
  </conditionalFormatting>
  <conditionalFormatting sqref="AF53">
    <cfRule type="cellIs" dxfId="795" priority="762" operator="lessThan">
      <formula>0</formula>
    </cfRule>
  </conditionalFormatting>
  <conditionalFormatting sqref="AJ28">
    <cfRule type="cellIs" dxfId="794" priority="761" operator="lessThan">
      <formula>0</formula>
    </cfRule>
  </conditionalFormatting>
  <conditionalFormatting sqref="AI36:AJ38">
    <cfRule type="cellIs" dxfId="793" priority="755" operator="lessThan">
      <formula>0</formula>
    </cfRule>
  </conditionalFormatting>
  <conditionalFormatting sqref="AJ53">
    <cfRule type="cellIs" dxfId="792" priority="753" operator="lessThan">
      <formula>0</formula>
    </cfRule>
  </conditionalFormatting>
  <conditionalFormatting sqref="AI54:AJ56">
    <cfRule type="cellIs" dxfId="791" priority="752" operator="lessThan">
      <formula>0</formula>
    </cfRule>
  </conditionalFormatting>
  <conditionalFormatting sqref="AL30:AL33">
    <cfRule type="cellIs" dxfId="790" priority="745" operator="lessThan">
      <formula>0</formula>
    </cfRule>
  </conditionalFormatting>
  <conditionalFormatting sqref="AL35:AM35">
    <cfRule type="cellIs" dxfId="789" priority="744" operator="lessThan">
      <formula>0</formula>
    </cfRule>
  </conditionalFormatting>
  <conditionalFormatting sqref="AL36:AM38">
    <cfRule type="cellIs" dxfId="788" priority="743" operator="lessThan">
      <formula>0</formula>
    </cfRule>
  </conditionalFormatting>
  <conditionalFormatting sqref="AO29:AP29">
    <cfRule type="cellIs" dxfId="787" priority="734" operator="lessThan">
      <formula>0</formula>
    </cfRule>
  </conditionalFormatting>
  <conditionalFormatting sqref="AO53">
    <cfRule type="cellIs" dxfId="786" priority="726" operator="lessThan">
      <formula>0</formula>
    </cfRule>
  </conditionalFormatting>
  <conditionalFormatting sqref="AS53">
    <cfRule type="cellIs" dxfId="785" priority="717" operator="lessThan">
      <formula>0</formula>
    </cfRule>
  </conditionalFormatting>
  <conditionalFormatting sqref="AR54:AS56">
    <cfRule type="cellIs" dxfId="784" priority="716" operator="lessThan">
      <formula>0</formula>
    </cfRule>
  </conditionalFormatting>
  <conditionalFormatting sqref="AR57:AS69">
    <cfRule type="cellIs" dxfId="783" priority="715" operator="lessThan">
      <formula>0</formula>
    </cfRule>
  </conditionalFormatting>
  <conditionalFormatting sqref="AU35:AV35">
    <cfRule type="cellIs" dxfId="782" priority="708" operator="lessThan">
      <formula>0</formula>
    </cfRule>
  </conditionalFormatting>
  <conditionalFormatting sqref="AU36:AV38">
    <cfRule type="cellIs" dxfId="781" priority="707" operator="lessThan">
      <formula>0</formula>
    </cfRule>
  </conditionalFormatting>
  <conditionalFormatting sqref="AV53">
    <cfRule type="cellIs" dxfId="780" priority="705" operator="lessThan">
      <formula>0</formula>
    </cfRule>
  </conditionalFormatting>
  <conditionalFormatting sqref="AX24:AY27">
    <cfRule type="cellIs" dxfId="779" priority="699" operator="lessThan">
      <formula>0</formula>
    </cfRule>
  </conditionalFormatting>
  <conditionalFormatting sqref="AX29:AY29">
    <cfRule type="cellIs" dxfId="778" priority="698" operator="lessThan">
      <formula>0</formula>
    </cfRule>
  </conditionalFormatting>
  <conditionalFormatting sqref="AX36:AY38">
    <cfRule type="cellIs" dxfId="777" priority="695" operator="lessThan">
      <formula>0</formula>
    </cfRule>
  </conditionalFormatting>
  <conditionalFormatting sqref="AX53">
    <cfRule type="cellIs" dxfId="776" priority="690" operator="lessThan">
      <formula>0</formula>
    </cfRule>
  </conditionalFormatting>
  <conditionalFormatting sqref="BB28">
    <cfRule type="cellIs" dxfId="775" priority="689" operator="lessThan">
      <formula>0</formula>
    </cfRule>
  </conditionalFormatting>
  <conditionalFormatting sqref="BA30:BA33">
    <cfRule type="cellIs" dxfId="774" priority="685" operator="lessThan">
      <formula>0</formula>
    </cfRule>
  </conditionalFormatting>
  <conditionalFormatting sqref="BB53">
    <cfRule type="cellIs" dxfId="773" priority="681" operator="lessThan">
      <formula>0</formula>
    </cfRule>
  </conditionalFormatting>
  <conditionalFormatting sqref="BA54:BB56">
    <cfRule type="cellIs" dxfId="772" priority="680" operator="lessThan">
      <formula>0</formula>
    </cfRule>
  </conditionalFormatting>
  <conditionalFormatting sqref="BD24:BE27">
    <cfRule type="cellIs" dxfId="771" priority="675" operator="lessThan">
      <formula>0</formula>
    </cfRule>
  </conditionalFormatting>
  <conditionalFormatting sqref="BD35:BE35">
    <cfRule type="cellIs" dxfId="770" priority="672" operator="lessThan">
      <formula>0</formula>
    </cfRule>
  </conditionalFormatting>
  <conditionalFormatting sqref="BD36:BE38">
    <cfRule type="cellIs" dxfId="769" priority="671" operator="lessThan">
      <formula>0</formula>
    </cfRule>
  </conditionalFormatting>
  <conditionalFormatting sqref="BH28">
    <cfRule type="cellIs" dxfId="768" priority="665" operator="lessThan">
      <formula>0</formula>
    </cfRule>
  </conditionalFormatting>
  <conditionalFormatting sqref="BG24:BH27">
    <cfRule type="cellIs" dxfId="767" priority="663" operator="lessThan">
      <formula>0</formula>
    </cfRule>
  </conditionalFormatting>
  <conditionalFormatting sqref="BG29:BH29">
    <cfRule type="cellIs" dxfId="766" priority="662" operator="lessThan">
      <formula>0</formula>
    </cfRule>
  </conditionalFormatting>
  <conditionalFormatting sqref="BG57:BH69">
    <cfRule type="cellIs" dxfId="765" priority="655" operator="lessThan">
      <formula>0</formula>
    </cfRule>
  </conditionalFormatting>
  <conditionalFormatting sqref="BG53">
    <cfRule type="cellIs" dxfId="764" priority="654" operator="lessThan">
      <formula>0</formula>
    </cfRule>
  </conditionalFormatting>
  <conditionalFormatting sqref="BK28">
    <cfRule type="cellIs" dxfId="763" priority="653" operator="lessThan">
      <formula>0</formula>
    </cfRule>
  </conditionalFormatting>
  <conditionalFormatting sqref="BJ54:BK56">
    <cfRule type="cellIs" dxfId="762" priority="644" operator="lessThan">
      <formula>0</formula>
    </cfRule>
  </conditionalFormatting>
  <conditionalFormatting sqref="BM35:BN35">
    <cfRule type="cellIs" dxfId="761" priority="636" operator="lessThan">
      <formula>0</formula>
    </cfRule>
  </conditionalFormatting>
  <conditionalFormatting sqref="BP24:BQ27">
    <cfRule type="cellIs" dxfId="760" priority="627" operator="lessThan">
      <formula>0</formula>
    </cfRule>
  </conditionalFormatting>
  <conditionalFormatting sqref="BP29:BQ29">
    <cfRule type="cellIs" dxfId="759" priority="626" operator="lessThan">
      <formula>0</formula>
    </cfRule>
  </conditionalFormatting>
  <conditionalFormatting sqref="BP53">
    <cfRule type="cellIs" dxfId="758" priority="618" operator="lessThan">
      <formula>0</formula>
    </cfRule>
  </conditionalFormatting>
  <conditionalFormatting sqref="BT28">
    <cfRule type="cellIs" dxfId="757" priority="617" operator="lessThan">
      <formula>0</formula>
    </cfRule>
  </conditionalFormatting>
  <conditionalFormatting sqref="BT53">
    <cfRule type="cellIs" dxfId="756" priority="609" operator="lessThan">
      <formula>0</formula>
    </cfRule>
  </conditionalFormatting>
  <conditionalFormatting sqref="BS54:BT56">
    <cfRule type="cellIs" dxfId="755" priority="608" operator="lessThan">
      <formula>0</formula>
    </cfRule>
  </conditionalFormatting>
  <conditionalFormatting sqref="BY30:BY33">
    <cfRule type="cellIs" dxfId="754" priority="589" operator="lessThan">
      <formula>0</formula>
    </cfRule>
  </conditionalFormatting>
  <conditionalFormatting sqref="Q35:R35">
    <cfRule type="cellIs" dxfId="753" priority="828" operator="lessThan">
      <formula>0</formula>
    </cfRule>
  </conditionalFormatting>
  <conditionalFormatting sqref="CB24:CC27">
    <cfRule type="cellIs" dxfId="752" priority="579" operator="lessThan">
      <formula>0</formula>
    </cfRule>
  </conditionalFormatting>
  <conditionalFormatting sqref="Q30:Q33">
    <cfRule type="cellIs" dxfId="751" priority="829" operator="lessThan">
      <formula>0</formula>
    </cfRule>
  </conditionalFormatting>
  <conditionalFormatting sqref="Q29:R29">
    <cfRule type="cellIs" dxfId="750" priority="830" operator="lessThan">
      <formula>0</formula>
    </cfRule>
  </conditionalFormatting>
  <conditionalFormatting sqref="Q24:R27">
    <cfRule type="cellIs" dxfId="749" priority="831" operator="lessThan">
      <formula>0</formula>
    </cfRule>
  </conditionalFormatting>
  <conditionalFormatting sqref="H35:I35">
    <cfRule type="cellIs" dxfId="748" priority="564" operator="lessThan">
      <formula>0</formula>
    </cfRule>
  </conditionalFormatting>
  <conditionalFormatting sqref="H36:I38">
    <cfRule type="cellIs" dxfId="747" priority="563" operator="lessThan">
      <formula>0</formula>
    </cfRule>
  </conditionalFormatting>
  <conditionalFormatting sqref="H57:I69">
    <cfRule type="cellIs" dxfId="746" priority="559" operator="lessThan">
      <formula>0</formula>
    </cfRule>
  </conditionalFormatting>
  <conditionalFormatting sqref="K53">
    <cfRule type="cellIs" dxfId="745" priority="846" operator="lessThan">
      <formula>0</formula>
    </cfRule>
  </conditionalFormatting>
  <conditionalFormatting sqref="N23:O23">
    <cfRule type="cellIs" dxfId="744" priority="844" operator="lessThan">
      <formula>0</formula>
    </cfRule>
  </conditionalFormatting>
  <conditionalFormatting sqref="N24:O27">
    <cfRule type="cellIs" dxfId="743" priority="843" operator="lessThan">
      <formula>0</formula>
    </cfRule>
  </conditionalFormatting>
  <conditionalFormatting sqref="N29:O29">
    <cfRule type="cellIs" dxfId="742" priority="842" operator="lessThan">
      <formula>0</formula>
    </cfRule>
  </conditionalFormatting>
  <conditionalFormatting sqref="N30:N33">
    <cfRule type="cellIs" dxfId="741" priority="841" operator="lessThan">
      <formula>0</formula>
    </cfRule>
  </conditionalFormatting>
  <conditionalFormatting sqref="N35:O35">
    <cfRule type="cellIs" dxfId="740" priority="840" operator="lessThan">
      <formula>0</formula>
    </cfRule>
  </conditionalFormatting>
  <conditionalFormatting sqref="N36:O38">
    <cfRule type="cellIs" dxfId="739" priority="839" operator="lessThan">
      <formula>0</formula>
    </cfRule>
  </conditionalFormatting>
  <conditionalFormatting sqref="N39:O51">
    <cfRule type="cellIs" dxfId="738" priority="838" operator="lessThan">
      <formula>0</formula>
    </cfRule>
  </conditionalFormatting>
  <conditionalFormatting sqref="O53">
    <cfRule type="cellIs" dxfId="737" priority="837" operator="lessThan">
      <formula>0</formula>
    </cfRule>
  </conditionalFormatting>
  <conditionalFormatting sqref="N54:O56">
    <cfRule type="cellIs" dxfId="736" priority="836" operator="lessThan">
      <formula>0</formula>
    </cfRule>
  </conditionalFormatting>
  <conditionalFormatting sqref="N53">
    <cfRule type="cellIs" dxfId="735" priority="834" operator="lessThan">
      <formula>0</formula>
    </cfRule>
  </conditionalFormatting>
  <conditionalFormatting sqref="R28">
    <cfRule type="cellIs" dxfId="734" priority="833" operator="lessThan">
      <formula>0</formula>
    </cfRule>
  </conditionalFormatting>
  <conditionalFormatting sqref="Q23:R23">
    <cfRule type="cellIs" dxfId="733" priority="832" operator="lessThan">
      <formula>0</formula>
    </cfRule>
  </conditionalFormatting>
  <conditionalFormatting sqref="Z23:AA23">
    <cfRule type="cellIs" dxfId="732" priority="796" operator="lessThan">
      <formula>0</formula>
    </cfRule>
  </conditionalFormatting>
  <conditionalFormatting sqref="Z57:AA69">
    <cfRule type="cellIs" dxfId="731" priority="787" operator="lessThan">
      <formula>0</formula>
    </cfRule>
  </conditionalFormatting>
  <conditionalFormatting sqref="Z29:AA29">
    <cfRule type="cellIs" dxfId="730" priority="794" operator="lessThan">
      <formula>0</formula>
    </cfRule>
  </conditionalFormatting>
  <conditionalFormatting sqref="Z30:Z33">
    <cfRule type="cellIs" dxfId="729" priority="793" operator="lessThan">
      <formula>0</formula>
    </cfRule>
  </conditionalFormatting>
  <conditionalFormatting sqref="Z35:AA35">
    <cfRule type="cellIs" dxfId="728" priority="792" operator="lessThan">
      <formula>0</formula>
    </cfRule>
  </conditionalFormatting>
  <conditionalFormatting sqref="Z36:AA38">
    <cfRule type="cellIs" dxfId="727" priority="791" operator="lessThan">
      <formula>0</formula>
    </cfRule>
  </conditionalFormatting>
  <conditionalFormatting sqref="Z39:AA51">
    <cfRule type="cellIs" dxfId="726" priority="790" operator="lessThan">
      <formula>0</formula>
    </cfRule>
  </conditionalFormatting>
  <conditionalFormatting sqref="Z53">
    <cfRule type="cellIs" dxfId="725" priority="786" operator="lessThan">
      <formula>0</formula>
    </cfRule>
  </conditionalFormatting>
  <conditionalFormatting sqref="AC23:AD23">
    <cfRule type="cellIs" dxfId="724" priority="784" operator="lessThan">
      <formula>0</formula>
    </cfRule>
  </conditionalFormatting>
  <conditionalFormatting sqref="AC24:AD27">
    <cfRule type="cellIs" dxfId="723" priority="783" operator="lessThan">
      <formula>0</formula>
    </cfRule>
  </conditionalFormatting>
  <conditionalFormatting sqref="AC29:AD29">
    <cfRule type="cellIs" dxfId="722" priority="782" operator="lessThan">
      <formula>0</formula>
    </cfRule>
  </conditionalFormatting>
  <conditionalFormatting sqref="AC30:AC33">
    <cfRule type="cellIs" dxfId="721" priority="781" operator="lessThan">
      <formula>0</formula>
    </cfRule>
  </conditionalFormatting>
  <conditionalFormatting sqref="AC39:AD51">
    <cfRule type="cellIs" dxfId="720" priority="778" operator="lessThan">
      <formula>0</formula>
    </cfRule>
  </conditionalFormatting>
  <conditionalFormatting sqref="AD53">
    <cfRule type="cellIs" dxfId="719" priority="777" operator="lessThan">
      <formula>0</formula>
    </cfRule>
  </conditionalFormatting>
  <conditionalFormatting sqref="AC54:AD56">
    <cfRule type="cellIs" dxfId="718" priority="776" operator="lessThan">
      <formula>0</formula>
    </cfRule>
  </conditionalFormatting>
  <conditionalFormatting sqref="AC53">
    <cfRule type="cellIs" dxfId="717" priority="774" operator="lessThan">
      <formula>0</formula>
    </cfRule>
  </conditionalFormatting>
  <conditionalFormatting sqref="AG28">
    <cfRule type="cellIs" dxfId="716" priority="773" operator="lessThan">
      <formula>0</formula>
    </cfRule>
  </conditionalFormatting>
  <conditionalFormatting sqref="AF23:AG23">
    <cfRule type="cellIs" dxfId="715" priority="772" operator="lessThan">
      <formula>0</formula>
    </cfRule>
  </conditionalFormatting>
  <conditionalFormatting sqref="AF57:AG69">
    <cfRule type="cellIs" dxfId="714" priority="763" operator="lessThan">
      <formula>0</formula>
    </cfRule>
  </conditionalFormatting>
  <conditionalFormatting sqref="AF30:AF33">
    <cfRule type="cellIs" dxfId="713" priority="769" operator="lessThan">
      <formula>0</formula>
    </cfRule>
  </conditionalFormatting>
  <conditionalFormatting sqref="AF35:AG35">
    <cfRule type="cellIs" dxfId="712" priority="768" operator="lessThan">
      <formula>0</formula>
    </cfRule>
  </conditionalFormatting>
  <conditionalFormatting sqref="AF36:AG38">
    <cfRule type="cellIs" dxfId="711" priority="767" operator="lessThan">
      <formula>0</formula>
    </cfRule>
  </conditionalFormatting>
  <conditionalFormatting sqref="AF39:AG51">
    <cfRule type="cellIs" dxfId="710" priority="766" operator="lessThan">
      <formula>0</formula>
    </cfRule>
  </conditionalFormatting>
  <conditionalFormatting sqref="AF54:AG56">
    <cfRule type="cellIs" dxfId="709" priority="764" operator="lessThan">
      <formula>0</formula>
    </cfRule>
  </conditionalFormatting>
  <conditionalFormatting sqref="AI23:AJ23">
    <cfRule type="cellIs" dxfId="708" priority="760" operator="lessThan">
      <formula>0</formula>
    </cfRule>
  </conditionalFormatting>
  <conditionalFormatting sqref="AI57:AJ69">
    <cfRule type="cellIs" dxfId="707" priority="751" operator="lessThan">
      <formula>0</formula>
    </cfRule>
  </conditionalFormatting>
  <conditionalFormatting sqref="AI24:AJ27">
    <cfRule type="cellIs" dxfId="706" priority="759" operator="lessThan">
      <formula>0</formula>
    </cfRule>
  </conditionalFormatting>
  <conditionalFormatting sqref="AI29:AJ29">
    <cfRule type="cellIs" dxfId="705" priority="758" operator="lessThan">
      <formula>0</formula>
    </cfRule>
  </conditionalFormatting>
  <conditionalFormatting sqref="AI30:AI33">
    <cfRule type="cellIs" dxfId="704" priority="757" operator="lessThan">
      <formula>0</formula>
    </cfRule>
  </conditionalFormatting>
  <conditionalFormatting sqref="AI35:AJ35">
    <cfRule type="cellIs" dxfId="703" priority="756" operator="lessThan">
      <formula>0</formula>
    </cfRule>
  </conditionalFormatting>
  <conditionalFormatting sqref="AI39:AJ51">
    <cfRule type="cellIs" dxfId="702" priority="754" operator="lessThan">
      <formula>0</formula>
    </cfRule>
  </conditionalFormatting>
  <conditionalFormatting sqref="AI53">
    <cfRule type="cellIs" dxfId="701" priority="750" operator="lessThan">
      <formula>0</formula>
    </cfRule>
  </conditionalFormatting>
  <conditionalFormatting sqref="AM28">
    <cfRule type="cellIs" dxfId="700" priority="749" operator="lessThan">
      <formula>0</formula>
    </cfRule>
  </conditionalFormatting>
  <conditionalFormatting sqref="AL23:AM23">
    <cfRule type="cellIs" dxfId="699" priority="748" operator="lessThan">
      <formula>0</formula>
    </cfRule>
  </conditionalFormatting>
  <conditionalFormatting sqref="AL57:AM69">
    <cfRule type="cellIs" dxfId="698" priority="739" operator="lessThan">
      <formula>0</formula>
    </cfRule>
  </conditionalFormatting>
  <conditionalFormatting sqref="AL24:AM27">
    <cfRule type="cellIs" dxfId="697" priority="747" operator="lessThan">
      <formula>0</formula>
    </cfRule>
  </conditionalFormatting>
  <conditionalFormatting sqref="AL29:AM29">
    <cfRule type="cellIs" dxfId="696" priority="746" operator="lessThan">
      <formula>0</formula>
    </cfRule>
  </conditionalFormatting>
  <conditionalFormatting sqref="AL39:AM51">
    <cfRule type="cellIs" dxfId="695" priority="742" operator="lessThan">
      <formula>0</formula>
    </cfRule>
  </conditionalFormatting>
  <conditionalFormatting sqref="AM53">
    <cfRule type="cellIs" dxfId="694" priority="741" operator="lessThan">
      <formula>0</formula>
    </cfRule>
  </conditionalFormatting>
  <conditionalFormatting sqref="AL54:AM56">
    <cfRule type="cellIs" dxfId="693" priority="740" operator="lessThan">
      <formula>0</formula>
    </cfRule>
  </conditionalFormatting>
  <conditionalFormatting sqref="AL53">
    <cfRule type="cellIs" dxfId="692" priority="738" operator="lessThan">
      <formula>0</formula>
    </cfRule>
  </conditionalFormatting>
  <conditionalFormatting sqref="AP28">
    <cfRule type="cellIs" dxfId="691" priority="737" operator="lessThan">
      <formula>0</formula>
    </cfRule>
  </conditionalFormatting>
  <conditionalFormatting sqref="AO23:AP23">
    <cfRule type="cellIs" dxfId="690" priority="736" operator="lessThan">
      <formula>0</formula>
    </cfRule>
  </conditionalFormatting>
  <conditionalFormatting sqref="AO57:AP69">
    <cfRule type="cellIs" dxfId="689" priority="727" operator="lessThan">
      <formula>0</formula>
    </cfRule>
  </conditionalFormatting>
  <conditionalFormatting sqref="AO30:AO33">
    <cfRule type="cellIs" dxfId="688" priority="733" operator="lessThan">
      <formula>0</formula>
    </cfRule>
  </conditionalFormatting>
  <conditionalFormatting sqref="AO35:AP35">
    <cfRule type="cellIs" dxfId="687" priority="732" operator="lessThan">
      <formula>0</formula>
    </cfRule>
  </conditionalFormatting>
  <conditionalFormatting sqref="AO36:AP38">
    <cfRule type="cellIs" dxfId="686" priority="731" operator="lessThan">
      <formula>0</formula>
    </cfRule>
  </conditionalFormatting>
  <conditionalFormatting sqref="AO39:AP51">
    <cfRule type="cellIs" dxfId="685" priority="730" operator="lessThan">
      <formula>0</formula>
    </cfRule>
  </conditionalFormatting>
  <conditionalFormatting sqref="AP53">
    <cfRule type="cellIs" dxfId="684" priority="729" operator="lessThan">
      <formula>0</formula>
    </cfRule>
  </conditionalFormatting>
  <conditionalFormatting sqref="AO54:AP56">
    <cfRule type="cellIs" dxfId="683" priority="728" operator="lessThan">
      <formula>0</formula>
    </cfRule>
  </conditionalFormatting>
  <conditionalFormatting sqref="AR23:AS23">
    <cfRule type="cellIs" dxfId="682" priority="724" operator="lessThan">
      <formula>0</formula>
    </cfRule>
  </conditionalFormatting>
  <conditionalFormatting sqref="AR24:AS27">
    <cfRule type="cellIs" dxfId="681" priority="723" operator="lessThan">
      <formula>0</formula>
    </cfRule>
  </conditionalFormatting>
  <conditionalFormatting sqref="AR29:AS29">
    <cfRule type="cellIs" dxfId="680" priority="722" operator="lessThan">
      <formula>0</formula>
    </cfRule>
  </conditionalFormatting>
  <conditionalFormatting sqref="AR30:AR33">
    <cfRule type="cellIs" dxfId="679" priority="721" operator="lessThan">
      <formula>0</formula>
    </cfRule>
  </conditionalFormatting>
  <conditionalFormatting sqref="AR35:AS35">
    <cfRule type="cellIs" dxfId="678" priority="720" operator="lessThan">
      <formula>0</formula>
    </cfRule>
  </conditionalFormatting>
  <conditionalFormatting sqref="AR36:AS38">
    <cfRule type="cellIs" dxfId="677" priority="719" operator="lessThan">
      <formula>0</formula>
    </cfRule>
  </conditionalFormatting>
  <conditionalFormatting sqref="AR39:AS51">
    <cfRule type="cellIs" dxfId="676" priority="718" operator="lessThan">
      <formula>0</formula>
    </cfRule>
  </conditionalFormatting>
  <conditionalFormatting sqref="AR53">
    <cfRule type="cellIs" dxfId="675" priority="714" operator="lessThan">
      <formula>0</formula>
    </cfRule>
  </conditionalFormatting>
  <conditionalFormatting sqref="AV28">
    <cfRule type="cellIs" dxfId="674" priority="713" operator="lessThan">
      <formula>0</formula>
    </cfRule>
  </conditionalFormatting>
  <conditionalFormatting sqref="AU23:AV23">
    <cfRule type="cellIs" dxfId="673" priority="712" operator="lessThan">
      <formula>0</formula>
    </cfRule>
  </conditionalFormatting>
  <conditionalFormatting sqref="AU57:AV69">
    <cfRule type="cellIs" dxfId="672" priority="703" operator="lessThan">
      <formula>0</formula>
    </cfRule>
  </conditionalFormatting>
  <conditionalFormatting sqref="AU24:AV27">
    <cfRule type="cellIs" dxfId="671" priority="711" operator="lessThan">
      <formula>0</formula>
    </cfRule>
  </conditionalFormatting>
  <conditionalFormatting sqref="AU29:AV29">
    <cfRule type="cellIs" dxfId="670" priority="710" operator="lessThan">
      <formula>0</formula>
    </cfRule>
  </conditionalFormatting>
  <conditionalFormatting sqref="AU30:AU33">
    <cfRule type="cellIs" dxfId="669" priority="709" operator="lessThan">
      <formula>0</formula>
    </cfRule>
  </conditionalFormatting>
  <conditionalFormatting sqref="AU39:AV51">
    <cfRule type="cellIs" dxfId="668" priority="706" operator="lessThan">
      <formula>0</formula>
    </cfRule>
  </conditionalFormatting>
  <conditionalFormatting sqref="AU54:AV56">
    <cfRule type="cellIs" dxfId="667" priority="704" operator="lessThan">
      <formula>0</formula>
    </cfRule>
  </conditionalFormatting>
  <conditionalFormatting sqref="AU53">
    <cfRule type="cellIs" dxfId="666" priority="702" operator="lessThan">
      <formula>0</formula>
    </cfRule>
  </conditionalFormatting>
  <conditionalFormatting sqref="AY28">
    <cfRule type="cellIs" dxfId="665" priority="701" operator="lessThan">
      <formula>0</formula>
    </cfRule>
  </conditionalFormatting>
  <conditionalFormatting sqref="AX23:AY23">
    <cfRule type="cellIs" dxfId="664" priority="700" operator="lessThan">
      <formula>0</formula>
    </cfRule>
  </conditionalFormatting>
  <conditionalFormatting sqref="AX57:AY69">
    <cfRule type="cellIs" dxfId="663" priority="691" operator="lessThan">
      <formula>0</formula>
    </cfRule>
  </conditionalFormatting>
  <conditionalFormatting sqref="AX30:AX33">
    <cfRule type="cellIs" dxfId="662" priority="697" operator="lessThan">
      <formula>0</formula>
    </cfRule>
  </conditionalFormatting>
  <conditionalFormatting sqref="AX35:AY35">
    <cfRule type="cellIs" dxfId="661" priority="696" operator="lessThan">
      <formula>0</formula>
    </cfRule>
  </conditionalFormatting>
  <conditionalFormatting sqref="AX39:AY51">
    <cfRule type="cellIs" dxfId="660" priority="694" operator="lessThan">
      <formula>0</formula>
    </cfRule>
  </conditionalFormatting>
  <conditionalFormatting sqref="AY53">
    <cfRule type="cellIs" dxfId="659" priority="693" operator="lessThan">
      <formula>0</formula>
    </cfRule>
  </conditionalFormatting>
  <conditionalFormatting sqref="AX54:AY56">
    <cfRule type="cellIs" dxfId="658" priority="692" operator="lessThan">
      <formula>0</formula>
    </cfRule>
  </conditionalFormatting>
  <conditionalFormatting sqref="BA23:BB23">
    <cfRule type="cellIs" dxfId="657" priority="688" operator="lessThan">
      <formula>0</formula>
    </cfRule>
  </conditionalFormatting>
  <conditionalFormatting sqref="BA57:BB69">
    <cfRule type="cellIs" dxfId="656" priority="679" operator="lessThan">
      <formula>0</formula>
    </cfRule>
  </conditionalFormatting>
  <conditionalFormatting sqref="BA24:BB27">
    <cfRule type="cellIs" dxfId="655" priority="687" operator="lessThan">
      <formula>0</formula>
    </cfRule>
  </conditionalFormatting>
  <conditionalFormatting sqref="BA29:BB29">
    <cfRule type="cellIs" dxfId="654" priority="686" operator="lessThan">
      <formula>0</formula>
    </cfRule>
  </conditionalFormatting>
  <conditionalFormatting sqref="BA35:BB35">
    <cfRule type="cellIs" dxfId="653" priority="684" operator="lessThan">
      <formula>0</formula>
    </cfRule>
  </conditionalFormatting>
  <conditionalFormatting sqref="BA36:BB38">
    <cfRule type="cellIs" dxfId="652" priority="683" operator="lessThan">
      <formula>0</formula>
    </cfRule>
  </conditionalFormatting>
  <conditionalFormatting sqref="BA39:BB51">
    <cfRule type="cellIs" dxfId="651" priority="682" operator="lessThan">
      <formula>0</formula>
    </cfRule>
  </conditionalFormatting>
  <conditionalFormatting sqref="BA53">
    <cfRule type="cellIs" dxfId="650" priority="678" operator="lessThan">
      <formula>0</formula>
    </cfRule>
  </conditionalFormatting>
  <conditionalFormatting sqref="BE28">
    <cfRule type="cellIs" dxfId="649" priority="677" operator="lessThan">
      <formula>0</formula>
    </cfRule>
  </conditionalFormatting>
  <conditionalFormatting sqref="BD23:BE23">
    <cfRule type="cellIs" dxfId="648" priority="676" operator="lessThan">
      <formula>0</formula>
    </cfRule>
  </conditionalFormatting>
  <conditionalFormatting sqref="BD57:BE69">
    <cfRule type="cellIs" dxfId="647" priority="667" operator="lessThan">
      <formula>0</formula>
    </cfRule>
  </conditionalFormatting>
  <conditionalFormatting sqref="BD29:BE29">
    <cfRule type="cellIs" dxfId="646" priority="674" operator="lessThan">
      <formula>0</formula>
    </cfRule>
  </conditionalFormatting>
  <conditionalFormatting sqref="BD30:BD33">
    <cfRule type="cellIs" dxfId="645" priority="673" operator="lessThan">
      <formula>0</formula>
    </cfRule>
  </conditionalFormatting>
  <conditionalFormatting sqref="BD39:BE51">
    <cfRule type="cellIs" dxfId="644" priority="670" operator="lessThan">
      <formula>0</formula>
    </cfRule>
  </conditionalFormatting>
  <conditionalFormatting sqref="BE53">
    <cfRule type="cellIs" dxfId="643" priority="669" operator="lessThan">
      <formula>0</formula>
    </cfRule>
  </conditionalFormatting>
  <conditionalFormatting sqref="BD54:BE56">
    <cfRule type="cellIs" dxfId="642" priority="668" operator="lessThan">
      <formula>0</formula>
    </cfRule>
  </conditionalFormatting>
  <conditionalFormatting sqref="BD53">
    <cfRule type="cellIs" dxfId="641" priority="666" operator="lessThan">
      <formula>0</formula>
    </cfRule>
  </conditionalFormatting>
  <conditionalFormatting sqref="BG23:BH23">
    <cfRule type="cellIs" dxfId="640" priority="664" operator="lessThan">
      <formula>0</formula>
    </cfRule>
  </conditionalFormatting>
  <conditionalFormatting sqref="BG30:BG33">
    <cfRule type="cellIs" dxfId="639" priority="661" operator="lessThan">
      <formula>0</formula>
    </cfRule>
  </conditionalFormatting>
  <conditionalFormatting sqref="BG35:BH35">
    <cfRule type="cellIs" dxfId="638" priority="660" operator="lessThan">
      <formula>0</formula>
    </cfRule>
  </conditionalFormatting>
  <conditionalFormatting sqref="BG36:BH38">
    <cfRule type="cellIs" dxfId="637" priority="659" operator="lessThan">
      <formula>0</formula>
    </cfRule>
  </conditionalFormatting>
  <conditionalFormatting sqref="BG39:BH51">
    <cfRule type="cellIs" dxfId="636" priority="658" operator="lessThan">
      <formula>0</formula>
    </cfRule>
  </conditionalFormatting>
  <conditionalFormatting sqref="BH53">
    <cfRule type="cellIs" dxfId="635" priority="657" operator="lessThan">
      <formula>0</formula>
    </cfRule>
  </conditionalFormatting>
  <conditionalFormatting sqref="BG54:BH56">
    <cfRule type="cellIs" dxfId="634" priority="656" operator="lessThan">
      <formula>0</formula>
    </cfRule>
  </conditionalFormatting>
  <conditionalFormatting sqref="BJ23:BK23">
    <cfRule type="cellIs" dxfId="633" priority="652" operator="lessThan">
      <formula>0</formula>
    </cfRule>
  </conditionalFormatting>
  <conditionalFormatting sqref="BJ57:BK69">
    <cfRule type="cellIs" dxfId="632" priority="643" operator="lessThan">
      <formula>0</formula>
    </cfRule>
  </conditionalFormatting>
  <conditionalFormatting sqref="BJ24:BK27">
    <cfRule type="cellIs" dxfId="631" priority="651" operator="lessThan">
      <formula>0</formula>
    </cfRule>
  </conditionalFormatting>
  <conditionalFormatting sqref="BJ29:BK29">
    <cfRule type="cellIs" dxfId="630" priority="650" operator="lessThan">
      <formula>0</formula>
    </cfRule>
  </conditionalFormatting>
  <conditionalFormatting sqref="BJ30:BJ33">
    <cfRule type="cellIs" dxfId="629" priority="649" operator="lessThan">
      <formula>0</formula>
    </cfRule>
  </conditionalFormatting>
  <conditionalFormatting sqref="BJ35:BK35">
    <cfRule type="cellIs" dxfId="628" priority="648" operator="lessThan">
      <formula>0</formula>
    </cfRule>
  </conditionalFormatting>
  <conditionalFormatting sqref="BJ36:BK38">
    <cfRule type="cellIs" dxfId="627" priority="647" operator="lessThan">
      <formula>0</formula>
    </cfRule>
  </conditionalFormatting>
  <conditionalFormatting sqref="BJ39:BK51">
    <cfRule type="cellIs" dxfId="626" priority="646" operator="lessThan">
      <formula>0</formula>
    </cfRule>
  </conditionalFormatting>
  <conditionalFormatting sqref="BJ53">
    <cfRule type="cellIs" dxfId="625" priority="642" operator="lessThan">
      <formula>0</formula>
    </cfRule>
  </conditionalFormatting>
  <conditionalFormatting sqref="BN28">
    <cfRule type="cellIs" dxfId="624" priority="641" operator="lessThan">
      <formula>0</formula>
    </cfRule>
  </conditionalFormatting>
  <conditionalFormatting sqref="BM23:BN23">
    <cfRule type="cellIs" dxfId="623" priority="640" operator="lessThan">
      <formula>0</formula>
    </cfRule>
  </conditionalFormatting>
  <conditionalFormatting sqref="BM57:BN69">
    <cfRule type="cellIs" dxfId="622" priority="631" operator="lessThan">
      <formula>0</formula>
    </cfRule>
  </conditionalFormatting>
  <conditionalFormatting sqref="BM24:BN27">
    <cfRule type="cellIs" dxfId="621" priority="639" operator="lessThan">
      <formula>0</formula>
    </cfRule>
  </conditionalFormatting>
  <conditionalFormatting sqref="BM29:BN29">
    <cfRule type="cellIs" dxfId="620" priority="638" operator="lessThan">
      <formula>0</formula>
    </cfRule>
  </conditionalFormatting>
  <conditionalFormatting sqref="BM30:BM33">
    <cfRule type="cellIs" dxfId="619" priority="637" operator="lessThan">
      <formula>0</formula>
    </cfRule>
  </conditionalFormatting>
  <conditionalFormatting sqref="BM39:BN51">
    <cfRule type="cellIs" dxfId="618" priority="634" operator="lessThan">
      <formula>0</formula>
    </cfRule>
  </conditionalFormatting>
  <conditionalFormatting sqref="BN53">
    <cfRule type="cellIs" dxfId="617" priority="633" operator="lessThan">
      <formula>0</formula>
    </cfRule>
  </conditionalFormatting>
  <conditionalFormatting sqref="BM54:BN56">
    <cfRule type="cellIs" dxfId="616" priority="632" operator="lessThan">
      <formula>0</formula>
    </cfRule>
  </conditionalFormatting>
  <conditionalFormatting sqref="BM53">
    <cfRule type="cellIs" dxfId="615" priority="630" operator="lessThan">
      <formula>0</formula>
    </cfRule>
  </conditionalFormatting>
  <conditionalFormatting sqref="BQ28">
    <cfRule type="cellIs" dxfId="614" priority="629" operator="lessThan">
      <formula>0</formula>
    </cfRule>
  </conditionalFormatting>
  <conditionalFormatting sqref="BP23:BQ23">
    <cfRule type="cellIs" dxfId="613" priority="628" operator="lessThan">
      <formula>0</formula>
    </cfRule>
  </conditionalFormatting>
  <conditionalFormatting sqref="BP57:BQ69">
    <cfRule type="cellIs" dxfId="612" priority="619" operator="lessThan">
      <formula>0</formula>
    </cfRule>
  </conditionalFormatting>
  <conditionalFormatting sqref="BP30:BP33">
    <cfRule type="cellIs" dxfId="611" priority="625" operator="lessThan">
      <formula>0</formula>
    </cfRule>
  </conditionalFormatting>
  <conditionalFormatting sqref="BP35:BQ35">
    <cfRule type="cellIs" dxfId="610" priority="624" operator="lessThan">
      <formula>0</formula>
    </cfRule>
  </conditionalFormatting>
  <conditionalFormatting sqref="BP36:BQ38">
    <cfRule type="cellIs" dxfId="609" priority="623" operator="lessThan">
      <formula>0</formula>
    </cfRule>
  </conditionalFormatting>
  <conditionalFormatting sqref="BP39:BQ51">
    <cfRule type="cellIs" dxfId="608" priority="622" operator="lessThan">
      <formula>0</formula>
    </cfRule>
  </conditionalFormatting>
  <conditionalFormatting sqref="BQ53">
    <cfRule type="cellIs" dxfId="607" priority="621" operator="lessThan">
      <formula>0</formula>
    </cfRule>
  </conditionalFormatting>
  <conditionalFormatting sqref="BP54:BQ56">
    <cfRule type="cellIs" dxfId="606" priority="620" operator="lessThan">
      <formula>0</formula>
    </cfRule>
  </conditionalFormatting>
  <conditionalFormatting sqref="BS23:BT23">
    <cfRule type="cellIs" dxfId="605" priority="616" operator="lessThan">
      <formula>0</formula>
    </cfRule>
  </conditionalFormatting>
  <conditionalFormatting sqref="BS57:BT69">
    <cfRule type="cellIs" dxfId="604" priority="607" operator="lessThan">
      <formula>0</formula>
    </cfRule>
  </conditionalFormatting>
  <conditionalFormatting sqref="BS24:BT27">
    <cfRule type="cellIs" dxfId="603" priority="615" operator="lessThan">
      <formula>0</formula>
    </cfRule>
  </conditionalFormatting>
  <conditionalFormatting sqref="BS29:BT29">
    <cfRule type="cellIs" dxfId="602" priority="614" operator="lessThan">
      <formula>0</formula>
    </cfRule>
  </conditionalFormatting>
  <conditionalFormatting sqref="BS30:BS33">
    <cfRule type="cellIs" dxfId="601" priority="613" operator="lessThan">
      <formula>0</formula>
    </cfRule>
  </conditionalFormatting>
  <conditionalFormatting sqref="BS35:BT35">
    <cfRule type="cellIs" dxfId="600" priority="612" operator="lessThan">
      <formula>0</formula>
    </cfRule>
  </conditionalFormatting>
  <conditionalFormatting sqref="BS36:BT38">
    <cfRule type="cellIs" dxfId="599" priority="611" operator="lessThan">
      <formula>0</formula>
    </cfRule>
  </conditionalFormatting>
  <conditionalFormatting sqref="BS39:BT51">
    <cfRule type="cellIs" dxfId="598" priority="610" operator="lessThan">
      <formula>0</formula>
    </cfRule>
  </conditionalFormatting>
  <conditionalFormatting sqref="BS53">
    <cfRule type="cellIs" dxfId="597" priority="606" operator="lessThan">
      <formula>0</formula>
    </cfRule>
  </conditionalFormatting>
  <conditionalFormatting sqref="BW28">
    <cfRule type="cellIs" dxfId="596" priority="605" operator="lessThan">
      <formula>0</formula>
    </cfRule>
  </conditionalFormatting>
  <conditionalFormatting sqref="BV23:BW23">
    <cfRule type="cellIs" dxfId="595" priority="604" operator="lessThan">
      <formula>0</formula>
    </cfRule>
  </conditionalFormatting>
  <conditionalFormatting sqref="BV57:BW69">
    <cfRule type="cellIs" dxfId="594" priority="595" operator="lessThan">
      <formula>0</formula>
    </cfRule>
  </conditionalFormatting>
  <conditionalFormatting sqref="BV24:BW27">
    <cfRule type="cellIs" dxfId="593" priority="603" operator="lessThan">
      <formula>0</formula>
    </cfRule>
  </conditionalFormatting>
  <conditionalFormatting sqref="BV29:BW29">
    <cfRule type="cellIs" dxfId="592" priority="602" operator="lessThan">
      <formula>0</formula>
    </cfRule>
  </conditionalFormatting>
  <conditionalFormatting sqref="BV30:BV33">
    <cfRule type="cellIs" dxfId="591" priority="601" operator="lessThan">
      <formula>0</formula>
    </cfRule>
  </conditionalFormatting>
  <conditionalFormatting sqref="BV35:BW35">
    <cfRule type="cellIs" dxfId="590" priority="600" operator="lessThan">
      <formula>0</formula>
    </cfRule>
  </conditionalFormatting>
  <conditionalFormatting sqref="BV39:BW51">
    <cfRule type="cellIs" dxfId="589" priority="598" operator="lessThan">
      <formula>0</formula>
    </cfRule>
  </conditionalFormatting>
  <conditionalFormatting sqref="BW53">
    <cfRule type="cellIs" dxfId="588" priority="597" operator="lessThan">
      <formula>0</formula>
    </cfRule>
  </conditionalFormatting>
  <conditionalFormatting sqref="BV54:BW56">
    <cfRule type="cellIs" dxfId="587" priority="596" operator="lessThan">
      <formula>0</formula>
    </cfRule>
  </conditionalFormatting>
  <conditionalFormatting sqref="BV53">
    <cfRule type="cellIs" dxfId="586" priority="594" operator="lessThan">
      <formula>0</formula>
    </cfRule>
  </conditionalFormatting>
  <conditionalFormatting sqref="BZ28">
    <cfRule type="cellIs" dxfId="585" priority="593" operator="lessThan">
      <formula>0</formula>
    </cfRule>
  </conditionalFormatting>
  <conditionalFormatting sqref="BY23:BZ23">
    <cfRule type="cellIs" dxfId="584" priority="592" operator="lessThan">
      <formula>0</formula>
    </cfRule>
  </conditionalFormatting>
  <conditionalFormatting sqref="BY57:BZ69">
    <cfRule type="cellIs" dxfId="583" priority="583" operator="lessThan">
      <formula>0</formula>
    </cfRule>
  </conditionalFormatting>
  <conditionalFormatting sqref="BY24:BZ27">
    <cfRule type="cellIs" dxfId="582" priority="591" operator="lessThan">
      <formula>0</formula>
    </cfRule>
  </conditionalFormatting>
  <conditionalFormatting sqref="BY29:BZ29">
    <cfRule type="cellIs" dxfId="581" priority="590" operator="lessThan">
      <formula>0</formula>
    </cfRule>
  </conditionalFormatting>
  <conditionalFormatting sqref="BY35:BZ35">
    <cfRule type="cellIs" dxfId="580" priority="588" operator="lessThan">
      <formula>0</formula>
    </cfRule>
  </conditionalFormatting>
  <conditionalFormatting sqref="BY36:BZ38">
    <cfRule type="cellIs" dxfId="579" priority="587" operator="lessThan">
      <formula>0</formula>
    </cfRule>
  </conditionalFormatting>
  <conditionalFormatting sqref="BY39:BZ51">
    <cfRule type="cellIs" dxfId="578" priority="586" operator="lessThan">
      <formula>0</formula>
    </cfRule>
  </conditionalFormatting>
  <conditionalFormatting sqref="BZ53">
    <cfRule type="cellIs" dxfId="577" priority="585" operator="lessThan">
      <formula>0</formula>
    </cfRule>
  </conditionalFormatting>
  <conditionalFormatting sqref="BY54:BZ56">
    <cfRule type="cellIs" dxfId="576" priority="584" operator="lessThan">
      <formula>0</formula>
    </cfRule>
  </conditionalFormatting>
  <conditionalFormatting sqref="BY53">
    <cfRule type="cellIs" dxfId="575" priority="582" operator="lessThan">
      <formula>0</formula>
    </cfRule>
  </conditionalFormatting>
  <conditionalFormatting sqref="CC28">
    <cfRule type="cellIs" dxfId="574" priority="581" operator="lessThan">
      <formula>0</formula>
    </cfRule>
  </conditionalFormatting>
  <conditionalFormatting sqref="CB23:CC23">
    <cfRule type="cellIs" dxfId="573" priority="580" operator="lessThan">
      <formula>0</formula>
    </cfRule>
  </conditionalFormatting>
  <conditionalFormatting sqref="CB57:CC69">
    <cfRule type="cellIs" dxfId="572" priority="571" operator="lessThan">
      <formula>0</formula>
    </cfRule>
  </conditionalFormatting>
  <conditionalFormatting sqref="CB29:CC29">
    <cfRule type="cellIs" dxfId="571" priority="578" operator="lessThan">
      <formula>0</formula>
    </cfRule>
  </conditionalFormatting>
  <conditionalFormatting sqref="CB30:CB33">
    <cfRule type="cellIs" dxfId="570" priority="577" operator="lessThan">
      <formula>0</formula>
    </cfRule>
  </conditionalFormatting>
  <conditionalFormatting sqref="CB35:CC35">
    <cfRule type="cellIs" dxfId="569" priority="576" operator="lessThan">
      <formula>0</formula>
    </cfRule>
  </conditionalFormatting>
  <conditionalFormatting sqref="CB36:CC38">
    <cfRule type="cellIs" dxfId="568" priority="575" operator="lessThan">
      <formula>0</formula>
    </cfRule>
  </conditionalFormatting>
  <conditionalFormatting sqref="CB39:CC51">
    <cfRule type="cellIs" dxfId="567" priority="574" operator="lessThan">
      <formula>0</formula>
    </cfRule>
  </conditionalFormatting>
  <conditionalFormatting sqref="CC53">
    <cfRule type="cellIs" dxfId="566" priority="573" operator="lessThan">
      <formula>0</formula>
    </cfRule>
  </conditionalFormatting>
  <conditionalFormatting sqref="CB54:CC56">
    <cfRule type="cellIs" dxfId="565" priority="572" operator="lessThan">
      <formula>0</formula>
    </cfRule>
  </conditionalFormatting>
  <conditionalFormatting sqref="CB53">
    <cfRule type="cellIs" dxfId="564" priority="570" operator="lessThan">
      <formula>0</formula>
    </cfRule>
  </conditionalFormatting>
  <conditionalFormatting sqref="I28">
    <cfRule type="cellIs" dxfId="563" priority="569" operator="lessThan">
      <formula>0</formula>
    </cfRule>
  </conditionalFormatting>
  <conditionalFormatting sqref="H23:I23">
    <cfRule type="cellIs" dxfId="562" priority="568" operator="lessThan">
      <formula>0</formula>
    </cfRule>
  </conditionalFormatting>
  <conditionalFormatting sqref="H24:I27">
    <cfRule type="cellIs" dxfId="561" priority="567" operator="lessThan">
      <formula>0</formula>
    </cfRule>
  </conditionalFormatting>
  <conditionalFormatting sqref="H29:I29">
    <cfRule type="cellIs" dxfId="560" priority="566" operator="lessThan">
      <formula>0</formula>
    </cfRule>
  </conditionalFormatting>
  <conditionalFormatting sqref="H30:I33">
    <cfRule type="cellIs" dxfId="559" priority="565" operator="lessThan">
      <formula>0</formula>
    </cfRule>
  </conditionalFormatting>
  <conditionalFormatting sqref="H39:I51">
    <cfRule type="cellIs" dxfId="558" priority="562" operator="lessThan">
      <formula>0</formula>
    </cfRule>
  </conditionalFormatting>
  <conditionalFormatting sqref="I53">
    <cfRule type="cellIs" dxfId="557" priority="561" operator="lessThan">
      <formula>0</formula>
    </cfRule>
  </conditionalFormatting>
  <conditionalFormatting sqref="C36:C51">
    <cfRule type="cellIs" dxfId="556" priority="557" operator="lessThan">
      <formula>0</formula>
    </cfRule>
  </conditionalFormatting>
  <conditionalFormatting sqref="C54:C69">
    <cfRule type="cellIs" dxfId="555" priority="556" operator="lessThan">
      <formula>0</formula>
    </cfRule>
  </conditionalFormatting>
  <conditionalFormatting sqref="C35">
    <cfRule type="cellIs" dxfId="554" priority="555" operator="lessThan">
      <formula>0</formula>
    </cfRule>
  </conditionalFormatting>
  <conditionalFormatting sqref="H4:H19">
    <cfRule type="cellIs" dxfId="553" priority="554" operator="lessThan">
      <formula>0</formula>
    </cfRule>
  </conditionalFormatting>
  <conditionalFormatting sqref="H21">
    <cfRule type="cellIs" dxfId="552" priority="553" operator="lessThan">
      <formula>0</formula>
    </cfRule>
  </conditionalFormatting>
  <conditionalFormatting sqref="I4:I19">
    <cfRule type="cellIs" dxfId="551" priority="552" operator="lessThan">
      <formula>0</formula>
    </cfRule>
  </conditionalFormatting>
  <conditionalFormatting sqref="CE20:CF20 CF4:CF19 CF22">
    <cfRule type="cellIs" dxfId="550" priority="551" operator="lessThan">
      <formula>0</formula>
    </cfRule>
  </conditionalFormatting>
  <conditionalFormatting sqref="CE3:CF3">
    <cfRule type="cellIs" dxfId="549" priority="550" operator="lessThan">
      <formula>0</formula>
    </cfRule>
  </conditionalFormatting>
  <conditionalFormatting sqref="CE4:CE19">
    <cfRule type="cellIs" dxfId="548" priority="549" operator="lessThan">
      <formula>0</formula>
    </cfRule>
  </conditionalFormatting>
  <conditionalFormatting sqref="CE21:CE22">
    <cfRule type="cellIs" dxfId="547" priority="548" operator="lessThan">
      <formula>0</formula>
    </cfRule>
  </conditionalFormatting>
  <conditionalFormatting sqref="CE24:CF27">
    <cfRule type="cellIs" dxfId="546" priority="545" operator="lessThan">
      <formula>0</formula>
    </cfRule>
  </conditionalFormatting>
  <conditionalFormatting sqref="CF28">
    <cfRule type="cellIs" dxfId="545" priority="547" operator="lessThan">
      <formula>0</formula>
    </cfRule>
  </conditionalFormatting>
  <conditionalFormatting sqref="CE23:CF23">
    <cfRule type="cellIs" dxfId="544" priority="546" operator="lessThan">
      <formula>0</formula>
    </cfRule>
  </conditionalFormatting>
  <conditionalFormatting sqref="CE57:CF69">
    <cfRule type="cellIs" dxfId="543" priority="537" operator="lessThan">
      <formula>0</formula>
    </cfRule>
  </conditionalFormatting>
  <conditionalFormatting sqref="CE29:CF29">
    <cfRule type="cellIs" dxfId="542" priority="544" operator="lessThan">
      <formula>0</formula>
    </cfRule>
  </conditionalFormatting>
  <conditionalFormatting sqref="CE30:CE33">
    <cfRule type="cellIs" dxfId="541" priority="543" operator="lessThan">
      <formula>0</formula>
    </cfRule>
  </conditionalFormatting>
  <conditionalFormatting sqref="CE35:CF35">
    <cfRule type="cellIs" dxfId="540" priority="542" operator="lessThan">
      <formula>0</formula>
    </cfRule>
  </conditionalFormatting>
  <conditionalFormatting sqref="CE36:CF38">
    <cfRule type="cellIs" dxfId="539" priority="541" operator="lessThan">
      <formula>0</formula>
    </cfRule>
  </conditionalFormatting>
  <conditionalFormatting sqref="CE39:CF51">
    <cfRule type="cellIs" dxfId="538" priority="540" operator="lessThan">
      <formula>0</formula>
    </cfRule>
  </conditionalFormatting>
  <conditionalFormatting sqref="CF53">
    <cfRule type="cellIs" dxfId="537" priority="539" operator="lessThan">
      <formula>0</formula>
    </cfRule>
  </conditionalFormatting>
  <conditionalFormatting sqref="CE54:CF56">
    <cfRule type="cellIs" dxfId="536" priority="538" operator="lessThan">
      <formula>0</formula>
    </cfRule>
  </conditionalFormatting>
  <conditionalFormatting sqref="CE53">
    <cfRule type="cellIs" dxfId="535" priority="536" operator="lessThan">
      <formula>0</formula>
    </cfRule>
  </conditionalFormatting>
  <conditionalFormatting sqref="CH20:CI20 CI4:CI19 CI22">
    <cfRule type="cellIs" dxfId="534" priority="535" operator="lessThan">
      <formula>0</formula>
    </cfRule>
  </conditionalFormatting>
  <conditionalFormatting sqref="CH3:CI3">
    <cfRule type="cellIs" dxfId="533" priority="534" operator="lessThan">
      <formula>0</formula>
    </cfRule>
  </conditionalFormatting>
  <conditionalFormatting sqref="CH4:CH19">
    <cfRule type="cellIs" dxfId="532" priority="533" operator="lessThan">
      <formula>0</formula>
    </cfRule>
  </conditionalFormatting>
  <conditionalFormatting sqref="CH21:CH22">
    <cfRule type="cellIs" dxfId="531" priority="532" operator="lessThan">
      <formula>0</formula>
    </cfRule>
  </conditionalFormatting>
  <conditionalFormatting sqref="CH24:CI27">
    <cfRule type="cellIs" dxfId="530" priority="529" operator="lessThan">
      <formula>0</formula>
    </cfRule>
  </conditionalFormatting>
  <conditionalFormatting sqref="CI28">
    <cfRule type="cellIs" dxfId="529" priority="531" operator="lessThan">
      <formula>0</formula>
    </cfRule>
  </conditionalFormatting>
  <conditionalFormatting sqref="CH23:CI23">
    <cfRule type="cellIs" dxfId="528" priority="530" operator="lessThan">
      <formula>0</formula>
    </cfRule>
  </conditionalFormatting>
  <conditionalFormatting sqref="CH57:CI69">
    <cfRule type="cellIs" dxfId="527" priority="521" operator="lessThan">
      <formula>0</formula>
    </cfRule>
  </conditionalFormatting>
  <conditionalFormatting sqref="CH29:CI29">
    <cfRule type="cellIs" dxfId="526" priority="528" operator="lessThan">
      <formula>0</formula>
    </cfRule>
  </conditionalFormatting>
  <conditionalFormatting sqref="CH30:CH33">
    <cfRule type="cellIs" dxfId="525" priority="527" operator="lessThan">
      <formula>0</formula>
    </cfRule>
  </conditionalFormatting>
  <conditionalFormatting sqref="CH35:CI35">
    <cfRule type="cellIs" dxfId="524" priority="526" operator="lessThan">
      <formula>0</formula>
    </cfRule>
  </conditionalFormatting>
  <conditionalFormatting sqref="CH36:CI38">
    <cfRule type="cellIs" dxfId="523" priority="525" operator="lessThan">
      <formula>0</formula>
    </cfRule>
  </conditionalFormatting>
  <conditionalFormatting sqref="CH39:CI51">
    <cfRule type="cellIs" dxfId="522" priority="524" operator="lessThan">
      <formula>0</formula>
    </cfRule>
  </conditionalFormatting>
  <conditionalFormatting sqref="CI53">
    <cfRule type="cellIs" dxfId="521" priority="523" operator="lessThan">
      <formula>0</formula>
    </cfRule>
  </conditionalFormatting>
  <conditionalFormatting sqref="CH54:CI56">
    <cfRule type="cellIs" dxfId="520" priority="522" operator="lessThan">
      <formula>0</formula>
    </cfRule>
  </conditionalFormatting>
  <conditionalFormatting sqref="CH53">
    <cfRule type="cellIs" dxfId="519" priority="520" operator="lessThan">
      <formula>0</formula>
    </cfRule>
  </conditionalFormatting>
  <conditionalFormatting sqref="CK20:CL20 CL4:CL19 CL22">
    <cfRule type="cellIs" dxfId="518" priority="519" operator="lessThan">
      <formula>0</formula>
    </cfRule>
  </conditionalFormatting>
  <conditionalFormatting sqref="CK3:CL3">
    <cfRule type="cellIs" dxfId="517" priority="518" operator="lessThan">
      <formula>0</formula>
    </cfRule>
  </conditionalFormatting>
  <conditionalFormatting sqref="CK4:CK19">
    <cfRule type="cellIs" dxfId="516" priority="517" operator="lessThan">
      <formula>0</formula>
    </cfRule>
  </conditionalFormatting>
  <conditionalFormatting sqref="CK21:CK22">
    <cfRule type="cellIs" dxfId="515" priority="516" operator="lessThan">
      <formula>0</formula>
    </cfRule>
  </conditionalFormatting>
  <conditionalFormatting sqref="CK24:CL27">
    <cfRule type="cellIs" dxfId="514" priority="513" operator="lessThan">
      <formula>0</formula>
    </cfRule>
  </conditionalFormatting>
  <conditionalFormatting sqref="CL28">
    <cfRule type="cellIs" dxfId="513" priority="515" operator="lessThan">
      <formula>0</formula>
    </cfRule>
  </conditionalFormatting>
  <conditionalFormatting sqref="CK23:CL23">
    <cfRule type="cellIs" dxfId="512" priority="514" operator="lessThan">
      <formula>0</formula>
    </cfRule>
  </conditionalFormatting>
  <conditionalFormatting sqref="CK57:CL69">
    <cfRule type="cellIs" dxfId="511" priority="505" operator="lessThan">
      <formula>0</formula>
    </cfRule>
  </conditionalFormatting>
  <conditionalFormatting sqref="CK29:CL29">
    <cfRule type="cellIs" dxfId="510" priority="512" operator="lessThan">
      <formula>0</formula>
    </cfRule>
  </conditionalFormatting>
  <conditionalFormatting sqref="CK30:CK33">
    <cfRule type="cellIs" dxfId="509" priority="511" operator="lessThan">
      <formula>0</formula>
    </cfRule>
  </conditionalFormatting>
  <conditionalFormatting sqref="CK35:CL35">
    <cfRule type="cellIs" dxfId="508" priority="510" operator="lessThan">
      <formula>0</formula>
    </cfRule>
  </conditionalFormatting>
  <conditionalFormatting sqref="CK36:CL38">
    <cfRule type="cellIs" dxfId="507" priority="509" operator="lessThan">
      <formula>0</formula>
    </cfRule>
  </conditionalFormatting>
  <conditionalFormatting sqref="CK39:CL51">
    <cfRule type="cellIs" dxfId="506" priority="508" operator="lessThan">
      <formula>0</formula>
    </cfRule>
  </conditionalFormatting>
  <conditionalFormatting sqref="CL53">
    <cfRule type="cellIs" dxfId="505" priority="507" operator="lessThan">
      <formula>0</formula>
    </cfRule>
  </conditionalFormatting>
  <conditionalFormatting sqref="CK54:CL56">
    <cfRule type="cellIs" dxfId="504" priority="506" operator="lessThan">
      <formula>0</formula>
    </cfRule>
  </conditionalFormatting>
  <conditionalFormatting sqref="CK53">
    <cfRule type="cellIs" dxfId="503" priority="504" operator="lessThan">
      <formula>0</formula>
    </cfRule>
  </conditionalFormatting>
  <conditionalFormatting sqref="CN20:CO20 CO4:CO19 CO22">
    <cfRule type="cellIs" dxfId="502" priority="503" operator="lessThan">
      <formula>0</formula>
    </cfRule>
  </conditionalFormatting>
  <conditionalFormatting sqref="CN3:CO3">
    <cfRule type="cellIs" dxfId="501" priority="502" operator="lessThan">
      <formula>0</formula>
    </cfRule>
  </conditionalFormatting>
  <conditionalFormatting sqref="CN4:CN19">
    <cfRule type="cellIs" dxfId="500" priority="501" operator="lessThan">
      <formula>0</formula>
    </cfRule>
  </conditionalFormatting>
  <conditionalFormatting sqref="CN21:CN22">
    <cfRule type="cellIs" dxfId="499" priority="500" operator="lessThan">
      <formula>0</formula>
    </cfRule>
  </conditionalFormatting>
  <conditionalFormatting sqref="CN24:CO27">
    <cfRule type="cellIs" dxfId="498" priority="497" operator="lessThan">
      <formula>0</formula>
    </cfRule>
  </conditionalFormatting>
  <conditionalFormatting sqref="CO28">
    <cfRule type="cellIs" dxfId="497" priority="499" operator="lessThan">
      <formula>0</formula>
    </cfRule>
  </conditionalFormatting>
  <conditionalFormatting sqref="CN23:CO23">
    <cfRule type="cellIs" dxfId="496" priority="498" operator="lessThan">
      <formula>0</formula>
    </cfRule>
  </conditionalFormatting>
  <conditionalFormatting sqref="CN57:CO69">
    <cfRule type="cellIs" dxfId="495" priority="489" operator="lessThan">
      <formula>0</formula>
    </cfRule>
  </conditionalFormatting>
  <conditionalFormatting sqref="CN29:CO29">
    <cfRule type="cellIs" dxfId="494" priority="496" operator="lessThan">
      <formula>0</formula>
    </cfRule>
  </conditionalFormatting>
  <conditionalFormatting sqref="CN30:CN33">
    <cfRule type="cellIs" dxfId="493" priority="495" operator="lessThan">
      <formula>0</formula>
    </cfRule>
  </conditionalFormatting>
  <conditionalFormatting sqref="CN35:CO35">
    <cfRule type="cellIs" dxfId="492" priority="494" operator="lessThan">
      <formula>0</formula>
    </cfRule>
  </conditionalFormatting>
  <conditionalFormatting sqref="CN36:CO38">
    <cfRule type="cellIs" dxfId="491" priority="493" operator="lessThan">
      <formula>0</formula>
    </cfRule>
  </conditionalFormatting>
  <conditionalFormatting sqref="CN39:CO51">
    <cfRule type="cellIs" dxfId="490" priority="492" operator="lessThan">
      <formula>0</formula>
    </cfRule>
  </conditionalFormatting>
  <conditionalFormatting sqref="CO53">
    <cfRule type="cellIs" dxfId="489" priority="491" operator="lessThan">
      <formula>0</formula>
    </cfRule>
  </conditionalFormatting>
  <conditionalFormatting sqref="CN54:CO56">
    <cfRule type="cellIs" dxfId="488" priority="490" operator="lessThan">
      <formula>0</formula>
    </cfRule>
  </conditionalFormatting>
  <conditionalFormatting sqref="CN53">
    <cfRule type="cellIs" dxfId="487" priority="488" operator="lessThan">
      <formula>0</formula>
    </cfRule>
  </conditionalFormatting>
  <conditionalFormatting sqref="CQ20:CR20 CR4:CR19 CR22">
    <cfRule type="cellIs" dxfId="486" priority="487" operator="lessThan">
      <formula>0</formula>
    </cfRule>
  </conditionalFormatting>
  <conditionalFormatting sqref="CQ3:CR3">
    <cfRule type="cellIs" dxfId="485" priority="486" operator="lessThan">
      <formula>0</formula>
    </cfRule>
  </conditionalFormatting>
  <conditionalFormatting sqref="CQ4:CQ19">
    <cfRule type="cellIs" dxfId="484" priority="485" operator="lessThan">
      <formula>0</formula>
    </cfRule>
  </conditionalFormatting>
  <conditionalFormatting sqref="CQ21:CQ22">
    <cfRule type="cellIs" dxfId="483" priority="484" operator="lessThan">
      <formula>0</formula>
    </cfRule>
  </conditionalFormatting>
  <conditionalFormatting sqref="CQ24:CR27">
    <cfRule type="cellIs" dxfId="482" priority="481" operator="lessThan">
      <formula>0</formula>
    </cfRule>
  </conditionalFormatting>
  <conditionalFormatting sqref="CR28">
    <cfRule type="cellIs" dxfId="481" priority="483" operator="lessThan">
      <formula>0</formula>
    </cfRule>
  </conditionalFormatting>
  <conditionalFormatting sqref="CQ23:CR23">
    <cfRule type="cellIs" dxfId="480" priority="482" operator="lessThan">
      <formula>0</formula>
    </cfRule>
  </conditionalFormatting>
  <conditionalFormatting sqref="CQ57:CR69">
    <cfRule type="cellIs" dxfId="479" priority="473" operator="lessThan">
      <formula>0</formula>
    </cfRule>
  </conditionalFormatting>
  <conditionalFormatting sqref="CQ29:CR29">
    <cfRule type="cellIs" dxfId="478" priority="480" operator="lessThan">
      <formula>0</formula>
    </cfRule>
  </conditionalFormatting>
  <conditionalFormatting sqref="CQ30:CQ33">
    <cfRule type="cellIs" dxfId="477" priority="479" operator="lessThan">
      <formula>0</formula>
    </cfRule>
  </conditionalFormatting>
  <conditionalFormatting sqref="CQ35:CR35">
    <cfRule type="cellIs" dxfId="476" priority="478" operator="lessThan">
      <formula>0</formula>
    </cfRule>
  </conditionalFormatting>
  <conditionalFormatting sqref="CQ36:CR38">
    <cfRule type="cellIs" dxfId="475" priority="477" operator="lessThan">
      <formula>0</formula>
    </cfRule>
  </conditionalFormatting>
  <conditionalFormatting sqref="CQ39:CR51">
    <cfRule type="cellIs" dxfId="474" priority="476" operator="lessThan">
      <formula>0</formula>
    </cfRule>
  </conditionalFormatting>
  <conditionalFormatting sqref="CR53">
    <cfRule type="cellIs" dxfId="473" priority="475" operator="lessThan">
      <formula>0</formula>
    </cfRule>
  </conditionalFormatting>
  <conditionalFormatting sqref="CQ54:CR56">
    <cfRule type="cellIs" dxfId="472" priority="474" operator="lessThan">
      <formula>0</formula>
    </cfRule>
  </conditionalFormatting>
  <conditionalFormatting sqref="CQ53">
    <cfRule type="cellIs" dxfId="471" priority="472" operator="lessThan">
      <formula>0</formula>
    </cfRule>
  </conditionalFormatting>
  <conditionalFormatting sqref="CT20:CU20 CU4:CU19 CU22">
    <cfRule type="cellIs" dxfId="470" priority="471" operator="lessThan">
      <formula>0</formula>
    </cfRule>
  </conditionalFormatting>
  <conditionalFormatting sqref="CT3:CU3">
    <cfRule type="cellIs" dxfId="469" priority="470" operator="lessThan">
      <formula>0</formula>
    </cfRule>
  </conditionalFormatting>
  <conditionalFormatting sqref="CT4:CT19">
    <cfRule type="cellIs" dxfId="468" priority="469" operator="lessThan">
      <formula>0</formula>
    </cfRule>
  </conditionalFormatting>
  <conditionalFormatting sqref="CT21:CT22">
    <cfRule type="cellIs" dxfId="467" priority="468" operator="lessThan">
      <formula>0</formula>
    </cfRule>
  </conditionalFormatting>
  <conditionalFormatting sqref="CT24:CU27">
    <cfRule type="cellIs" dxfId="466" priority="465" operator="lessThan">
      <formula>0</formula>
    </cfRule>
  </conditionalFormatting>
  <conditionalFormatting sqref="CU28">
    <cfRule type="cellIs" dxfId="465" priority="467" operator="lessThan">
      <formula>0</formula>
    </cfRule>
  </conditionalFormatting>
  <conditionalFormatting sqref="CT23:CU23">
    <cfRule type="cellIs" dxfId="464" priority="466" operator="lessThan">
      <formula>0</formula>
    </cfRule>
  </conditionalFormatting>
  <conditionalFormatting sqref="CT57:CU69">
    <cfRule type="cellIs" dxfId="463" priority="457" operator="lessThan">
      <formula>0</formula>
    </cfRule>
  </conditionalFormatting>
  <conditionalFormatting sqref="CT29:CU29">
    <cfRule type="cellIs" dxfId="462" priority="464" operator="lessThan">
      <formula>0</formula>
    </cfRule>
  </conditionalFormatting>
  <conditionalFormatting sqref="CT30:CT33">
    <cfRule type="cellIs" dxfId="461" priority="463" operator="lessThan">
      <formula>0</formula>
    </cfRule>
  </conditionalFormatting>
  <conditionalFormatting sqref="CT35:CU35">
    <cfRule type="cellIs" dxfId="460" priority="462" operator="lessThan">
      <formula>0</formula>
    </cfRule>
  </conditionalFormatting>
  <conditionalFormatting sqref="CT36:CU38">
    <cfRule type="cellIs" dxfId="459" priority="461" operator="lessThan">
      <formula>0</formula>
    </cfRule>
  </conditionalFormatting>
  <conditionalFormatting sqref="CT39:CU51">
    <cfRule type="cellIs" dxfId="458" priority="460" operator="lessThan">
      <formula>0</formula>
    </cfRule>
  </conditionalFormatting>
  <conditionalFormatting sqref="CU53">
    <cfRule type="cellIs" dxfId="457" priority="459" operator="lessThan">
      <formula>0</formula>
    </cfRule>
  </conditionalFormatting>
  <conditionalFormatting sqref="CT54:CU56">
    <cfRule type="cellIs" dxfId="456" priority="458" operator="lessThan">
      <formula>0</formula>
    </cfRule>
  </conditionalFormatting>
  <conditionalFormatting sqref="CT53">
    <cfRule type="cellIs" dxfId="455" priority="456" operator="lessThan">
      <formula>0</formula>
    </cfRule>
  </conditionalFormatting>
  <conditionalFormatting sqref="CW20:CX20 CX4:CX19 CX22">
    <cfRule type="cellIs" dxfId="454" priority="455" operator="lessThan">
      <formula>0</formula>
    </cfRule>
  </conditionalFormatting>
  <conditionalFormatting sqref="CW3:CX3">
    <cfRule type="cellIs" dxfId="453" priority="454" operator="lessThan">
      <formula>0</formula>
    </cfRule>
  </conditionalFormatting>
  <conditionalFormatting sqref="CW4:CW19">
    <cfRule type="cellIs" dxfId="452" priority="453" operator="lessThan">
      <formula>0</formula>
    </cfRule>
  </conditionalFormatting>
  <conditionalFormatting sqref="CW21:CW22">
    <cfRule type="cellIs" dxfId="451" priority="452" operator="lessThan">
      <formula>0</formula>
    </cfRule>
  </conditionalFormatting>
  <conditionalFormatting sqref="CW24:CX27">
    <cfRule type="cellIs" dxfId="450" priority="449" operator="lessThan">
      <formula>0</formula>
    </cfRule>
  </conditionalFormatting>
  <conditionalFormatting sqref="CX28">
    <cfRule type="cellIs" dxfId="449" priority="451" operator="lessThan">
      <formula>0</formula>
    </cfRule>
  </conditionalFormatting>
  <conditionalFormatting sqref="CW23:CX23">
    <cfRule type="cellIs" dxfId="448" priority="450" operator="lessThan">
      <formula>0</formula>
    </cfRule>
  </conditionalFormatting>
  <conditionalFormatting sqref="CW57:CX69">
    <cfRule type="cellIs" dxfId="447" priority="441" operator="lessThan">
      <formula>0</formula>
    </cfRule>
  </conditionalFormatting>
  <conditionalFormatting sqref="CW29:CX29">
    <cfRule type="cellIs" dxfId="446" priority="448" operator="lessThan">
      <formula>0</formula>
    </cfRule>
  </conditionalFormatting>
  <conditionalFormatting sqref="CW30:CW33">
    <cfRule type="cellIs" dxfId="445" priority="447" operator="lessThan">
      <formula>0</formula>
    </cfRule>
  </conditionalFormatting>
  <conditionalFormatting sqref="CW35:CX35">
    <cfRule type="cellIs" dxfId="444" priority="446" operator="lessThan">
      <formula>0</formula>
    </cfRule>
  </conditionalFormatting>
  <conditionalFormatting sqref="CW36:CX38">
    <cfRule type="cellIs" dxfId="443" priority="445" operator="lessThan">
      <formula>0</formula>
    </cfRule>
  </conditionalFormatting>
  <conditionalFormatting sqref="CW39:CX51">
    <cfRule type="cellIs" dxfId="442" priority="444" operator="lessThan">
      <formula>0</formula>
    </cfRule>
  </conditionalFormatting>
  <conditionalFormatting sqref="CX53">
    <cfRule type="cellIs" dxfId="441" priority="443" operator="lessThan">
      <formula>0</formula>
    </cfRule>
  </conditionalFormatting>
  <conditionalFormatting sqref="CW54:CX56">
    <cfRule type="cellIs" dxfId="440" priority="442" operator="lessThan">
      <formula>0</formula>
    </cfRule>
  </conditionalFormatting>
  <conditionalFormatting sqref="CW53">
    <cfRule type="cellIs" dxfId="439" priority="440" operator="lessThan">
      <formula>0</formula>
    </cfRule>
  </conditionalFormatting>
  <conditionalFormatting sqref="CZ20:DA20 DA4:DA19 DA22">
    <cfRule type="cellIs" dxfId="438" priority="439" operator="lessThan">
      <formula>0</formula>
    </cfRule>
  </conditionalFormatting>
  <conditionalFormatting sqref="CZ3:DA3">
    <cfRule type="cellIs" dxfId="437" priority="438" operator="lessThan">
      <formula>0</formula>
    </cfRule>
  </conditionalFormatting>
  <conditionalFormatting sqref="CZ4:CZ19">
    <cfRule type="cellIs" dxfId="436" priority="437" operator="lessThan">
      <formula>0</formula>
    </cfRule>
  </conditionalFormatting>
  <conditionalFormatting sqref="CZ21:CZ22">
    <cfRule type="cellIs" dxfId="435" priority="436" operator="lessThan">
      <formula>0</formula>
    </cfRule>
  </conditionalFormatting>
  <conditionalFormatting sqref="CZ24:DA27">
    <cfRule type="cellIs" dxfId="434" priority="433" operator="lessThan">
      <formula>0</formula>
    </cfRule>
  </conditionalFormatting>
  <conditionalFormatting sqref="DA28">
    <cfRule type="cellIs" dxfId="433" priority="435" operator="lessThan">
      <formula>0</formula>
    </cfRule>
  </conditionalFormatting>
  <conditionalFormatting sqref="CZ23:DA23">
    <cfRule type="cellIs" dxfId="432" priority="434" operator="lessThan">
      <formula>0</formula>
    </cfRule>
  </conditionalFormatting>
  <conditionalFormatting sqref="CZ57:DA69">
    <cfRule type="cellIs" dxfId="431" priority="425" operator="lessThan">
      <formula>0</formula>
    </cfRule>
  </conditionalFormatting>
  <conditionalFormatting sqref="CZ29:DA29">
    <cfRule type="cellIs" dxfId="430" priority="432" operator="lessThan">
      <formula>0</formula>
    </cfRule>
  </conditionalFormatting>
  <conditionalFormatting sqref="CZ30:CZ33">
    <cfRule type="cellIs" dxfId="429" priority="431" operator="lessThan">
      <formula>0</formula>
    </cfRule>
  </conditionalFormatting>
  <conditionalFormatting sqref="CZ35:DA35">
    <cfRule type="cellIs" dxfId="428" priority="430" operator="lessThan">
      <formula>0</formula>
    </cfRule>
  </conditionalFormatting>
  <conditionalFormatting sqref="CZ36:DA38">
    <cfRule type="cellIs" dxfId="427" priority="429" operator="lessThan">
      <formula>0</formula>
    </cfRule>
  </conditionalFormatting>
  <conditionalFormatting sqref="CZ39:DA51">
    <cfRule type="cellIs" dxfId="426" priority="428" operator="lessThan">
      <formula>0</formula>
    </cfRule>
  </conditionalFormatting>
  <conditionalFormatting sqref="DA53">
    <cfRule type="cellIs" dxfId="425" priority="427" operator="lessThan">
      <formula>0</formula>
    </cfRule>
  </conditionalFormatting>
  <conditionalFormatting sqref="CZ54:DA56">
    <cfRule type="cellIs" dxfId="424" priority="426" operator="lessThan">
      <formula>0</formula>
    </cfRule>
  </conditionalFormatting>
  <conditionalFormatting sqref="CZ53">
    <cfRule type="cellIs" dxfId="423" priority="424" operator="lessThan">
      <formula>0</formula>
    </cfRule>
  </conditionalFormatting>
  <conditionalFormatting sqref="DC20:DD20 DD4:DD19 DD22">
    <cfRule type="cellIs" dxfId="422" priority="423" operator="lessThan">
      <formula>0</formula>
    </cfRule>
  </conditionalFormatting>
  <conditionalFormatting sqref="DC3:DD3">
    <cfRule type="cellIs" dxfId="421" priority="422" operator="lessThan">
      <formula>0</formula>
    </cfRule>
  </conditionalFormatting>
  <conditionalFormatting sqref="DC4:DC19">
    <cfRule type="cellIs" dxfId="420" priority="421" operator="lessThan">
      <formula>0</formula>
    </cfRule>
  </conditionalFormatting>
  <conditionalFormatting sqref="DC21:DC22">
    <cfRule type="cellIs" dxfId="419" priority="420" operator="lessThan">
      <formula>0</formula>
    </cfRule>
  </conditionalFormatting>
  <conditionalFormatting sqref="DC24:DD27">
    <cfRule type="cellIs" dxfId="418" priority="417" operator="lessThan">
      <formula>0</formula>
    </cfRule>
  </conditionalFormatting>
  <conditionalFormatting sqref="DD28">
    <cfRule type="cellIs" dxfId="417" priority="419" operator="lessThan">
      <formula>0</formula>
    </cfRule>
  </conditionalFormatting>
  <conditionalFormatting sqref="DC23:DD23">
    <cfRule type="cellIs" dxfId="416" priority="418" operator="lessThan">
      <formula>0</formula>
    </cfRule>
  </conditionalFormatting>
  <conditionalFormatting sqref="DC57:DD69">
    <cfRule type="cellIs" dxfId="415" priority="409" operator="lessThan">
      <formula>0</formula>
    </cfRule>
  </conditionalFormatting>
  <conditionalFormatting sqref="DC29:DD29">
    <cfRule type="cellIs" dxfId="414" priority="416" operator="lessThan">
      <formula>0</formula>
    </cfRule>
  </conditionalFormatting>
  <conditionalFormatting sqref="DC30:DC33">
    <cfRule type="cellIs" dxfId="413" priority="415" operator="lessThan">
      <formula>0</formula>
    </cfRule>
  </conditionalFormatting>
  <conditionalFormatting sqref="DC35:DD35">
    <cfRule type="cellIs" dxfId="412" priority="414" operator="lessThan">
      <formula>0</formula>
    </cfRule>
  </conditionalFormatting>
  <conditionalFormatting sqref="DC36:DD38">
    <cfRule type="cellIs" dxfId="411" priority="413" operator="lessThan">
      <formula>0</formula>
    </cfRule>
  </conditionalFormatting>
  <conditionalFormatting sqref="DC39:DD51">
    <cfRule type="cellIs" dxfId="410" priority="412" operator="lessThan">
      <formula>0</formula>
    </cfRule>
  </conditionalFormatting>
  <conditionalFormatting sqref="DD53">
    <cfRule type="cellIs" dxfId="409" priority="411" operator="lessThan">
      <formula>0</formula>
    </cfRule>
  </conditionalFormatting>
  <conditionalFormatting sqref="DC54:DD56">
    <cfRule type="cellIs" dxfId="408" priority="410" operator="lessThan">
      <formula>0</formula>
    </cfRule>
  </conditionalFormatting>
  <conditionalFormatting sqref="DC53">
    <cfRule type="cellIs" dxfId="407" priority="408" operator="lessThan">
      <formula>0</formula>
    </cfRule>
  </conditionalFormatting>
  <conditionalFormatting sqref="DF20:DG20 DG4:DG19 DG22">
    <cfRule type="cellIs" dxfId="406" priority="407" operator="lessThan">
      <formula>0</formula>
    </cfRule>
  </conditionalFormatting>
  <conditionalFormatting sqref="DF3:DG3">
    <cfRule type="cellIs" dxfId="405" priority="406" operator="lessThan">
      <formula>0</formula>
    </cfRule>
  </conditionalFormatting>
  <conditionalFormatting sqref="DF4:DF19">
    <cfRule type="cellIs" dxfId="404" priority="405" operator="lessThan">
      <formula>0</formula>
    </cfRule>
  </conditionalFormatting>
  <conditionalFormatting sqref="DF21:DF22">
    <cfRule type="cellIs" dxfId="403" priority="404" operator="lessThan">
      <formula>0</formula>
    </cfRule>
  </conditionalFormatting>
  <conditionalFormatting sqref="DF24:DG27">
    <cfRule type="cellIs" dxfId="402" priority="401" operator="lessThan">
      <formula>0</formula>
    </cfRule>
  </conditionalFormatting>
  <conditionalFormatting sqref="DG28">
    <cfRule type="cellIs" dxfId="401" priority="403" operator="lessThan">
      <formula>0</formula>
    </cfRule>
  </conditionalFormatting>
  <conditionalFormatting sqref="DF23:DG23">
    <cfRule type="cellIs" dxfId="400" priority="402" operator="lessThan">
      <formula>0</formula>
    </cfRule>
  </conditionalFormatting>
  <conditionalFormatting sqref="DF57:DG69">
    <cfRule type="cellIs" dxfId="399" priority="393" operator="lessThan">
      <formula>0</formula>
    </cfRule>
  </conditionalFormatting>
  <conditionalFormatting sqref="DF29:DG29">
    <cfRule type="cellIs" dxfId="398" priority="400" operator="lessThan">
      <formula>0</formula>
    </cfRule>
  </conditionalFormatting>
  <conditionalFormatting sqref="DF30:DF33">
    <cfRule type="cellIs" dxfId="397" priority="399" operator="lessThan">
      <formula>0</formula>
    </cfRule>
  </conditionalFormatting>
  <conditionalFormatting sqref="DF35:DG35">
    <cfRule type="cellIs" dxfId="396" priority="398" operator="lessThan">
      <formula>0</formula>
    </cfRule>
  </conditionalFormatting>
  <conditionalFormatting sqref="DF36:DG38">
    <cfRule type="cellIs" dxfId="395" priority="397" operator="lessThan">
      <formula>0</formula>
    </cfRule>
  </conditionalFormatting>
  <conditionalFormatting sqref="DF39:DG51">
    <cfRule type="cellIs" dxfId="394" priority="396" operator="lessThan">
      <formula>0</formula>
    </cfRule>
  </conditionalFormatting>
  <conditionalFormatting sqref="DG53">
    <cfRule type="cellIs" dxfId="393" priority="395" operator="lessThan">
      <formula>0</formula>
    </cfRule>
  </conditionalFormatting>
  <conditionalFormatting sqref="DF54:DG56">
    <cfRule type="cellIs" dxfId="392" priority="394" operator="lessThan">
      <formula>0</formula>
    </cfRule>
  </conditionalFormatting>
  <conditionalFormatting sqref="DF53">
    <cfRule type="cellIs" dxfId="391" priority="392" operator="lessThan">
      <formula>0</formula>
    </cfRule>
  </conditionalFormatting>
  <conditionalFormatting sqref="DI20:DJ20 DJ4:DJ19 DJ22">
    <cfRule type="cellIs" dxfId="390" priority="391" operator="lessThan">
      <formula>0</formula>
    </cfRule>
  </conditionalFormatting>
  <conditionalFormatting sqref="DI3:DJ3">
    <cfRule type="cellIs" dxfId="389" priority="390" operator="lessThan">
      <formula>0</formula>
    </cfRule>
  </conditionalFormatting>
  <conditionalFormatting sqref="DI4:DI19">
    <cfRule type="cellIs" dxfId="388" priority="389" operator="lessThan">
      <formula>0</formula>
    </cfRule>
  </conditionalFormatting>
  <conditionalFormatting sqref="DI21:DI22">
    <cfRule type="cellIs" dxfId="387" priority="388" operator="lessThan">
      <formula>0</formula>
    </cfRule>
  </conditionalFormatting>
  <conditionalFormatting sqref="DI24:DJ27">
    <cfRule type="cellIs" dxfId="386" priority="385" operator="lessThan">
      <formula>0</formula>
    </cfRule>
  </conditionalFormatting>
  <conditionalFormatting sqref="DJ28">
    <cfRule type="cellIs" dxfId="385" priority="387" operator="lessThan">
      <formula>0</formula>
    </cfRule>
  </conditionalFormatting>
  <conditionalFormatting sqref="DI23:DJ23">
    <cfRule type="cellIs" dxfId="384" priority="386" operator="lessThan">
      <formula>0</formula>
    </cfRule>
  </conditionalFormatting>
  <conditionalFormatting sqref="DI57:DJ69">
    <cfRule type="cellIs" dxfId="383" priority="377" operator="lessThan">
      <formula>0</formula>
    </cfRule>
  </conditionalFormatting>
  <conditionalFormatting sqref="DI29:DJ29">
    <cfRule type="cellIs" dxfId="382" priority="384" operator="lessThan">
      <formula>0</formula>
    </cfRule>
  </conditionalFormatting>
  <conditionalFormatting sqref="DI30:DI33">
    <cfRule type="cellIs" dxfId="381" priority="383" operator="lessThan">
      <formula>0</formula>
    </cfRule>
  </conditionalFormatting>
  <conditionalFormatting sqref="DI35:DJ35">
    <cfRule type="cellIs" dxfId="380" priority="382" operator="lessThan">
      <formula>0</formula>
    </cfRule>
  </conditionalFormatting>
  <conditionalFormatting sqref="DI36:DJ38">
    <cfRule type="cellIs" dxfId="379" priority="381" operator="lessThan">
      <formula>0</formula>
    </cfRule>
  </conditionalFormatting>
  <conditionalFormatting sqref="DI39:DJ51">
    <cfRule type="cellIs" dxfId="378" priority="380" operator="lessThan">
      <formula>0</formula>
    </cfRule>
  </conditionalFormatting>
  <conditionalFormatting sqref="DJ53">
    <cfRule type="cellIs" dxfId="377" priority="379" operator="lessThan">
      <formula>0</formula>
    </cfRule>
  </conditionalFormatting>
  <conditionalFormatting sqref="DI54:DJ56">
    <cfRule type="cellIs" dxfId="376" priority="378" operator="lessThan">
      <formula>0</formula>
    </cfRule>
  </conditionalFormatting>
  <conditionalFormatting sqref="DI53">
    <cfRule type="cellIs" dxfId="375" priority="376" operator="lessThan">
      <formula>0</formula>
    </cfRule>
  </conditionalFormatting>
  <conditionalFormatting sqref="DL20:DM20 DM4:DM19 DM22">
    <cfRule type="cellIs" dxfId="374" priority="375" operator="lessThan">
      <formula>0</formula>
    </cfRule>
  </conditionalFormatting>
  <conditionalFormatting sqref="DL3:DM3">
    <cfRule type="cellIs" dxfId="373" priority="374" operator="lessThan">
      <formula>0</formula>
    </cfRule>
  </conditionalFormatting>
  <conditionalFormatting sqref="DL4:DL19">
    <cfRule type="cellIs" dxfId="372" priority="373" operator="lessThan">
      <formula>0</formula>
    </cfRule>
  </conditionalFormatting>
  <conditionalFormatting sqref="DL21:DL22">
    <cfRule type="cellIs" dxfId="371" priority="372" operator="lessThan">
      <formula>0</formula>
    </cfRule>
  </conditionalFormatting>
  <conditionalFormatting sqref="DL24:DM27">
    <cfRule type="cellIs" dxfId="370" priority="369" operator="lessThan">
      <formula>0</formula>
    </cfRule>
  </conditionalFormatting>
  <conditionalFormatting sqref="DM28">
    <cfRule type="cellIs" dxfId="369" priority="371" operator="lessThan">
      <formula>0</formula>
    </cfRule>
  </conditionalFormatting>
  <conditionalFormatting sqref="DL23:DM23">
    <cfRule type="cellIs" dxfId="368" priority="370" operator="lessThan">
      <formula>0</formula>
    </cfRule>
  </conditionalFormatting>
  <conditionalFormatting sqref="DL57:DM69">
    <cfRule type="cellIs" dxfId="367" priority="361" operator="lessThan">
      <formula>0</formula>
    </cfRule>
  </conditionalFormatting>
  <conditionalFormatting sqref="DL29:DM29">
    <cfRule type="cellIs" dxfId="366" priority="368" operator="lessThan">
      <formula>0</formula>
    </cfRule>
  </conditionalFormatting>
  <conditionalFormatting sqref="DL30:DL33">
    <cfRule type="cellIs" dxfId="365" priority="367" operator="lessThan">
      <formula>0</formula>
    </cfRule>
  </conditionalFormatting>
  <conditionalFormatting sqref="DL35:DM35">
    <cfRule type="cellIs" dxfId="364" priority="366" operator="lessThan">
      <formula>0</formula>
    </cfRule>
  </conditionalFormatting>
  <conditionalFormatting sqref="DL36:DM38">
    <cfRule type="cellIs" dxfId="363" priority="365" operator="lessThan">
      <formula>0</formula>
    </cfRule>
  </conditionalFormatting>
  <conditionalFormatting sqref="DL39:DM51">
    <cfRule type="cellIs" dxfId="362" priority="364" operator="lessThan">
      <formula>0</formula>
    </cfRule>
  </conditionalFormatting>
  <conditionalFormatting sqref="DM53">
    <cfRule type="cellIs" dxfId="361" priority="363" operator="lessThan">
      <formula>0</formula>
    </cfRule>
  </conditionalFormatting>
  <conditionalFormatting sqref="DL54:DM56">
    <cfRule type="cellIs" dxfId="360" priority="362" operator="lessThan">
      <formula>0</formula>
    </cfRule>
  </conditionalFormatting>
  <conditionalFormatting sqref="DL53">
    <cfRule type="cellIs" dxfId="359" priority="360" operator="lessThan">
      <formula>0</formula>
    </cfRule>
  </conditionalFormatting>
  <conditionalFormatting sqref="DO20:DP20 DP4:DP19 DP22">
    <cfRule type="cellIs" dxfId="358" priority="359" operator="lessThan">
      <formula>0</formula>
    </cfRule>
  </conditionalFormatting>
  <conditionalFormatting sqref="DO3:DP3">
    <cfRule type="cellIs" dxfId="357" priority="358" operator="lessThan">
      <formula>0</formula>
    </cfRule>
  </conditionalFormatting>
  <conditionalFormatting sqref="DO4:DO19">
    <cfRule type="cellIs" dxfId="356" priority="357" operator="lessThan">
      <formula>0</formula>
    </cfRule>
  </conditionalFormatting>
  <conditionalFormatting sqref="DO21:DO22">
    <cfRule type="cellIs" dxfId="355" priority="356" operator="lessThan">
      <formula>0</formula>
    </cfRule>
  </conditionalFormatting>
  <conditionalFormatting sqref="DO24:DP27">
    <cfRule type="cellIs" dxfId="354" priority="353" operator="lessThan">
      <formula>0</formula>
    </cfRule>
  </conditionalFormatting>
  <conditionalFormatting sqref="DP28">
    <cfRule type="cellIs" dxfId="353" priority="355" operator="lessThan">
      <formula>0</formula>
    </cfRule>
  </conditionalFormatting>
  <conditionalFormatting sqref="DO23:DP23">
    <cfRule type="cellIs" dxfId="352" priority="354" operator="lessThan">
      <formula>0</formula>
    </cfRule>
  </conditionalFormatting>
  <conditionalFormatting sqref="DO57:DP69">
    <cfRule type="cellIs" dxfId="351" priority="345" operator="lessThan">
      <formula>0</formula>
    </cfRule>
  </conditionalFormatting>
  <conditionalFormatting sqref="DO29:DP29">
    <cfRule type="cellIs" dxfId="350" priority="352" operator="lessThan">
      <formula>0</formula>
    </cfRule>
  </conditionalFormatting>
  <conditionalFormatting sqref="DO30:DO33">
    <cfRule type="cellIs" dxfId="349" priority="351" operator="lessThan">
      <formula>0</formula>
    </cfRule>
  </conditionalFormatting>
  <conditionalFormatting sqref="DO35:DP35">
    <cfRule type="cellIs" dxfId="348" priority="350" operator="lessThan">
      <formula>0</formula>
    </cfRule>
  </conditionalFormatting>
  <conditionalFormatting sqref="DO36:DP38">
    <cfRule type="cellIs" dxfId="347" priority="349" operator="lessThan">
      <formula>0</formula>
    </cfRule>
  </conditionalFormatting>
  <conditionalFormatting sqref="DO39:DP51">
    <cfRule type="cellIs" dxfId="346" priority="348" operator="lessThan">
      <formula>0</formula>
    </cfRule>
  </conditionalFormatting>
  <conditionalFormatting sqref="DP53">
    <cfRule type="cellIs" dxfId="345" priority="347" operator="lessThan">
      <formula>0</formula>
    </cfRule>
  </conditionalFormatting>
  <conditionalFormatting sqref="DO54:DP56">
    <cfRule type="cellIs" dxfId="344" priority="346" operator="lessThan">
      <formula>0</formula>
    </cfRule>
  </conditionalFormatting>
  <conditionalFormatting sqref="DO53">
    <cfRule type="cellIs" dxfId="343" priority="344" operator="lessThan">
      <formula>0</formula>
    </cfRule>
  </conditionalFormatting>
  <conditionalFormatting sqref="DR20:DS20 DS4:DS19 DS21:DS22">
    <cfRule type="cellIs" dxfId="342" priority="343" operator="lessThan">
      <formula>0</formula>
    </cfRule>
  </conditionalFormatting>
  <conditionalFormatting sqref="DR3:DS3">
    <cfRule type="cellIs" dxfId="341" priority="342" operator="lessThan">
      <formula>0</formula>
    </cfRule>
  </conditionalFormatting>
  <conditionalFormatting sqref="DR4:DR19">
    <cfRule type="cellIs" dxfId="340" priority="341" operator="lessThan">
      <formula>0</formula>
    </cfRule>
  </conditionalFormatting>
  <conditionalFormatting sqref="DR21:DR22">
    <cfRule type="cellIs" dxfId="339" priority="340" operator="lessThan">
      <formula>0</formula>
    </cfRule>
  </conditionalFormatting>
  <conditionalFormatting sqref="DR24:DS27">
    <cfRule type="cellIs" dxfId="338" priority="337" operator="lessThan">
      <formula>0</formula>
    </cfRule>
  </conditionalFormatting>
  <conditionalFormatting sqref="DS28">
    <cfRule type="cellIs" dxfId="337" priority="339" operator="lessThan">
      <formula>0</formula>
    </cfRule>
  </conditionalFormatting>
  <conditionalFormatting sqref="DR23:DS23">
    <cfRule type="cellIs" dxfId="336" priority="338" operator="lessThan">
      <formula>0</formula>
    </cfRule>
  </conditionalFormatting>
  <conditionalFormatting sqref="DR57:DS69">
    <cfRule type="cellIs" dxfId="335" priority="329" operator="lessThan">
      <formula>0</formula>
    </cfRule>
  </conditionalFormatting>
  <conditionalFormatting sqref="DR29:DS29">
    <cfRule type="cellIs" dxfId="334" priority="336" operator="lessThan">
      <formula>0</formula>
    </cfRule>
  </conditionalFormatting>
  <conditionalFormatting sqref="DR30:DR33">
    <cfRule type="cellIs" dxfId="333" priority="335" operator="lessThan">
      <formula>0</formula>
    </cfRule>
  </conditionalFormatting>
  <conditionalFormatting sqref="DR35:DS35">
    <cfRule type="cellIs" dxfId="332" priority="334" operator="lessThan">
      <formula>0</formula>
    </cfRule>
  </conditionalFormatting>
  <conditionalFormatting sqref="DR36:DS38">
    <cfRule type="cellIs" dxfId="331" priority="333" operator="lessThan">
      <formula>0</formula>
    </cfRule>
  </conditionalFormatting>
  <conditionalFormatting sqref="DR39:DS51">
    <cfRule type="cellIs" dxfId="330" priority="332" operator="lessThan">
      <formula>0</formula>
    </cfRule>
  </conditionalFormatting>
  <conditionalFormatting sqref="DS53">
    <cfRule type="cellIs" dxfId="329" priority="331" operator="lessThan">
      <formula>0</formula>
    </cfRule>
  </conditionalFormatting>
  <conditionalFormatting sqref="DR54:DS56">
    <cfRule type="cellIs" dxfId="328" priority="330" operator="lessThan">
      <formula>0</formula>
    </cfRule>
  </conditionalFormatting>
  <conditionalFormatting sqref="DR53">
    <cfRule type="cellIs" dxfId="327" priority="328" operator="lessThan">
      <formula>0</formula>
    </cfRule>
  </conditionalFormatting>
  <conditionalFormatting sqref="DU20:DV20 DV4:DV19 DV21:DV22">
    <cfRule type="cellIs" dxfId="326" priority="327" operator="lessThan">
      <formula>0</formula>
    </cfRule>
  </conditionalFormatting>
  <conditionalFormatting sqref="DU3:DV3">
    <cfRule type="cellIs" dxfId="325" priority="326" operator="lessThan">
      <formula>0</formula>
    </cfRule>
  </conditionalFormatting>
  <conditionalFormatting sqref="DU4:DU19">
    <cfRule type="cellIs" dxfId="324" priority="325" operator="lessThan">
      <formula>0</formula>
    </cfRule>
  </conditionalFormatting>
  <conditionalFormatting sqref="DU21:DU22">
    <cfRule type="cellIs" dxfId="323" priority="324" operator="lessThan">
      <formula>0</formula>
    </cfRule>
  </conditionalFormatting>
  <conditionalFormatting sqref="DU24:DV27">
    <cfRule type="cellIs" dxfId="322" priority="321" operator="lessThan">
      <formula>0</formula>
    </cfRule>
  </conditionalFormatting>
  <conditionalFormatting sqref="DV28">
    <cfRule type="cellIs" dxfId="321" priority="323" operator="lessThan">
      <formula>0</formula>
    </cfRule>
  </conditionalFormatting>
  <conditionalFormatting sqref="DU23:DV23">
    <cfRule type="cellIs" dxfId="320" priority="322" operator="lessThan">
      <formula>0</formula>
    </cfRule>
  </conditionalFormatting>
  <conditionalFormatting sqref="DU57:DV69">
    <cfRule type="cellIs" dxfId="319" priority="313" operator="lessThan">
      <formula>0</formula>
    </cfRule>
  </conditionalFormatting>
  <conditionalFormatting sqref="DU29:DV29">
    <cfRule type="cellIs" dxfId="318" priority="320" operator="lessThan">
      <formula>0</formula>
    </cfRule>
  </conditionalFormatting>
  <conditionalFormatting sqref="DU30:DU33">
    <cfRule type="cellIs" dxfId="317" priority="319" operator="lessThan">
      <formula>0</formula>
    </cfRule>
  </conditionalFormatting>
  <conditionalFormatting sqref="DU35:DV35">
    <cfRule type="cellIs" dxfId="316" priority="318" operator="lessThan">
      <formula>0</formula>
    </cfRule>
  </conditionalFormatting>
  <conditionalFormatting sqref="DU36:DV38">
    <cfRule type="cellIs" dxfId="315" priority="317" operator="lessThan">
      <formula>0</formula>
    </cfRule>
  </conditionalFormatting>
  <conditionalFormatting sqref="DU39:DV51">
    <cfRule type="cellIs" dxfId="314" priority="316" operator="lessThan">
      <formula>0</formula>
    </cfRule>
  </conditionalFormatting>
  <conditionalFormatting sqref="DV53">
    <cfRule type="cellIs" dxfId="313" priority="315" operator="lessThan">
      <formula>0</formula>
    </cfRule>
  </conditionalFormatting>
  <conditionalFormatting sqref="DU54:DV56">
    <cfRule type="cellIs" dxfId="312" priority="314" operator="lessThan">
      <formula>0</formula>
    </cfRule>
  </conditionalFormatting>
  <conditionalFormatting sqref="DU53">
    <cfRule type="cellIs" dxfId="311" priority="312" operator="lessThan">
      <formula>0</formula>
    </cfRule>
  </conditionalFormatting>
  <conditionalFormatting sqref="DX20:DY20 DY4:DY19 DY21:DY22">
    <cfRule type="cellIs" dxfId="310" priority="311" operator="lessThan">
      <formula>0</formula>
    </cfRule>
  </conditionalFormatting>
  <conditionalFormatting sqref="DX3:DY3">
    <cfRule type="cellIs" dxfId="309" priority="310" operator="lessThan">
      <formula>0</formula>
    </cfRule>
  </conditionalFormatting>
  <conditionalFormatting sqref="DX4:DX19">
    <cfRule type="cellIs" dxfId="308" priority="309" operator="lessThan">
      <formula>0</formula>
    </cfRule>
  </conditionalFormatting>
  <conditionalFormatting sqref="DX21:DX22">
    <cfRule type="cellIs" dxfId="307" priority="308" operator="lessThan">
      <formula>0</formula>
    </cfRule>
  </conditionalFormatting>
  <conditionalFormatting sqref="DX24:DY27">
    <cfRule type="cellIs" dxfId="306" priority="305" operator="lessThan">
      <formula>0</formula>
    </cfRule>
  </conditionalFormatting>
  <conditionalFormatting sqref="DY28">
    <cfRule type="cellIs" dxfId="305" priority="307" operator="lessThan">
      <formula>0</formula>
    </cfRule>
  </conditionalFormatting>
  <conditionalFormatting sqref="DX23:DY23">
    <cfRule type="cellIs" dxfId="304" priority="306" operator="lessThan">
      <formula>0</formula>
    </cfRule>
  </conditionalFormatting>
  <conditionalFormatting sqref="DX57:DY69">
    <cfRule type="cellIs" dxfId="303" priority="297" operator="lessThan">
      <formula>0</formula>
    </cfRule>
  </conditionalFormatting>
  <conditionalFormatting sqref="DX29:DY29">
    <cfRule type="cellIs" dxfId="302" priority="304" operator="lessThan">
      <formula>0</formula>
    </cfRule>
  </conditionalFormatting>
  <conditionalFormatting sqref="DX30:DX33">
    <cfRule type="cellIs" dxfId="301" priority="303" operator="lessThan">
      <formula>0</formula>
    </cfRule>
  </conditionalFormatting>
  <conditionalFormatting sqref="DX35:DY35">
    <cfRule type="cellIs" dxfId="300" priority="302" operator="lessThan">
      <formula>0</formula>
    </cfRule>
  </conditionalFormatting>
  <conditionalFormatting sqref="DX36:DY38">
    <cfRule type="cellIs" dxfId="299" priority="301" operator="lessThan">
      <formula>0</formula>
    </cfRule>
  </conditionalFormatting>
  <conditionalFormatting sqref="DX39:DY51">
    <cfRule type="cellIs" dxfId="298" priority="300" operator="lessThan">
      <formula>0</formula>
    </cfRule>
  </conditionalFormatting>
  <conditionalFormatting sqref="DY53">
    <cfRule type="cellIs" dxfId="297" priority="299" operator="lessThan">
      <formula>0</formula>
    </cfRule>
  </conditionalFormatting>
  <conditionalFormatting sqref="DX54:DY56">
    <cfRule type="cellIs" dxfId="296" priority="298" operator="lessThan">
      <formula>0</formula>
    </cfRule>
  </conditionalFormatting>
  <conditionalFormatting sqref="DX53">
    <cfRule type="cellIs" dxfId="295" priority="296" operator="lessThan">
      <formula>0</formula>
    </cfRule>
  </conditionalFormatting>
  <conditionalFormatting sqref="EA20:EB20 EB4:EB19 EB21:EB22">
    <cfRule type="cellIs" dxfId="294" priority="295" operator="lessThan">
      <formula>0</formula>
    </cfRule>
  </conditionalFormatting>
  <conditionalFormatting sqref="EA3:EB3">
    <cfRule type="cellIs" dxfId="293" priority="294" operator="lessThan">
      <formula>0</formula>
    </cfRule>
  </conditionalFormatting>
  <conditionalFormatting sqref="EA4:EA19">
    <cfRule type="cellIs" dxfId="292" priority="293" operator="lessThan">
      <formula>0</formula>
    </cfRule>
  </conditionalFormatting>
  <conditionalFormatting sqref="EA21:EA22">
    <cfRule type="cellIs" dxfId="291" priority="292" operator="lessThan">
      <formula>0</formula>
    </cfRule>
  </conditionalFormatting>
  <conditionalFormatting sqref="EA24:EB27">
    <cfRule type="cellIs" dxfId="290" priority="289" operator="lessThan">
      <formula>0</formula>
    </cfRule>
  </conditionalFormatting>
  <conditionalFormatting sqref="EB28">
    <cfRule type="cellIs" dxfId="289" priority="291" operator="lessThan">
      <formula>0</formula>
    </cfRule>
  </conditionalFormatting>
  <conditionalFormatting sqref="EA23:EB23">
    <cfRule type="cellIs" dxfId="288" priority="290" operator="lessThan">
      <formula>0</formula>
    </cfRule>
  </conditionalFormatting>
  <conditionalFormatting sqref="EA57:EB69">
    <cfRule type="cellIs" dxfId="287" priority="281" operator="lessThan">
      <formula>0</formula>
    </cfRule>
  </conditionalFormatting>
  <conditionalFormatting sqref="EA29:EB29">
    <cfRule type="cellIs" dxfId="286" priority="288" operator="lessThan">
      <formula>0</formula>
    </cfRule>
  </conditionalFormatting>
  <conditionalFormatting sqref="EA30:EA33">
    <cfRule type="cellIs" dxfId="285" priority="287" operator="lessThan">
      <formula>0</formula>
    </cfRule>
  </conditionalFormatting>
  <conditionalFormatting sqref="EA35:EB35">
    <cfRule type="cellIs" dxfId="284" priority="286" operator="lessThan">
      <formula>0</formula>
    </cfRule>
  </conditionalFormatting>
  <conditionalFormatting sqref="EA36:EB38">
    <cfRule type="cellIs" dxfId="283" priority="285" operator="lessThan">
      <formula>0</formula>
    </cfRule>
  </conditionalFormatting>
  <conditionalFormatting sqref="EA39:EB51">
    <cfRule type="cellIs" dxfId="282" priority="284" operator="lessThan">
      <formula>0</formula>
    </cfRule>
  </conditionalFormatting>
  <conditionalFormatting sqref="EB53">
    <cfRule type="cellIs" dxfId="281" priority="283" operator="lessThan">
      <formula>0</formula>
    </cfRule>
  </conditionalFormatting>
  <conditionalFormatting sqref="EA54:EB56">
    <cfRule type="cellIs" dxfId="280" priority="282" operator="lessThan">
      <formula>0</formula>
    </cfRule>
  </conditionalFormatting>
  <conditionalFormatting sqref="EA53">
    <cfRule type="cellIs" dxfId="279" priority="280" operator="lessThan">
      <formula>0</formula>
    </cfRule>
  </conditionalFormatting>
  <conditionalFormatting sqref="ED20:EE20 EE4:EE19 EE21:EE22">
    <cfRule type="cellIs" dxfId="278" priority="279" operator="lessThan">
      <formula>0</formula>
    </cfRule>
  </conditionalFormatting>
  <conditionalFormatting sqref="ED3:EE3">
    <cfRule type="cellIs" dxfId="277" priority="278" operator="lessThan">
      <formula>0</formula>
    </cfRule>
  </conditionalFormatting>
  <conditionalFormatting sqref="ED4:ED19">
    <cfRule type="cellIs" dxfId="276" priority="277" operator="lessThan">
      <formula>0</formula>
    </cfRule>
  </conditionalFormatting>
  <conditionalFormatting sqref="ED21:ED22">
    <cfRule type="cellIs" dxfId="275" priority="276" operator="lessThan">
      <formula>0</formula>
    </cfRule>
  </conditionalFormatting>
  <conditionalFormatting sqref="ED24:EE27">
    <cfRule type="cellIs" dxfId="274" priority="273" operator="lessThan">
      <formula>0</formula>
    </cfRule>
  </conditionalFormatting>
  <conditionalFormatting sqref="EE28">
    <cfRule type="cellIs" dxfId="273" priority="275" operator="lessThan">
      <formula>0</formula>
    </cfRule>
  </conditionalFormatting>
  <conditionalFormatting sqref="ED23:EE23">
    <cfRule type="cellIs" dxfId="272" priority="274" operator="lessThan">
      <formula>0</formula>
    </cfRule>
  </conditionalFormatting>
  <conditionalFormatting sqref="ED57:EE69">
    <cfRule type="cellIs" dxfId="271" priority="265" operator="lessThan">
      <formula>0</formula>
    </cfRule>
  </conditionalFormatting>
  <conditionalFormatting sqref="ED29:EE29">
    <cfRule type="cellIs" dxfId="270" priority="272" operator="lessThan">
      <formula>0</formula>
    </cfRule>
  </conditionalFormatting>
  <conditionalFormatting sqref="ED30:ED33">
    <cfRule type="cellIs" dxfId="269" priority="271" operator="lessThan">
      <formula>0</formula>
    </cfRule>
  </conditionalFormatting>
  <conditionalFormatting sqref="ED35:EE35">
    <cfRule type="cellIs" dxfId="268" priority="270" operator="lessThan">
      <formula>0</formula>
    </cfRule>
  </conditionalFormatting>
  <conditionalFormatting sqref="ED36:EE38">
    <cfRule type="cellIs" dxfId="267" priority="269" operator="lessThan">
      <formula>0</formula>
    </cfRule>
  </conditionalFormatting>
  <conditionalFormatting sqref="ED39:EE51">
    <cfRule type="cellIs" dxfId="266" priority="268" operator="lessThan">
      <formula>0</formula>
    </cfRule>
  </conditionalFormatting>
  <conditionalFormatting sqref="EE53">
    <cfRule type="cellIs" dxfId="265" priority="267" operator="lessThan">
      <formula>0</formula>
    </cfRule>
  </conditionalFormatting>
  <conditionalFormatting sqref="ED54:EE56">
    <cfRule type="cellIs" dxfId="264" priority="266" operator="lessThan">
      <formula>0</formula>
    </cfRule>
  </conditionalFormatting>
  <conditionalFormatting sqref="ED53">
    <cfRule type="cellIs" dxfId="263" priority="264" operator="lessThan">
      <formula>0</formula>
    </cfRule>
  </conditionalFormatting>
  <conditionalFormatting sqref="EG20:EH20 EH4:EH19 EH21:EH22">
    <cfRule type="cellIs" dxfId="262" priority="263" operator="lessThan">
      <formula>0</formula>
    </cfRule>
  </conditionalFormatting>
  <conditionalFormatting sqref="EG3:EH3">
    <cfRule type="cellIs" dxfId="261" priority="262" operator="lessThan">
      <formula>0</formula>
    </cfRule>
  </conditionalFormatting>
  <conditionalFormatting sqref="EG4:EG19">
    <cfRule type="cellIs" dxfId="260" priority="261" operator="lessThan">
      <formula>0</formula>
    </cfRule>
  </conditionalFormatting>
  <conditionalFormatting sqref="EG21:EG22">
    <cfRule type="cellIs" dxfId="259" priority="260" operator="lessThan">
      <formula>0</formula>
    </cfRule>
  </conditionalFormatting>
  <conditionalFormatting sqref="EG24:EH27">
    <cfRule type="cellIs" dxfId="258" priority="257" operator="lessThan">
      <formula>0</formula>
    </cfRule>
  </conditionalFormatting>
  <conditionalFormatting sqref="EH28">
    <cfRule type="cellIs" dxfId="257" priority="259" operator="lessThan">
      <formula>0</formula>
    </cfRule>
  </conditionalFormatting>
  <conditionalFormatting sqref="EG23:EH23">
    <cfRule type="cellIs" dxfId="256" priority="258" operator="lessThan">
      <formula>0</formula>
    </cfRule>
  </conditionalFormatting>
  <conditionalFormatting sqref="EG57:EH69">
    <cfRule type="cellIs" dxfId="255" priority="249" operator="lessThan">
      <formula>0</formula>
    </cfRule>
  </conditionalFormatting>
  <conditionalFormatting sqref="EG29:EH29">
    <cfRule type="cellIs" dxfId="254" priority="256" operator="lessThan">
      <formula>0</formula>
    </cfRule>
  </conditionalFormatting>
  <conditionalFormatting sqref="EG30:EG33">
    <cfRule type="cellIs" dxfId="253" priority="255" operator="lessThan">
      <formula>0</formula>
    </cfRule>
  </conditionalFormatting>
  <conditionalFormatting sqref="EG35:EH35">
    <cfRule type="cellIs" dxfId="252" priority="254" operator="lessThan">
      <formula>0</formula>
    </cfRule>
  </conditionalFormatting>
  <conditionalFormatting sqref="EG36:EH38">
    <cfRule type="cellIs" dxfId="251" priority="253" operator="lessThan">
      <formula>0</formula>
    </cfRule>
  </conditionalFormatting>
  <conditionalFormatting sqref="EG39:EH51">
    <cfRule type="cellIs" dxfId="250" priority="252" operator="lessThan">
      <formula>0</formula>
    </cfRule>
  </conditionalFormatting>
  <conditionalFormatting sqref="EH53">
    <cfRule type="cellIs" dxfId="249" priority="251" operator="lessThan">
      <formula>0</formula>
    </cfRule>
  </conditionalFormatting>
  <conditionalFormatting sqref="EG54:EH56">
    <cfRule type="cellIs" dxfId="248" priority="250" operator="lessThan">
      <formula>0</formula>
    </cfRule>
  </conditionalFormatting>
  <conditionalFormatting sqref="EG53">
    <cfRule type="cellIs" dxfId="247" priority="248" operator="lessThan">
      <formula>0</formula>
    </cfRule>
  </conditionalFormatting>
  <conditionalFormatting sqref="EJ20:EK20 EK4:EK19 EK21:EK22">
    <cfRule type="cellIs" dxfId="246" priority="247" operator="lessThan">
      <formula>0</formula>
    </cfRule>
  </conditionalFormatting>
  <conditionalFormatting sqref="EJ3:EK3">
    <cfRule type="cellIs" dxfId="245" priority="246" operator="lessThan">
      <formula>0</formula>
    </cfRule>
  </conditionalFormatting>
  <conditionalFormatting sqref="EJ4:EJ19">
    <cfRule type="cellIs" dxfId="244" priority="245" operator="lessThan">
      <formula>0</formula>
    </cfRule>
  </conditionalFormatting>
  <conditionalFormatting sqref="EJ21:EJ22">
    <cfRule type="cellIs" dxfId="243" priority="244" operator="lessThan">
      <formula>0</formula>
    </cfRule>
  </conditionalFormatting>
  <conditionalFormatting sqref="EJ24:EK27">
    <cfRule type="cellIs" dxfId="242" priority="241" operator="lessThan">
      <formula>0</formula>
    </cfRule>
  </conditionalFormatting>
  <conditionalFormatting sqref="EK28">
    <cfRule type="cellIs" dxfId="241" priority="243" operator="lessThan">
      <formula>0</formula>
    </cfRule>
  </conditionalFormatting>
  <conditionalFormatting sqref="EJ23:EK23">
    <cfRule type="cellIs" dxfId="240" priority="242" operator="lessThan">
      <formula>0</formula>
    </cfRule>
  </conditionalFormatting>
  <conditionalFormatting sqref="EJ57:EK69">
    <cfRule type="cellIs" dxfId="239" priority="233" operator="lessThan">
      <formula>0</formula>
    </cfRule>
  </conditionalFormatting>
  <conditionalFormatting sqref="EJ29:EK29">
    <cfRule type="cellIs" dxfId="238" priority="240" operator="lessThan">
      <formula>0</formula>
    </cfRule>
  </conditionalFormatting>
  <conditionalFormatting sqref="EJ30:EJ33">
    <cfRule type="cellIs" dxfId="237" priority="239" operator="lessThan">
      <formula>0</formula>
    </cfRule>
  </conditionalFormatting>
  <conditionalFormatting sqref="EJ35:EK35">
    <cfRule type="cellIs" dxfId="236" priority="238" operator="lessThan">
      <formula>0</formula>
    </cfRule>
  </conditionalFormatting>
  <conditionalFormatting sqref="EJ36:EK38">
    <cfRule type="cellIs" dxfId="235" priority="237" operator="lessThan">
      <formula>0</formula>
    </cfRule>
  </conditionalFormatting>
  <conditionalFormatting sqref="EJ39:EK51">
    <cfRule type="cellIs" dxfId="234" priority="236" operator="lessThan">
      <formula>0</formula>
    </cfRule>
  </conditionalFormatting>
  <conditionalFormatting sqref="EK53">
    <cfRule type="cellIs" dxfId="233" priority="235" operator="lessThan">
      <formula>0</formula>
    </cfRule>
  </conditionalFormatting>
  <conditionalFormatting sqref="EJ54:EK56">
    <cfRule type="cellIs" dxfId="232" priority="234" operator="lessThan">
      <formula>0</formula>
    </cfRule>
  </conditionalFormatting>
  <conditionalFormatting sqref="EJ53">
    <cfRule type="cellIs" dxfId="231" priority="232" operator="lessThan">
      <formula>0</formula>
    </cfRule>
  </conditionalFormatting>
  <conditionalFormatting sqref="EM20:EN20 EN4:EN19 EN21:EN22">
    <cfRule type="cellIs" dxfId="230" priority="231" operator="lessThan">
      <formula>0</formula>
    </cfRule>
  </conditionalFormatting>
  <conditionalFormatting sqref="EM3:EN3">
    <cfRule type="cellIs" dxfId="229" priority="230" operator="lessThan">
      <formula>0</formula>
    </cfRule>
  </conditionalFormatting>
  <conditionalFormatting sqref="EM4:EM19">
    <cfRule type="cellIs" dxfId="228" priority="229" operator="lessThan">
      <formula>0</formula>
    </cfRule>
  </conditionalFormatting>
  <conditionalFormatting sqref="EM21:EM22">
    <cfRule type="cellIs" dxfId="227" priority="228" operator="lessThan">
      <formula>0</formula>
    </cfRule>
  </conditionalFormatting>
  <conditionalFormatting sqref="EM24:EN27">
    <cfRule type="cellIs" dxfId="226" priority="225" operator="lessThan">
      <formula>0</formula>
    </cfRule>
  </conditionalFormatting>
  <conditionalFormatting sqref="EN28">
    <cfRule type="cellIs" dxfId="225" priority="227" operator="lessThan">
      <formula>0</formula>
    </cfRule>
  </conditionalFormatting>
  <conditionalFormatting sqref="EM23:EN23">
    <cfRule type="cellIs" dxfId="224" priority="226" operator="lessThan">
      <formula>0</formula>
    </cfRule>
  </conditionalFormatting>
  <conditionalFormatting sqref="EM57:EN69">
    <cfRule type="cellIs" dxfId="223" priority="217" operator="lessThan">
      <formula>0</formula>
    </cfRule>
  </conditionalFormatting>
  <conditionalFormatting sqref="EM29:EN29">
    <cfRule type="cellIs" dxfId="222" priority="224" operator="lessThan">
      <formula>0</formula>
    </cfRule>
  </conditionalFormatting>
  <conditionalFormatting sqref="EM30:EM33">
    <cfRule type="cellIs" dxfId="221" priority="223" operator="lessThan">
      <formula>0</formula>
    </cfRule>
  </conditionalFormatting>
  <conditionalFormatting sqref="EM35:EN35">
    <cfRule type="cellIs" dxfId="220" priority="222" operator="lessThan">
      <formula>0</formula>
    </cfRule>
  </conditionalFormatting>
  <conditionalFormatting sqref="EM36:EN38">
    <cfRule type="cellIs" dxfId="219" priority="221" operator="lessThan">
      <formula>0</formula>
    </cfRule>
  </conditionalFormatting>
  <conditionalFormatting sqref="EM39:EN51">
    <cfRule type="cellIs" dxfId="218" priority="220" operator="lessThan">
      <formula>0</formula>
    </cfRule>
  </conditionalFormatting>
  <conditionalFormatting sqref="EN53">
    <cfRule type="cellIs" dxfId="217" priority="219" operator="lessThan">
      <formula>0</formula>
    </cfRule>
  </conditionalFormatting>
  <conditionalFormatting sqref="EM54:EN56">
    <cfRule type="cellIs" dxfId="216" priority="218" operator="lessThan">
      <formula>0</formula>
    </cfRule>
  </conditionalFormatting>
  <conditionalFormatting sqref="EM53">
    <cfRule type="cellIs" dxfId="215" priority="216" operator="lessThan">
      <formula>0</formula>
    </cfRule>
  </conditionalFormatting>
  <conditionalFormatting sqref="EP20:EQ20 EQ4:EQ19 EQ21:EQ22">
    <cfRule type="cellIs" dxfId="214" priority="215" operator="lessThan">
      <formula>0</formula>
    </cfRule>
  </conditionalFormatting>
  <conditionalFormatting sqref="EP3:EQ3">
    <cfRule type="cellIs" dxfId="213" priority="214" operator="lessThan">
      <formula>0</formula>
    </cfRule>
  </conditionalFormatting>
  <conditionalFormatting sqref="EP4:EP19">
    <cfRule type="cellIs" dxfId="212" priority="213" operator="lessThan">
      <formula>0</formula>
    </cfRule>
  </conditionalFormatting>
  <conditionalFormatting sqref="EP21:EP22">
    <cfRule type="cellIs" dxfId="211" priority="212" operator="lessThan">
      <formula>0</formula>
    </cfRule>
  </conditionalFormatting>
  <conditionalFormatting sqref="EP24:EQ27">
    <cfRule type="cellIs" dxfId="210" priority="209" operator="lessThan">
      <formula>0</formula>
    </cfRule>
  </conditionalFormatting>
  <conditionalFormatting sqref="EQ28">
    <cfRule type="cellIs" dxfId="209" priority="211" operator="lessThan">
      <formula>0</formula>
    </cfRule>
  </conditionalFormatting>
  <conditionalFormatting sqref="EP23:EQ23">
    <cfRule type="cellIs" dxfId="208" priority="210" operator="lessThan">
      <formula>0</formula>
    </cfRule>
  </conditionalFormatting>
  <conditionalFormatting sqref="EP57:EQ69">
    <cfRule type="cellIs" dxfId="207" priority="201" operator="lessThan">
      <formula>0</formula>
    </cfRule>
  </conditionalFormatting>
  <conditionalFormatting sqref="EP29:EQ29">
    <cfRule type="cellIs" dxfId="206" priority="208" operator="lessThan">
      <formula>0</formula>
    </cfRule>
  </conditionalFormatting>
  <conditionalFormatting sqref="EP30:EP33">
    <cfRule type="cellIs" dxfId="205" priority="207" operator="lessThan">
      <formula>0</formula>
    </cfRule>
  </conditionalFormatting>
  <conditionalFormatting sqref="EP35:EQ35">
    <cfRule type="cellIs" dxfId="204" priority="206" operator="lessThan">
      <formula>0</formula>
    </cfRule>
  </conditionalFormatting>
  <conditionalFormatting sqref="EP36:EQ38">
    <cfRule type="cellIs" dxfId="203" priority="205" operator="lessThan">
      <formula>0</formula>
    </cfRule>
  </conditionalFormatting>
  <conditionalFormatting sqref="EP39:EQ51">
    <cfRule type="cellIs" dxfId="202" priority="204" operator="lessThan">
      <formula>0</formula>
    </cfRule>
  </conditionalFormatting>
  <conditionalFormatting sqref="EQ53">
    <cfRule type="cellIs" dxfId="201" priority="203" operator="lessThan">
      <formula>0</formula>
    </cfRule>
  </conditionalFormatting>
  <conditionalFormatting sqref="EP54:EQ56">
    <cfRule type="cellIs" dxfId="200" priority="202" operator="lessThan">
      <formula>0</formula>
    </cfRule>
  </conditionalFormatting>
  <conditionalFormatting sqref="EP53">
    <cfRule type="cellIs" dxfId="199" priority="200" operator="lessThan">
      <formula>0</formula>
    </cfRule>
  </conditionalFormatting>
  <conditionalFormatting sqref="ES20:ET20 ET4:ET19 ET21:ET22">
    <cfRule type="cellIs" dxfId="198" priority="199" operator="lessThan">
      <formula>0</formula>
    </cfRule>
  </conditionalFormatting>
  <conditionalFormatting sqref="ES3:ET3">
    <cfRule type="cellIs" dxfId="197" priority="198" operator="lessThan">
      <formula>0</formula>
    </cfRule>
  </conditionalFormatting>
  <conditionalFormatting sqref="ES4:ES19">
    <cfRule type="cellIs" dxfId="196" priority="197" operator="lessThan">
      <formula>0</formula>
    </cfRule>
  </conditionalFormatting>
  <conditionalFormatting sqref="ES21:ES22">
    <cfRule type="cellIs" dxfId="195" priority="196" operator="lessThan">
      <formula>0</formula>
    </cfRule>
  </conditionalFormatting>
  <conditionalFormatting sqref="ES24:ET27">
    <cfRule type="cellIs" dxfId="194" priority="193" operator="lessThan">
      <formula>0</formula>
    </cfRule>
  </conditionalFormatting>
  <conditionalFormatting sqref="ET28">
    <cfRule type="cellIs" dxfId="193" priority="195" operator="lessThan">
      <formula>0</formula>
    </cfRule>
  </conditionalFormatting>
  <conditionalFormatting sqref="ES23:ET23">
    <cfRule type="cellIs" dxfId="192" priority="194" operator="lessThan">
      <formula>0</formula>
    </cfRule>
  </conditionalFormatting>
  <conditionalFormatting sqref="ES57:ET69">
    <cfRule type="cellIs" dxfId="191" priority="185" operator="lessThan">
      <formula>0</formula>
    </cfRule>
  </conditionalFormatting>
  <conditionalFormatting sqref="ES29:ET29">
    <cfRule type="cellIs" dxfId="190" priority="192" operator="lessThan">
      <formula>0</formula>
    </cfRule>
  </conditionalFormatting>
  <conditionalFormatting sqref="ES30:ES33">
    <cfRule type="cellIs" dxfId="189" priority="191" operator="lessThan">
      <formula>0</formula>
    </cfRule>
  </conditionalFormatting>
  <conditionalFormatting sqref="ES35:ET35">
    <cfRule type="cellIs" dxfId="188" priority="190" operator="lessThan">
      <formula>0</formula>
    </cfRule>
  </conditionalFormatting>
  <conditionalFormatting sqref="ES36:ET38">
    <cfRule type="cellIs" dxfId="187" priority="189" operator="lessThan">
      <formula>0</formula>
    </cfRule>
  </conditionalFormatting>
  <conditionalFormatting sqref="ES39:ET51">
    <cfRule type="cellIs" dxfId="186" priority="188" operator="lessThan">
      <formula>0</formula>
    </cfRule>
  </conditionalFormatting>
  <conditionalFormatting sqref="ET53">
    <cfRule type="cellIs" dxfId="185" priority="187" operator="lessThan">
      <formula>0</formula>
    </cfRule>
  </conditionalFormatting>
  <conditionalFormatting sqref="ES54:ET56">
    <cfRule type="cellIs" dxfId="184" priority="186" operator="lessThan">
      <formula>0</formula>
    </cfRule>
  </conditionalFormatting>
  <conditionalFormatting sqref="ES53">
    <cfRule type="cellIs" dxfId="183" priority="184" operator="lessThan">
      <formula>0</formula>
    </cfRule>
  </conditionalFormatting>
  <conditionalFormatting sqref="EV20:EW20 EW4:EW19 EW21:EW22">
    <cfRule type="cellIs" dxfId="182" priority="183" operator="lessThan">
      <formula>0</formula>
    </cfRule>
  </conditionalFormatting>
  <conditionalFormatting sqref="EV3:EW3">
    <cfRule type="cellIs" dxfId="181" priority="182" operator="lessThan">
      <formula>0</formula>
    </cfRule>
  </conditionalFormatting>
  <conditionalFormatting sqref="EV4:EV19">
    <cfRule type="cellIs" dxfId="180" priority="181" operator="lessThan">
      <formula>0</formula>
    </cfRule>
  </conditionalFormatting>
  <conditionalFormatting sqref="EV21:EV22">
    <cfRule type="cellIs" dxfId="179" priority="180" operator="lessThan">
      <formula>0</formula>
    </cfRule>
  </conditionalFormatting>
  <conditionalFormatting sqref="EV24:EW27">
    <cfRule type="cellIs" dxfId="178" priority="177" operator="lessThan">
      <formula>0</formula>
    </cfRule>
  </conditionalFormatting>
  <conditionalFormatting sqref="EW28">
    <cfRule type="cellIs" dxfId="177" priority="179" operator="lessThan">
      <formula>0</formula>
    </cfRule>
  </conditionalFormatting>
  <conditionalFormatting sqref="EV23:EW23">
    <cfRule type="cellIs" dxfId="176" priority="178" operator="lessThan">
      <formula>0</formula>
    </cfRule>
  </conditionalFormatting>
  <conditionalFormatting sqref="EV57:EW69">
    <cfRule type="cellIs" dxfId="175" priority="169" operator="lessThan">
      <formula>0</formula>
    </cfRule>
  </conditionalFormatting>
  <conditionalFormatting sqref="EV29:EW29">
    <cfRule type="cellIs" dxfId="174" priority="176" operator="lessThan">
      <formula>0</formula>
    </cfRule>
  </conditionalFormatting>
  <conditionalFormatting sqref="EV30:EV33">
    <cfRule type="cellIs" dxfId="173" priority="175" operator="lessThan">
      <formula>0</formula>
    </cfRule>
  </conditionalFormatting>
  <conditionalFormatting sqref="EV35:EW35">
    <cfRule type="cellIs" dxfId="172" priority="174" operator="lessThan">
      <formula>0</formula>
    </cfRule>
  </conditionalFormatting>
  <conditionalFormatting sqref="EV36:EW38">
    <cfRule type="cellIs" dxfId="171" priority="173" operator="lessThan">
      <formula>0</formula>
    </cfRule>
  </conditionalFormatting>
  <conditionalFormatting sqref="EV39:EW51">
    <cfRule type="cellIs" dxfId="170" priority="172" operator="lessThan">
      <formula>0</formula>
    </cfRule>
  </conditionalFormatting>
  <conditionalFormatting sqref="EW53">
    <cfRule type="cellIs" dxfId="169" priority="171" operator="lessThan">
      <formula>0</formula>
    </cfRule>
  </conditionalFormatting>
  <conditionalFormatting sqref="EV54:EW56">
    <cfRule type="cellIs" dxfId="168" priority="170" operator="lessThan">
      <formula>0</formula>
    </cfRule>
  </conditionalFormatting>
  <conditionalFormatting sqref="EV53">
    <cfRule type="cellIs" dxfId="167" priority="168" operator="lessThan">
      <formula>0</formula>
    </cfRule>
  </conditionalFormatting>
  <conditionalFormatting sqref="EY20:EZ20 EZ4:EZ19 EZ21:EZ22">
    <cfRule type="cellIs" dxfId="166" priority="167" operator="lessThan">
      <formula>0</formula>
    </cfRule>
  </conditionalFormatting>
  <conditionalFormatting sqref="EY3:EZ3">
    <cfRule type="cellIs" dxfId="165" priority="166" operator="lessThan">
      <formula>0</formula>
    </cfRule>
  </conditionalFormatting>
  <conditionalFormatting sqref="EY4:EY19">
    <cfRule type="cellIs" dxfId="164" priority="165" operator="lessThan">
      <formula>0</formula>
    </cfRule>
  </conditionalFormatting>
  <conditionalFormatting sqref="EY21:EY22">
    <cfRule type="cellIs" dxfId="163" priority="164" operator="lessThan">
      <formula>0</formula>
    </cfRule>
  </conditionalFormatting>
  <conditionalFormatting sqref="EY24:EZ27">
    <cfRule type="cellIs" dxfId="162" priority="161" operator="lessThan">
      <formula>0</formula>
    </cfRule>
  </conditionalFormatting>
  <conditionalFormatting sqref="EZ28">
    <cfRule type="cellIs" dxfId="161" priority="163" operator="lessThan">
      <formula>0</formula>
    </cfRule>
  </conditionalFormatting>
  <conditionalFormatting sqref="EY23:EZ23">
    <cfRule type="cellIs" dxfId="160" priority="162" operator="lessThan">
      <formula>0</formula>
    </cfRule>
  </conditionalFormatting>
  <conditionalFormatting sqref="EY57:EZ69">
    <cfRule type="cellIs" dxfId="159" priority="153" operator="lessThan">
      <formula>0</formula>
    </cfRule>
  </conditionalFormatting>
  <conditionalFormatting sqref="EY29:EZ29">
    <cfRule type="cellIs" dxfId="158" priority="160" operator="lessThan">
      <formula>0</formula>
    </cfRule>
  </conditionalFormatting>
  <conditionalFormatting sqref="EY30:EY33">
    <cfRule type="cellIs" dxfId="157" priority="159" operator="lessThan">
      <formula>0</formula>
    </cfRule>
  </conditionalFormatting>
  <conditionalFormatting sqref="EY35:EZ35">
    <cfRule type="cellIs" dxfId="156" priority="158" operator="lessThan">
      <formula>0</formula>
    </cfRule>
  </conditionalFormatting>
  <conditionalFormatting sqref="EY36:EZ38">
    <cfRule type="cellIs" dxfId="155" priority="157" operator="lessThan">
      <formula>0</formula>
    </cfRule>
  </conditionalFormatting>
  <conditionalFormatting sqref="EY39:EZ51">
    <cfRule type="cellIs" dxfId="154" priority="156" operator="lessThan">
      <formula>0</formula>
    </cfRule>
  </conditionalFormatting>
  <conditionalFormatting sqref="EZ53">
    <cfRule type="cellIs" dxfId="153" priority="155" operator="lessThan">
      <formula>0</formula>
    </cfRule>
  </conditionalFormatting>
  <conditionalFormatting sqref="EY54:EZ56">
    <cfRule type="cellIs" dxfId="152" priority="154" operator="lessThan">
      <formula>0</formula>
    </cfRule>
  </conditionalFormatting>
  <conditionalFormatting sqref="EY53">
    <cfRule type="cellIs" dxfId="151" priority="152" operator="lessThan">
      <formula>0</formula>
    </cfRule>
  </conditionalFormatting>
  <conditionalFormatting sqref="I3">
    <cfRule type="cellIs" dxfId="150" priority="151" operator="lessThan">
      <formula>0</formula>
    </cfRule>
  </conditionalFormatting>
  <conditionalFormatting sqref="F4:G21">
    <cfRule type="cellIs" dxfId="149" priority="150" operator="lessThan">
      <formula>0</formula>
    </cfRule>
  </conditionalFormatting>
  <conditionalFormatting sqref="E54:F56">
    <cfRule type="cellIs" dxfId="148" priority="140" operator="lessThan">
      <formula>0</formula>
    </cfRule>
  </conditionalFormatting>
  <conditionalFormatting sqref="E53">
    <cfRule type="cellIs" dxfId="147" priority="138" operator="lessThan">
      <formula>0</formula>
    </cfRule>
  </conditionalFormatting>
  <conditionalFormatting sqref="E35:F35">
    <cfRule type="cellIs" dxfId="146" priority="144" operator="lessThan">
      <formula>0</formula>
    </cfRule>
  </conditionalFormatting>
  <conditionalFormatting sqref="E36:F38">
    <cfRule type="cellIs" dxfId="145" priority="143" operator="lessThan">
      <formula>0</formula>
    </cfRule>
  </conditionalFormatting>
  <conditionalFormatting sqref="E57:F69">
    <cfRule type="cellIs" dxfId="144" priority="139" operator="lessThan">
      <formula>0</formula>
    </cfRule>
  </conditionalFormatting>
  <conditionalFormatting sqref="F28">
    <cfRule type="cellIs" dxfId="143" priority="149" operator="lessThan">
      <formula>0</formula>
    </cfRule>
  </conditionalFormatting>
  <conditionalFormatting sqref="E23:F23">
    <cfRule type="cellIs" dxfId="142" priority="148" operator="lessThan">
      <formula>0</formula>
    </cfRule>
  </conditionalFormatting>
  <conditionalFormatting sqref="E24:F27">
    <cfRule type="cellIs" dxfId="141" priority="147" operator="lessThan">
      <formula>0</formula>
    </cfRule>
  </conditionalFormatting>
  <conditionalFormatting sqref="E29:F29">
    <cfRule type="cellIs" dxfId="140" priority="146" operator="lessThan">
      <formula>0</formula>
    </cfRule>
  </conditionalFormatting>
  <conditionalFormatting sqref="E30:F33">
    <cfRule type="cellIs" dxfId="139" priority="145" operator="lessThan">
      <formula>0</formula>
    </cfRule>
  </conditionalFormatting>
  <conditionalFormatting sqref="E39:F51">
    <cfRule type="cellIs" dxfId="138" priority="142" operator="lessThan">
      <formula>0</formula>
    </cfRule>
  </conditionalFormatting>
  <conditionalFormatting sqref="F53">
    <cfRule type="cellIs" dxfId="137" priority="141" operator="lessThan">
      <formula>0</formula>
    </cfRule>
  </conditionalFormatting>
  <conditionalFormatting sqref="O4:O20">
    <cfRule type="cellIs" dxfId="136" priority="137" operator="lessThan">
      <formula>0</formula>
    </cfRule>
  </conditionalFormatting>
  <conditionalFormatting sqref="R20">
    <cfRule type="cellIs" dxfId="135" priority="136" operator="lessThan">
      <formula>0</formula>
    </cfRule>
  </conditionalFormatting>
  <conditionalFormatting sqref="CX21">
    <cfRule type="cellIs" dxfId="134" priority="61" operator="lessThan">
      <formula>0</formula>
    </cfRule>
  </conditionalFormatting>
  <conditionalFormatting sqref="CR21">
    <cfRule type="cellIs" dxfId="133" priority="63" operator="lessThan">
      <formula>0</formula>
    </cfRule>
  </conditionalFormatting>
  <conditionalFormatting sqref="CL21">
    <cfRule type="cellIs" dxfId="132" priority="65" operator="lessThan">
      <formula>0</formula>
    </cfRule>
  </conditionalFormatting>
  <conditionalFormatting sqref="AD20">
    <cfRule type="cellIs" dxfId="131" priority="135" operator="lessThan">
      <formula>0</formula>
    </cfRule>
  </conditionalFormatting>
  <conditionalFormatting sqref="AG20">
    <cfRule type="cellIs" dxfId="130" priority="134" operator="lessThan">
      <formula>0</formula>
    </cfRule>
  </conditionalFormatting>
  <conditionalFormatting sqref="AJ20">
    <cfRule type="cellIs" dxfId="129" priority="133" operator="lessThan">
      <formula>0</formula>
    </cfRule>
  </conditionalFormatting>
  <conditionalFormatting sqref="AM20">
    <cfRule type="cellIs" dxfId="128" priority="132" operator="lessThan">
      <formula>0</formula>
    </cfRule>
  </conditionalFormatting>
  <conditionalFormatting sqref="AP20">
    <cfRule type="cellIs" dxfId="127" priority="131" operator="lessThan">
      <formula>0</formula>
    </cfRule>
  </conditionalFormatting>
  <conditionalFormatting sqref="AS20">
    <cfRule type="cellIs" dxfId="126" priority="130" operator="lessThan">
      <formula>0</formula>
    </cfRule>
  </conditionalFormatting>
  <conditionalFormatting sqref="AV20">
    <cfRule type="cellIs" dxfId="125" priority="129" operator="lessThan">
      <formula>0</formula>
    </cfRule>
  </conditionalFormatting>
  <conditionalFormatting sqref="AY4:AY20">
    <cfRule type="cellIs" dxfId="124" priority="128" operator="lessThan">
      <formula>0</formula>
    </cfRule>
  </conditionalFormatting>
  <conditionalFormatting sqref="ET30:ET33">
    <cfRule type="cellIs" dxfId="123" priority="3" operator="lessThan">
      <formula>0</formula>
    </cfRule>
  </conditionalFormatting>
  <conditionalFormatting sqref="EZ30:EZ33">
    <cfRule type="cellIs" dxfId="122" priority="1" operator="lessThan">
      <formula>0</formula>
    </cfRule>
  </conditionalFormatting>
  <conditionalFormatting sqref="CC21">
    <cfRule type="cellIs" dxfId="121" priority="68" operator="lessThan">
      <formula>0</formula>
    </cfRule>
  </conditionalFormatting>
  <conditionalFormatting sqref="BB4:BB19">
    <cfRule type="cellIs" dxfId="120" priority="127" operator="lessThan">
      <formula>0</formula>
    </cfRule>
  </conditionalFormatting>
  <conditionalFormatting sqref="EW30:EW33">
    <cfRule type="cellIs" dxfId="119" priority="2" operator="lessThan">
      <formula>0</formula>
    </cfRule>
  </conditionalFormatting>
  <conditionalFormatting sqref="AG21">
    <cfRule type="cellIs" dxfId="118" priority="82" operator="lessThan">
      <formula>0</formula>
    </cfRule>
  </conditionalFormatting>
  <conditionalFormatting sqref="BH4:BH19">
    <cfRule type="cellIs" dxfId="117" priority="126" operator="lessThan">
      <formula>0</formula>
    </cfRule>
  </conditionalFormatting>
  <conditionalFormatting sqref="EK30:EK33">
    <cfRule type="cellIs" dxfId="116" priority="6" operator="lessThan">
      <formula>0</formula>
    </cfRule>
  </conditionalFormatting>
  <conditionalFormatting sqref="EN30:EN33">
    <cfRule type="cellIs" dxfId="115" priority="5" operator="lessThan">
      <formula>0</formula>
    </cfRule>
  </conditionalFormatting>
  <conditionalFormatting sqref="EQ30:EQ33">
    <cfRule type="cellIs" dxfId="114" priority="4" operator="lessThan">
      <formula>0</formula>
    </cfRule>
  </conditionalFormatting>
  <conditionalFormatting sqref="BK4">
    <cfRule type="cellIs" dxfId="113" priority="125" operator="lessThan">
      <formula>0</formula>
    </cfRule>
  </conditionalFormatting>
  <conditionalFormatting sqref="BK5">
    <cfRule type="cellIs" dxfId="112" priority="124" operator="lessThan">
      <formula>0</formula>
    </cfRule>
  </conditionalFormatting>
  <conditionalFormatting sqref="BK6">
    <cfRule type="cellIs" dxfId="111" priority="123" operator="lessThan">
      <formula>0</formula>
    </cfRule>
  </conditionalFormatting>
  <conditionalFormatting sqref="BK7">
    <cfRule type="cellIs" dxfId="110" priority="122" operator="lessThan">
      <formula>0</formula>
    </cfRule>
  </conditionalFormatting>
  <conditionalFormatting sqref="BK8">
    <cfRule type="cellIs" dxfId="109" priority="121" operator="lessThan">
      <formula>0</formula>
    </cfRule>
  </conditionalFormatting>
  <conditionalFormatting sqref="BK9">
    <cfRule type="cellIs" dxfId="108" priority="120" operator="lessThan">
      <formula>0</formula>
    </cfRule>
  </conditionalFormatting>
  <conditionalFormatting sqref="BK10">
    <cfRule type="cellIs" dxfId="107" priority="119" operator="lessThan">
      <formula>0</formula>
    </cfRule>
  </conditionalFormatting>
  <conditionalFormatting sqref="BK11">
    <cfRule type="cellIs" dxfId="106" priority="118" operator="lessThan">
      <formula>0</formula>
    </cfRule>
  </conditionalFormatting>
  <conditionalFormatting sqref="BK12">
    <cfRule type="cellIs" dxfId="105" priority="117" operator="lessThan">
      <formula>0</formula>
    </cfRule>
  </conditionalFormatting>
  <conditionalFormatting sqref="BK13">
    <cfRule type="cellIs" dxfId="104" priority="116" operator="lessThan">
      <formula>0</formula>
    </cfRule>
  </conditionalFormatting>
  <conditionalFormatting sqref="BK14">
    <cfRule type="cellIs" dxfId="103" priority="115" operator="lessThan">
      <formula>0</formula>
    </cfRule>
  </conditionalFormatting>
  <conditionalFormatting sqref="BK15">
    <cfRule type="cellIs" dxfId="102" priority="114" operator="lessThan">
      <formula>0</formula>
    </cfRule>
  </conditionalFormatting>
  <conditionalFormatting sqref="BK16">
    <cfRule type="cellIs" dxfId="101" priority="113" operator="lessThan">
      <formula>0</formula>
    </cfRule>
  </conditionalFormatting>
  <conditionalFormatting sqref="BK17">
    <cfRule type="cellIs" dxfId="100" priority="112" operator="lessThan">
      <formula>0</formula>
    </cfRule>
  </conditionalFormatting>
  <conditionalFormatting sqref="BK18">
    <cfRule type="cellIs" dxfId="99" priority="111" operator="lessThan">
      <formula>0</formula>
    </cfRule>
  </conditionalFormatting>
  <conditionalFormatting sqref="BK19">
    <cfRule type="cellIs" dxfId="98" priority="110" operator="lessThan">
      <formula>0</formula>
    </cfRule>
  </conditionalFormatting>
  <conditionalFormatting sqref="AG30:AG33">
    <cfRule type="cellIs" dxfId="97" priority="42" operator="lessThan">
      <formula>0</formula>
    </cfRule>
  </conditionalFormatting>
  <conditionalFormatting sqref="AJ30:AJ33">
    <cfRule type="cellIs" dxfId="96" priority="41" operator="lessThan">
      <formula>0</formula>
    </cfRule>
  </conditionalFormatting>
  <conditionalFormatting sqref="AM30:AM33">
    <cfRule type="cellIs" dxfId="95" priority="40" operator="lessThan">
      <formula>0</formula>
    </cfRule>
  </conditionalFormatting>
  <conditionalFormatting sqref="AP30:AP33">
    <cfRule type="cellIs" dxfId="94" priority="39" operator="lessThan">
      <formula>0</formula>
    </cfRule>
  </conditionalFormatting>
  <conditionalFormatting sqref="AS30:AS33">
    <cfRule type="cellIs" dxfId="93" priority="38" operator="lessThan">
      <formula>0</formula>
    </cfRule>
  </conditionalFormatting>
  <conditionalFormatting sqref="AV30:AV33">
    <cfRule type="cellIs" dxfId="92" priority="37" operator="lessThan">
      <formula>0</formula>
    </cfRule>
  </conditionalFormatting>
  <conditionalFormatting sqref="AY30:AY33">
    <cfRule type="cellIs" dxfId="91" priority="36" operator="lessThan">
      <formula>0</formula>
    </cfRule>
  </conditionalFormatting>
  <conditionalFormatting sqref="BB30:BB33">
    <cfRule type="cellIs" dxfId="90" priority="35" operator="lessThan">
      <formula>0</formula>
    </cfRule>
  </conditionalFormatting>
  <conditionalFormatting sqref="BE30:BE33">
    <cfRule type="cellIs" dxfId="89" priority="34" operator="lessThan">
      <formula>0</formula>
    </cfRule>
  </conditionalFormatting>
  <conditionalFormatting sqref="BH30:BH33">
    <cfRule type="cellIs" dxfId="88" priority="33" operator="lessThan">
      <formula>0</formula>
    </cfRule>
  </conditionalFormatting>
  <conditionalFormatting sqref="BK30:BK33">
    <cfRule type="cellIs" dxfId="87" priority="32" operator="lessThan">
      <formula>0</formula>
    </cfRule>
  </conditionalFormatting>
  <conditionalFormatting sqref="BN30:BN33">
    <cfRule type="cellIs" dxfId="86" priority="31" operator="lessThan">
      <formula>0</formula>
    </cfRule>
  </conditionalFormatting>
  <conditionalFormatting sqref="BQ30:BQ33">
    <cfRule type="cellIs" dxfId="85" priority="30" operator="lessThan">
      <formula>0</formula>
    </cfRule>
  </conditionalFormatting>
  <conditionalFormatting sqref="BT30:BT33">
    <cfRule type="cellIs" dxfId="84" priority="29" operator="lessThan">
      <formula>0</formula>
    </cfRule>
  </conditionalFormatting>
  <conditionalFormatting sqref="BW30:BW33">
    <cfRule type="cellIs" dxfId="83" priority="28" operator="lessThan">
      <formula>0</formula>
    </cfRule>
  </conditionalFormatting>
  <conditionalFormatting sqref="BZ30:BZ33">
    <cfRule type="cellIs" dxfId="82" priority="27" operator="lessThan">
      <formula>0</formula>
    </cfRule>
  </conditionalFormatting>
  <conditionalFormatting sqref="I21">
    <cfRule type="cellIs" dxfId="81" priority="109" operator="lessThan">
      <formula>0</formula>
    </cfRule>
  </conditionalFormatting>
  <conditionalFormatting sqref="R4:R19">
    <cfRule type="cellIs" dxfId="80" priority="108" operator="lessThan">
      <formula>0</formula>
    </cfRule>
  </conditionalFormatting>
  <conditionalFormatting sqref="U20">
    <cfRule type="cellIs" dxfId="79" priority="107" operator="lessThan">
      <formula>0</formula>
    </cfRule>
  </conditionalFormatting>
  <conditionalFormatting sqref="EB30:EB33">
    <cfRule type="cellIs" dxfId="78" priority="9" operator="lessThan">
      <formula>0</formula>
    </cfRule>
  </conditionalFormatting>
  <conditionalFormatting sqref="CC30:CC33">
    <cfRule type="cellIs" dxfId="77" priority="26" operator="lessThan">
      <formula>0</formula>
    </cfRule>
  </conditionalFormatting>
  <conditionalFormatting sqref="X20">
    <cfRule type="cellIs" dxfId="76" priority="106" operator="lessThan">
      <formula>0</formula>
    </cfRule>
  </conditionalFormatting>
  <conditionalFormatting sqref="EH30:EH33">
    <cfRule type="cellIs" dxfId="75" priority="7" operator="lessThan">
      <formula>0</formula>
    </cfRule>
  </conditionalFormatting>
  <conditionalFormatting sqref="CI30:CI33">
    <cfRule type="cellIs" dxfId="74" priority="24" operator="lessThan">
      <formula>0</formula>
    </cfRule>
  </conditionalFormatting>
  <conditionalFormatting sqref="AA20">
    <cfRule type="cellIs" dxfId="73" priority="105" operator="lessThan">
      <formula>0</formula>
    </cfRule>
  </conditionalFormatting>
  <conditionalFormatting sqref="CO30:CO33">
    <cfRule type="cellIs" dxfId="72" priority="22" operator="lessThan">
      <formula>0</formula>
    </cfRule>
  </conditionalFormatting>
  <conditionalFormatting sqref="DA21">
    <cfRule type="cellIs" dxfId="71" priority="60" operator="lessThan">
      <formula>0</formula>
    </cfRule>
  </conditionalFormatting>
  <conditionalFormatting sqref="U4:U19">
    <cfRule type="cellIs" dxfId="70" priority="104" operator="lessThan">
      <formula>0</formula>
    </cfRule>
  </conditionalFormatting>
  <conditionalFormatting sqref="X4:X19">
    <cfRule type="cellIs" dxfId="69" priority="103" operator="lessThan">
      <formula>0</formula>
    </cfRule>
  </conditionalFormatting>
  <conditionalFormatting sqref="AA4:AA19">
    <cfRule type="cellIs" dxfId="68" priority="102" operator="lessThan">
      <formula>0</formula>
    </cfRule>
  </conditionalFormatting>
  <conditionalFormatting sqref="AD4:AD19">
    <cfRule type="cellIs" dxfId="67" priority="101" operator="lessThan">
      <formula>0</formula>
    </cfRule>
  </conditionalFormatting>
  <conditionalFormatting sqref="AG4:AG19">
    <cfRule type="cellIs" dxfId="66" priority="100" operator="lessThan">
      <formula>0</formula>
    </cfRule>
  </conditionalFormatting>
  <conditionalFormatting sqref="AJ4:AJ19">
    <cfRule type="cellIs" dxfId="65" priority="99" operator="lessThan">
      <formula>0</formula>
    </cfRule>
  </conditionalFormatting>
  <conditionalFormatting sqref="AM4:AM19">
    <cfRule type="cellIs" dxfId="64" priority="98" operator="lessThan">
      <formula>0</formula>
    </cfRule>
  </conditionalFormatting>
  <conditionalFormatting sqref="AP4:AP19">
    <cfRule type="cellIs" dxfId="63" priority="97" operator="lessThan">
      <formula>0</formula>
    </cfRule>
  </conditionalFormatting>
  <conditionalFormatting sqref="AS4:AS19">
    <cfRule type="cellIs" dxfId="62" priority="96" operator="lessThan">
      <formula>0</formula>
    </cfRule>
  </conditionalFormatting>
  <conditionalFormatting sqref="AV4:AV19">
    <cfRule type="cellIs" dxfId="61" priority="95" operator="lessThan">
      <formula>0</formula>
    </cfRule>
  </conditionalFormatting>
  <conditionalFormatting sqref="BE4:BE19">
    <cfRule type="cellIs" dxfId="60" priority="94" operator="lessThan">
      <formula>0</formula>
    </cfRule>
  </conditionalFormatting>
  <conditionalFormatting sqref="BN4:BN19">
    <cfRule type="cellIs" dxfId="59" priority="93" operator="lessThan">
      <formula>0</formula>
    </cfRule>
  </conditionalFormatting>
  <conditionalFormatting sqref="BQ4:BQ19">
    <cfRule type="cellIs" dxfId="58" priority="92" operator="lessThan">
      <formula>0</formula>
    </cfRule>
  </conditionalFormatting>
  <conditionalFormatting sqref="BT4:BT19">
    <cfRule type="cellIs" dxfId="57" priority="91" operator="lessThan">
      <formula>0</formula>
    </cfRule>
  </conditionalFormatting>
  <conditionalFormatting sqref="BW4:BW19">
    <cfRule type="cellIs" dxfId="56" priority="90" operator="lessThan">
      <formula>0</formula>
    </cfRule>
  </conditionalFormatting>
  <conditionalFormatting sqref="L21">
    <cfRule type="cellIs" dxfId="55" priority="89" operator="lessThan">
      <formula>0</formula>
    </cfRule>
  </conditionalFormatting>
  <conditionalFormatting sqref="O21">
    <cfRule type="cellIs" dxfId="54" priority="88" operator="lessThan">
      <formula>0</formula>
    </cfRule>
  </conditionalFormatting>
  <conditionalFormatting sqref="R21">
    <cfRule type="cellIs" dxfId="53" priority="87" operator="lessThan">
      <formula>0</formula>
    </cfRule>
  </conditionalFormatting>
  <conditionalFormatting sqref="U21">
    <cfRule type="cellIs" dxfId="52" priority="86" operator="lessThan">
      <formula>0</formula>
    </cfRule>
  </conditionalFormatting>
  <conditionalFormatting sqref="X21">
    <cfRule type="cellIs" dxfId="51" priority="85" operator="lessThan">
      <formula>0</formula>
    </cfRule>
  </conditionalFormatting>
  <conditionalFormatting sqref="AA21">
    <cfRule type="cellIs" dxfId="50" priority="84" operator="lessThan">
      <formula>0</formula>
    </cfRule>
  </conditionalFormatting>
  <conditionalFormatting sqref="AD21">
    <cfRule type="cellIs" dxfId="49" priority="83" operator="lessThan">
      <formula>0</formula>
    </cfRule>
  </conditionalFormatting>
  <conditionalFormatting sqref="AJ21">
    <cfRule type="cellIs" dxfId="48" priority="81" operator="lessThan">
      <formula>0</formula>
    </cfRule>
  </conditionalFormatting>
  <conditionalFormatting sqref="AM21">
    <cfRule type="cellIs" dxfId="47" priority="80" operator="lessThan">
      <formula>0</formula>
    </cfRule>
  </conditionalFormatting>
  <conditionalFormatting sqref="AP21">
    <cfRule type="cellIs" dxfId="46" priority="79" operator="lessThan">
      <formula>0</formula>
    </cfRule>
  </conditionalFormatting>
  <conditionalFormatting sqref="AS21">
    <cfRule type="cellIs" dxfId="45" priority="78" operator="lessThan">
      <formula>0</formula>
    </cfRule>
  </conditionalFormatting>
  <conditionalFormatting sqref="AV21">
    <cfRule type="cellIs" dxfId="44" priority="77" operator="lessThan">
      <formula>0</formula>
    </cfRule>
  </conditionalFormatting>
  <conditionalFormatting sqref="AY21">
    <cfRule type="cellIs" dxfId="43" priority="76" operator="lessThan">
      <formula>0</formula>
    </cfRule>
  </conditionalFormatting>
  <conditionalFormatting sqref="BB21">
    <cfRule type="cellIs" dxfId="42" priority="75" operator="lessThan">
      <formula>0</formula>
    </cfRule>
  </conditionalFormatting>
  <conditionalFormatting sqref="BE21">
    <cfRule type="cellIs" dxfId="41" priority="74" operator="lessThan">
      <formula>0</formula>
    </cfRule>
  </conditionalFormatting>
  <conditionalFormatting sqref="BH21">
    <cfRule type="cellIs" dxfId="40" priority="73" operator="lessThan">
      <formula>0</formula>
    </cfRule>
  </conditionalFormatting>
  <conditionalFormatting sqref="BK21">
    <cfRule type="cellIs" dxfId="39" priority="72" operator="lessThan">
      <formula>0</formula>
    </cfRule>
  </conditionalFormatting>
  <conditionalFormatting sqref="BN21">
    <cfRule type="cellIs" dxfId="38" priority="71" operator="lessThan">
      <formula>0</formula>
    </cfRule>
  </conditionalFormatting>
  <conditionalFormatting sqref="BQ21">
    <cfRule type="cellIs" dxfId="37" priority="70" operator="lessThan">
      <formula>0</formula>
    </cfRule>
  </conditionalFormatting>
  <conditionalFormatting sqref="BT21">
    <cfRule type="cellIs" dxfId="36" priority="69" operator="lessThan">
      <formula>0</formula>
    </cfRule>
  </conditionalFormatting>
  <conditionalFormatting sqref="CX30:CX33">
    <cfRule type="cellIs" dxfId="35" priority="19" operator="lessThan">
      <formula>0</formula>
    </cfRule>
  </conditionalFormatting>
  <conditionalFormatting sqref="DJ30:DJ33">
    <cfRule type="cellIs" dxfId="34" priority="15" operator="lessThan">
      <formula>0</formula>
    </cfRule>
  </conditionalFormatting>
  <conditionalFormatting sqref="CF21">
    <cfRule type="cellIs" dxfId="33" priority="67" operator="lessThan">
      <formula>0</formula>
    </cfRule>
  </conditionalFormatting>
  <conditionalFormatting sqref="CI21">
    <cfRule type="cellIs" dxfId="32" priority="66" operator="lessThan">
      <formula>0</formula>
    </cfRule>
  </conditionalFormatting>
  <conditionalFormatting sqref="CO21">
    <cfRule type="cellIs" dxfId="31" priority="64" operator="lessThan">
      <formula>0</formula>
    </cfRule>
  </conditionalFormatting>
  <conditionalFormatting sqref="CU21">
    <cfRule type="cellIs" dxfId="30" priority="62" operator="lessThan">
      <formula>0</formula>
    </cfRule>
  </conditionalFormatting>
  <conditionalFormatting sqref="DD21">
    <cfRule type="cellIs" dxfId="29" priority="59" operator="lessThan">
      <formula>0</formula>
    </cfRule>
  </conditionalFormatting>
  <conditionalFormatting sqref="DG21">
    <cfRule type="cellIs" dxfId="28" priority="58" operator="lessThan">
      <formula>0</formula>
    </cfRule>
  </conditionalFormatting>
  <conditionalFormatting sqref="DJ21">
    <cfRule type="cellIs" dxfId="27" priority="57" operator="lessThan">
      <formula>0</formula>
    </cfRule>
  </conditionalFormatting>
  <conditionalFormatting sqref="DM21">
    <cfRule type="cellIs" dxfId="26" priority="56" operator="lessThan">
      <formula>0</formula>
    </cfRule>
  </conditionalFormatting>
  <conditionalFormatting sqref="DP21">
    <cfRule type="cellIs" dxfId="25" priority="55" operator="lessThan">
      <formula>0</formula>
    </cfRule>
  </conditionalFormatting>
  <conditionalFormatting sqref="BZ20">
    <cfRule type="cellIs" dxfId="24" priority="54" operator="lessThan">
      <formula>0</formula>
    </cfRule>
  </conditionalFormatting>
  <conditionalFormatting sqref="BZ4:BZ19">
    <cfRule type="cellIs" dxfId="23" priority="53" operator="lessThan">
      <formula>0</formula>
    </cfRule>
  </conditionalFormatting>
  <conditionalFormatting sqref="BW21">
    <cfRule type="cellIs" dxfId="22" priority="52" operator="lessThan">
      <formula>0</formula>
    </cfRule>
  </conditionalFormatting>
  <conditionalFormatting sqref="BZ21">
    <cfRule type="cellIs" dxfId="21" priority="51" operator="lessThan">
      <formula>0</formula>
    </cfRule>
  </conditionalFormatting>
  <conditionalFormatting sqref="CC4:CC19">
    <cfRule type="cellIs" dxfId="20" priority="50" operator="lessThan">
      <formula>0</formula>
    </cfRule>
  </conditionalFormatting>
  <conditionalFormatting sqref="L30:L33">
    <cfRule type="cellIs" dxfId="19" priority="49" operator="lessThan">
      <formula>0</formula>
    </cfRule>
  </conditionalFormatting>
  <conditionalFormatting sqref="O30:O33">
    <cfRule type="cellIs" dxfId="18" priority="48" operator="lessThan">
      <formula>0</formula>
    </cfRule>
  </conditionalFormatting>
  <conditionalFormatting sqref="R30:R33">
    <cfRule type="cellIs" dxfId="17" priority="47" operator="lessThan">
      <formula>0</formula>
    </cfRule>
  </conditionalFormatting>
  <conditionalFormatting sqref="U30:U33">
    <cfRule type="cellIs" dxfId="16" priority="46" operator="lessThan">
      <formula>0</formula>
    </cfRule>
  </conditionalFormatting>
  <conditionalFormatting sqref="X30:X33">
    <cfRule type="cellIs" dxfId="15" priority="45" operator="lessThan">
      <formula>0</formula>
    </cfRule>
  </conditionalFormatting>
  <conditionalFormatting sqref="AA30:AA33">
    <cfRule type="cellIs" dxfId="14" priority="44" operator="lessThan">
      <formula>0</formula>
    </cfRule>
  </conditionalFormatting>
  <conditionalFormatting sqref="AD30:AD33">
    <cfRule type="cellIs" dxfId="13" priority="43" operator="lessThan">
      <formula>0</formula>
    </cfRule>
  </conditionalFormatting>
  <conditionalFormatting sqref="CF30:CF33">
    <cfRule type="cellIs" dxfId="12" priority="25" operator="lessThan">
      <formula>0</formula>
    </cfRule>
  </conditionalFormatting>
  <conditionalFormatting sqref="CL30:CL33">
    <cfRule type="cellIs" dxfId="11" priority="23" operator="lessThan">
      <formula>0</formula>
    </cfRule>
  </conditionalFormatting>
  <conditionalFormatting sqref="CR30:CR33">
    <cfRule type="cellIs" dxfId="10" priority="21" operator="lessThan">
      <formula>0</formula>
    </cfRule>
  </conditionalFormatting>
  <conditionalFormatting sqref="CU30:CU33">
    <cfRule type="cellIs" dxfId="9" priority="20" operator="lessThan">
      <formula>0</formula>
    </cfRule>
  </conditionalFormatting>
  <conditionalFormatting sqref="DA30:DA33">
    <cfRule type="cellIs" dxfId="8" priority="18" operator="lessThan">
      <formula>0</formula>
    </cfRule>
  </conditionalFormatting>
  <conditionalFormatting sqref="DD30:DD33">
    <cfRule type="cellIs" dxfId="7" priority="17" operator="lessThan">
      <formula>0</formula>
    </cfRule>
  </conditionalFormatting>
  <conditionalFormatting sqref="DG30:DG33">
    <cfRule type="cellIs" dxfId="6" priority="16" operator="lessThan">
      <formula>0</formula>
    </cfRule>
  </conditionalFormatting>
  <conditionalFormatting sqref="DM30:DM33">
    <cfRule type="cellIs" dxfId="5" priority="14" operator="lessThan">
      <formula>0</formula>
    </cfRule>
  </conditionalFormatting>
  <conditionalFormatting sqref="DP30:DP33">
    <cfRule type="cellIs" dxfId="4" priority="13" operator="lessThan">
      <formula>0</formula>
    </cfRule>
  </conditionalFormatting>
  <conditionalFormatting sqref="DS30:DS33">
    <cfRule type="cellIs" dxfId="3" priority="12" operator="lessThan">
      <formula>0</formula>
    </cfRule>
  </conditionalFormatting>
  <conditionalFormatting sqref="DV30:DV33">
    <cfRule type="cellIs" dxfId="2" priority="11" operator="lessThan">
      <formula>0</formula>
    </cfRule>
  </conditionalFormatting>
  <conditionalFormatting sqref="DY30:DY33">
    <cfRule type="cellIs" dxfId="1" priority="10" operator="lessThan">
      <formula>0</formula>
    </cfRule>
  </conditionalFormatting>
  <conditionalFormatting sqref="EE30:EE33">
    <cfRule type="cellIs" dxfId="0" priority="8" operator="lessThan">
      <formula>0</formula>
    </cfRule>
  </conditionalFormatting>
  <pageMargins left="0.7" right="0.7" top="0.75" bottom="0.75" header="0.3" footer="0.3"/>
  <pageSetup paperSize="9" orientation="portrait" r:id="rId1"/>
  <headerFooter>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pageSetUpPr fitToPage="1"/>
  </sheetPr>
  <dimension ref="A1:G41"/>
  <sheetViews>
    <sheetView workbookViewId="0">
      <selection activeCell="E18" sqref="E18"/>
    </sheetView>
  </sheetViews>
  <sheetFormatPr defaultRowHeight="15" x14ac:dyDescent="0.25"/>
  <cols>
    <col min="1" max="1" width="51.85546875" customWidth="1"/>
    <col min="2" max="2" width="31.42578125" customWidth="1"/>
    <col min="3" max="3" width="30.28515625" bestFit="1" customWidth="1"/>
    <col min="4" max="4" width="5.28515625" customWidth="1"/>
    <col min="5" max="5" width="41" bestFit="1" customWidth="1"/>
  </cols>
  <sheetData>
    <row r="1" spans="1:7" x14ac:dyDescent="0.25">
      <c r="A1" s="103" t="s">
        <v>105</v>
      </c>
      <c r="E1" s="103" t="s">
        <v>109</v>
      </c>
    </row>
    <row r="2" spans="1:7" ht="15.75" thickBot="1" x14ac:dyDescent="0.3"/>
    <row r="3" spans="1:7" x14ac:dyDescent="0.25">
      <c r="A3" s="119" t="s">
        <v>115</v>
      </c>
      <c r="B3" s="114"/>
      <c r="C3" s="114"/>
      <c r="D3" s="114"/>
      <c r="E3" s="121" t="s">
        <v>116</v>
      </c>
      <c r="F3" s="114"/>
      <c r="G3" s="115"/>
    </row>
    <row r="4" spans="1:7" s="54" customFormat="1" x14ac:dyDescent="0.25">
      <c r="A4" s="116" t="s">
        <v>107</v>
      </c>
      <c r="B4" s="65" t="s">
        <v>112</v>
      </c>
      <c r="C4" s="65" t="s">
        <v>117</v>
      </c>
      <c r="D4" s="65"/>
      <c r="E4" s="65" t="s">
        <v>107</v>
      </c>
      <c r="F4" s="358"/>
      <c r="G4" s="363"/>
    </row>
    <row r="5" spans="1:7" x14ac:dyDescent="0.25">
      <c r="A5" s="116" t="s">
        <v>110</v>
      </c>
      <c r="B5" s="256">
        <v>1.5</v>
      </c>
      <c r="C5" s="257">
        <v>1.5</v>
      </c>
      <c r="D5" s="65"/>
      <c r="E5" s="65" t="s">
        <v>110</v>
      </c>
      <c r="F5" s="358"/>
      <c r="G5" s="363"/>
    </row>
    <row r="6" spans="1:7" x14ac:dyDescent="0.25">
      <c r="A6" s="116" t="s">
        <v>108</v>
      </c>
      <c r="B6" s="256">
        <v>1.5</v>
      </c>
      <c r="C6" s="257">
        <v>1.5</v>
      </c>
      <c r="D6" s="65"/>
      <c r="E6" s="65" t="s">
        <v>108</v>
      </c>
      <c r="F6" s="358"/>
      <c r="G6" s="363"/>
    </row>
    <row r="7" spans="1:7" s="54" customFormat="1" ht="15.75" thickBot="1" x14ac:dyDescent="0.3">
      <c r="A7" s="117" t="s">
        <v>106</v>
      </c>
      <c r="B7" s="258">
        <v>2</v>
      </c>
      <c r="C7" s="259">
        <v>2</v>
      </c>
      <c r="D7" s="118"/>
      <c r="E7" s="118" t="s">
        <v>106</v>
      </c>
      <c r="F7" s="364"/>
      <c r="G7" s="365"/>
    </row>
    <row r="8" spans="1:7" ht="15.75" thickBot="1" x14ac:dyDescent="0.3"/>
    <row r="9" spans="1:7" x14ac:dyDescent="0.25">
      <c r="A9" s="119" t="s">
        <v>118</v>
      </c>
      <c r="B9" s="114"/>
      <c r="C9" s="114"/>
      <c r="D9" s="114"/>
      <c r="E9" s="241" t="s">
        <v>119</v>
      </c>
      <c r="F9" s="65"/>
      <c r="G9" s="65"/>
    </row>
    <row r="10" spans="1:7" x14ac:dyDescent="0.25">
      <c r="A10" s="116" t="s">
        <v>107</v>
      </c>
      <c r="B10" s="65" t="s">
        <v>113</v>
      </c>
      <c r="C10" s="65" t="s">
        <v>120</v>
      </c>
      <c r="D10" s="65"/>
      <c r="E10" s="136" t="s">
        <v>107</v>
      </c>
      <c r="F10" s="358"/>
      <c r="G10" s="358"/>
    </row>
    <row r="11" spans="1:7" x14ac:dyDescent="0.25">
      <c r="A11" s="116" t="s">
        <v>110</v>
      </c>
      <c r="B11" s="65">
        <v>50</v>
      </c>
      <c r="C11" s="65">
        <v>50</v>
      </c>
      <c r="D11" s="65"/>
      <c r="E11" s="136" t="s">
        <v>110</v>
      </c>
    </row>
    <row r="12" spans="1:7" s="54" customFormat="1" x14ac:dyDescent="0.25">
      <c r="A12" s="116" t="s">
        <v>108</v>
      </c>
      <c r="B12" s="65">
        <v>50</v>
      </c>
      <c r="C12" s="65">
        <v>50</v>
      </c>
      <c r="D12" s="65"/>
      <c r="E12" s="136" t="s">
        <v>108</v>
      </c>
      <c r="F12" s="358"/>
      <c r="G12" s="358"/>
    </row>
    <row r="13" spans="1:7" x14ac:dyDescent="0.25">
      <c r="A13" s="116" t="s">
        <v>106</v>
      </c>
      <c r="B13" s="65">
        <v>500</v>
      </c>
      <c r="C13" s="65">
        <v>500</v>
      </c>
      <c r="D13" s="65"/>
      <c r="E13" s="136" t="s">
        <v>106</v>
      </c>
      <c r="F13" s="358"/>
      <c r="G13" s="358"/>
    </row>
    <row r="14" spans="1:7" s="54" customFormat="1" x14ac:dyDescent="0.25">
      <c r="A14" s="116"/>
      <c r="B14" s="65"/>
      <c r="C14" s="65"/>
      <c r="D14" s="65"/>
      <c r="E14" s="136"/>
      <c r="F14" s="240"/>
      <c r="G14" s="240"/>
    </row>
    <row r="15" spans="1:7" s="54" customFormat="1" x14ac:dyDescent="0.25">
      <c r="A15" s="116"/>
      <c r="B15" s="65" t="s">
        <v>205</v>
      </c>
      <c r="C15" s="65" t="s">
        <v>204</v>
      </c>
      <c r="D15" s="65"/>
      <c r="E15" s="136"/>
      <c r="F15" s="240"/>
      <c r="G15" s="240"/>
    </row>
    <row r="16" spans="1:7" ht="15.75" thickBot="1" x14ac:dyDescent="0.3">
      <c r="A16" s="117" t="s">
        <v>111</v>
      </c>
      <c r="B16" s="118">
        <v>1500</v>
      </c>
      <c r="C16" s="118">
        <v>1500</v>
      </c>
      <c r="D16" s="118"/>
      <c r="E16" s="137" t="s">
        <v>111</v>
      </c>
      <c r="F16" s="358"/>
      <c r="G16" s="358"/>
    </row>
    <row r="17" spans="1:7" ht="15.75" thickBot="1" x14ac:dyDescent="0.3"/>
    <row r="18" spans="1:7" x14ac:dyDescent="0.25">
      <c r="A18" s="119" t="s">
        <v>114</v>
      </c>
      <c r="B18" s="114"/>
      <c r="C18" s="115"/>
      <c r="D18" s="65"/>
      <c r="E18" s="65"/>
      <c r="F18" s="65"/>
      <c r="G18" s="65"/>
    </row>
    <row r="19" spans="1:7" ht="47.25" customHeight="1" x14ac:dyDescent="0.25">
      <c r="A19" s="116" t="s">
        <v>111</v>
      </c>
      <c r="B19" s="359" t="s">
        <v>124</v>
      </c>
      <c r="C19" s="360"/>
      <c r="D19" s="122"/>
      <c r="E19" s="122"/>
      <c r="F19" s="122"/>
      <c r="G19" s="122"/>
    </row>
    <row r="20" spans="1:7" ht="50.25" customHeight="1" x14ac:dyDescent="0.25">
      <c r="A20" s="116" t="s">
        <v>110</v>
      </c>
      <c r="B20" s="359" t="s">
        <v>125</v>
      </c>
      <c r="C20" s="360"/>
      <c r="D20" s="122"/>
      <c r="E20" s="122"/>
      <c r="F20" s="122"/>
      <c r="G20" s="122"/>
    </row>
    <row r="21" spans="1:7" ht="46.5" customHeight="1" x14ac:dyDescent="0.25">
      <c r="A21" s="116" t="s">
        <v>108</v>
      </c>
      <c r="B21" s="359" t="s">
        <v>126</v>
      </c>
      <c r="C21" s="360"/>
      <c r="D21" s="122"/>
      <c r="E21" s="122"/>
      <c r="F21" s="122"/>
      <c r="G21" s="122"/>
    </row>
    <row r="22" spans="1:7" ht="63.75" customHeight="1" x14ac:dyDescent="0.25">
      <c r="A22" s="116" t="s">
        <v>100</v>
      </c>
      <c r="B22" s="359" t="s">
        <v>157</v>
      </c>
      <c r="C22" s="360"/>
      <c r="D22" s="122"/>
      <c r="E22" s="122"/>
      <c r="F22" s="122"/>
      <c r="G22" s="122"/>
    </row>
    <row r="23" spans="1:7" ht="40.5" customHeight="1" x14ac:dyDescent="0.25">
      <c r="A23" s="116" t="s">
        <v>127</v>
      </c>
      <c r="B23" s="359" t="s">
        <v>128</v>
      </c>
      <c r="C23" s="360"/>
      <c r="D23" s="122"/>
      <c r="E23" s="122"/>
      <c r="F23" s="122"/>
      <c r="G23" s="122"/>
    </row>
    <row r="24" spans="1:7" ht="48" customHeight="1" x14ac:dyDescent="0.25">
      <c r="A24" s="116" t="s">
        <v>122</v>
      </c>
      <c r="B24" s="359" t="s">
        <v>158</v>
      </c>
      <c r="C24" s="360"/>
      <c r="D24" s="122"/>
      <c r="E24" s="122"/>
      <c r="F24" s="122"/>
      <c r="G24" s="122"/>
    </row>
    <row r="25" spans="1:7" ht="30.75" customHeight="1" x14ac:dyDescent="0.25">
      <c r="A25" s="116" t="s">
        <v>121</v>
      </c>
      <c r="B25" s="359" t="s">
        <v>129</v>
      </c>
      <c r="C25" s="360"/>
      <c r="D25" s="122"/>
      <c r="E25" s="122"/>
      <c r="F25" s="122"/>
      <c r="G25" s="122"/>
    </row>
    <row r="26" spans="1:7" ht="32.25" customHeight="1" thickBot="1" x14ac:dyDescent="0.3">
      <c r="A26" s="117" t="s">
        <v>91</v>
      </c>
      <c r="B26" s="361" t="s">
        <v>130</v>
      </c>
      <c r="C26" s="362"/>
      <c r="D26" s="122"/>
      <c r="E26" s="122"/>
      <c r="F26" s="122"/>
      <c r="G26" s="122"/>
    </row>
    <row r="27" spans="1:7" ht="15.75" thickBot="1" x14ac:dyDescent="0.3">
      <c r="A27" s="65"/>
      <c r="B27" s="359"/>
      <c r="C27" s="359"/>
      <c r="D27" s="122"/>
      <c r="E27" s="122"/>
      <c r="F27" s="122"/>
      <c r="G27" s="122"/>
    </row>
    <row r="28" spans="1:7" x14ac:dyDescent="0.25">
      <c r="A28" s="119" t="s">
        <v>135</v>
      </c>
      <c r="B28" s="115"/>
      <c r="C28" s="65"/>
      <c r="D28" s="65"/>
      <c r="E28" s="65"/>
      <c r="F28" s="65"/>
    </row>
    <row r="29" spans="1:7" x14ac:dyDescent="0.25">
      <c r="A29" s="135" t="s">
        <v>136</v>
      </c>
      <c r="B29" s="136"/>
      <c r="C29" s="65"/>
      <c r="D29" s="65"/>
      <c r="E29" s="65"/>
      <c r="F29" s="65"/>
    </row>
    <row r="30" spans="1:7" x14ac:dyDescent="0.25">
      <c r="A30" s="135" t="s">
        <v>140</v>
      </c>
      <c r="B30" s="136"/>
    </row>
    <row r="31" spans="1:7" x14ac:dyDescent="0.25">
      <c r="A31" s="135" t="s">
        <v>153</v>
      </c>
      <c r="B31" s="136"/>
    </row>
    <row r="32" spans="1:7" x14ac:dyDescent="0.25">
      <c r="A32" s="135" t="s">
        <v>141</v>
      </c>
      <c r="B32" s="136"/>
    </row>
    <row r="33" spans="1:2" x14ac:dyDescent="0.25">
      <c r="A33" s="135" t="s">
        <v>142</v>
      </c>
      <c r="B33" s="136"/>
    </row>
    <row r="34" spans="1:2" x14ac:dyDescent="0.25">
      <c r="A34" s="135" t="s">
        <v>143</v>
      </c>
      <c r="B34" s="136"/>
    </row>
    <row r="35" spans="1:2" x14ac:dyDescent="0.25">
      <c r="A35" s="135" t="s">
        <v>144</v>
      </c>
      <c r="B35" s="136"/>
    </row>
    <row r="36" spans="1:2" x14ac:dyDescent="0.25">
      <c r="A36" s="135" t="s">
        <v>145</v>
      </c>
      <c r="B36" s="136"/>
    </row>
    <row r="37" spans="1:2" x14ac:dyDescent="0.25">
      <c r="A37" s="135" t="s">
        <v>146</v>
      </c>
      <c r="B37" s="136"/>
    </row>
    <row r="38" spans="1:2" x14ac:dyDescent="0.25">
      <c r="A38" s="135" t="s">
        <v>137</v>
      </c>
      <c r="B38" s="136"/>
    </row>
    <row r="39" spans="1:2" x14ac:dyDescent="0.25">
      <c r="A39" s="135" t="s">
        <v>138</v>
      </c>
      <c r="B39" s="136"/>
    </row>
    <row r="40" spans="1:2" x14ac:dyDescent="0.25">
      <c r="A40" s="135" t="s">
        <v>139</v>
      </c>
      <c r="B40" s="136"/>
    </row>
    <row r="41" spans="1:2" ht="15.75" thickBot="1" x14ac:dyDescent="0.3">
      <c r="A41" s="117"/>
      <c r="B41" s="137"/>
    </row>
  </sheetData>
  <mergeCells count="17">
    <mergeCell ref="F4:G4"/>
    <mergeCell ref="F10:G10"/>
    <mergeCell ref="F7:G7"/>
    <mergeCell ref="F6:G6"/>
    <mergeCell ref="F5:G5"/>
    <mergeCell ref="B27:C27"/>
    <mergeCell ref="B19:C19"/>
    <mergeCell ref="B20:C20"/>
    <mergeCell ref="B21:C21"/>
    <mergeCell ref="B22:C22"/>
    <mergeCell ref="B23:C23"/>
    <mergeCell ref="B24:C24"/>
    <mergeCell ref="F16:G16"/>
    <mergeCell ref="F12:G12"/>
    <mergeCell ref="B25:C25"/>
    <mergeCell ref="B26:C26"/>
    <mergeCell ref="F13:G13"/>
  </mergeCells>
  <pageMargins left="0.70866141732283472" right="0.70866141732283472" top="0.74803149606299213" bottom="0.74803149606299213" header="0.31496062992125984" footer="0.31496062992125984"/>
  <pageSetup paperSize="8" scale="88" orientation="landscape"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821"/>
  <sheetViews>
    <sheetView topLeftCell="S1" zoomScale="90" zoomScaleNormal="90" workbookViewId="0">
      <pane ySplit="2" topLeftCell="A3" activePane="bottomLeft" state="frozen"/>
      <selection pane="bottomLeft" activeCell="AA4" sqref="AA4"/>
    </sheetView>
  </sheetViews>
  <sheetFormatPr defaultRowHeight="15" x14ac:dyDescent="0.25"/>
  <cols>
    <col min="1" max="1" width="9.140625" style="54"/>
    <col min="2" max="2" width="33.140625" style="54" bestFit="1" customWidth="1"/>
    <col min="3" max="3" width="7.140625" style="54" customWidth="1"/>
    <col min="4" max="4" width="11.28515625" style="54" bestFit="1" customWidth="1"/>
    <col min="5" max="5" width="7.5703125" style="54" bestFit="1" customWidth="1"/>
    <col min="6" max="6" width="17.28515625" style="54" customWidth="1"/>
    <col min="7" max="7" width="3.42578125" style="54" customWidth="1"/>
    <col min="8" max="8" width="5.42578125" style="54" customWidth="1"/>
    <col min="9" max="9" width="8.28515625" style="54" bestFit="1" customWidth="1"/>
    <col min="10" max="10" width="8.85546875" style="239" bestFit="1" customWidth="1"/>
    <col min="11" max="11" width="8.85546875" style="54" customWidth="1"/>
    <col min="12" max="12" width="33.140625" style="54" bestFit="1" customWidth="1"/>
    <col min="13" max="13" width="14.140625" style="54" customWidth="1"/>
    <col min="14" max="16384" width="9.140625" style="54"/>
  </cols>
  <sheetData>
    <row r="1" spans="1:34" ht="15.75" customHeight="1" thickBot="1" x14ac:dyDescent="0.3">
      <c r="C1" s="367" t="s">
        <v>98</v>
      </c>
      <c r="D1" s="368"/>
      <c r="E1" s="368"/>
      <c r="F1" s="368"/>
      <c r="G1" s="217"/>
      <c r="I1" s="224" t="s">
        <v>201</v>
      </c>
      <c r="J1" s="233"/>
      <c r="K1" s="225"/>
      <c r="L1" s="225"/>
      <c r="M1" s="306"/>
    </row>
    <row r="2" spans="1:34" ht="44.25" customHeight="1" x14ac:dyDescent="0.25">
      <c r="A2" s="218" t="s">
        <v>196</v>
      </c>
      <c r="B2" s="219" t="s">
        <v>288</v>
      </c>
      <c r="C2" s="213" t="s">
        <v>97</v>
      </c>
      <c r="D2" s="213" t="s">
        <v>96</v>
      </c>
      <c r="E2" s="213" t="s">
        <v>95</v>
      </c>
      <c r="F2" s="213" t="s">
        <v>160</v>
      </c>
      <c r="G2" s="108"/>
      <c r="I2" s="215" t="s">
        <v>99</v>
      </c>
      <c r="J2" s="234" t="s">
        <v>97</v>
      </c>
      <c r="K2" s="214" t="s">
        <v>161</v>
      </c>
      <c r="L2" s="214" t="s">
        <v>197</v>
      </c>
      <c r="M2" s="307" t="s">
        <v>173</v>
      </c>
      <c r="N2" s="307" t="s">
        <v>299</v>
      </c>
      <c r="O2" s="295" t="s">
        <v>258</v>
      </c>
      <c r="P2" s="296" t="s">
        <v>259</v>
      </c>
      <c r="Q2" s="305" t="s">
        <v>260</v>
      </c>
      <c r="R2" s="297" t="s">
        <v>261</v>
      </c>
      <c r="S2" s="298" t="s">
        <v>262</v>
      </c>
      <c r="T2" s="304" t="s">
        <v>289</v>
      </c>
      <c r="U2" s="310" t="s">
        <v>297</v>
      </c>
      <c r="V2" s="25"/>
    </row>
    <row r="3" spans="1:34" x14ac:dyDescent="0.25">
      <c r="A3" s="218">
        <v>0.1</v>
      </c>
      <c r="B3" s="219">
        <v>0</v>
      </c>
      <c r="D3" s="301" t="s">
        <v>248</v>
      </c>
      <c r="E3" s="301" t="s">
        <v>248</v>
      </c>
      <c r="F3" s="216">
        <v>0</v>
      </c>
      <c r="G3" s="108"/>
      <c r="I3" s="264">
        <v>1</v>
      </c>
      <c r="J3" s="46">
        <v>100</v>
      </c>
      <c r="K3" s="232" t="s">
        <v>309</v>
      </c>
      <c r="L3" s="263"/>
      <c r="M3" s="308">
        <f>$J$12*N3</f>
        <v>100</v>
      </c>
      <c r="N3" s="266">
        <f t="shared" ref="N3:N11" si="0">J3/$J$12</f>
        <v>2.3126734505087881E-2</v>
      </c>
      <c r="O3" s="323">
        <v>4.63</v>
      </c>
      <c r="P3" s="325"/>
      <c r="Q3" s="323">
        <v>4.63</v>
      </c>
      <c r="R3" s="323">
        <v>4.63</v>
      </c>
      <c r="S3" s="323">
        <v>4.63</v>
      </c>
      <c r="T3" s="323">
        <v>4.63</v>
      </c>
      <c r="U3" s="323">
        <v>4.63</v>
      </c>
      <c r="V3" s="323">
        <v>4.63</v>
      </c>
      <c r="W3" s="323">
        <v>4.63</v>
      </c>
      <c r="X3" s="323">
        <v>4.63</v>
      </c>
      <c r="Y3" s="323">
        <v>4.63</v>
      </c>
      <c r="Z3" s="323">
        <v>4.63</v>
      </c>
      <c r="AA3" s="323">
        <v>4.63</v>
      </c>
      <c r="AB3" s="320"/>
      <c r="AC3" s="320"/>
      <c r="AD3" s="320"/>
      <c r="AE3" s="320"/>
      <c r="AF3" s="320"/>
      <c r="AG3" s="25"/>
    </row>
    <row r="4" spans="1:34" ht="15" customHeight="1" x14ac:dyDescent="0.25">
      <c r="A4" s="226">
        <v>0.3</v>
      </c>
      <c r="B4" s="219">
        <v>0</v>
      </c>
      <c r="D4" s="301" t="s">
        <v>248</v>
      </c>
      <c r="E4" s="301" t="s">
        <v>248</v>
      </c>
      <c r="F4" s="216">
        <v>0</v>
      </c>
      <c r="G4" s="107"/>
      <c r="I4" s="265">
        <v>2</v>
      </c>
      <c r="J4" s="46">
        <v>200</v>
      </c>
      <c r="K4" s="294" t="s">
        <v>309</v>
      </c>
      <c r="L4" s="263"/>
      <c r="M4" s="308">
        <f t="shared" ref="M4:M11" si="1">$J$12*N4</f>
        <v>200</v>
      </c>
      <c r="N4" s="266">
        <f t="shared" si="0"/>
        <v>4.6253469010175761E-2</v>
      </c>
      <c r="O4" s="325"/>
      <c r="P4" s="325"/>
      <c r="Q4" s="325">
        <v>65.31</v>
      </c>
      <c r="R4" s="325">
        <v>70.56</v>
      </c>
      <c r="S4" s="325">
        <v>75.16</v>
      </c>
      <c r="T4" s="325">
        <v>80.34</v>
      </c>
      <c r="U4" s="325">
        <v>84.97</v>
      </c>
      <c r="V4" s="325">
        <v>90.75</v>
      </c>
      <c r="W4" s="337">
        <v>4.63</v>
      </c>
      <c r="X4" s="337">
        <v>4.63</v>
      </c>
      <c r="Y4" s="337">
        <v>4.63</v>
      </c>
      <c r="Z4" s="325">
        <v>80.94</v>
      </c>
      <c r="AA4" s="339">
        <v>4.63</v>
      </c>
      <c r="AB4" s="320"/>
      <c r="AC4" s="320"/>
      <c r="AD4" s="320"/>
      <c r="AE4" s="320"/>
      <c r="AF4" s="320"/>
      <c r="AG4" s="25"/>
    </row>
    <row r="5" spans="1:34" x14ac:dyDescent="0.25">
      <c r="A5" s="226">
        <v>0.72399999999999998</v>
      </c>
      <c r="B5" s="219">
        <v>0</v>
      </c>
      <c r="D5" s="301" t="s">
        <v>248</v>
      </c>
      <c r="E5" s="301" t="s">
        <v>248</v>
      </c>
      <c r="F5" s="216">
        <v>1.5</v>
      </c>
      <c r="G5" s="107"/>
      <c r="I5" s="265">
        <v>3</v>
      </c>
      <c r="J5" s="46">
        <v>424</v>
      </c>
      <c r="K5" s="232" t="s">
        <v>310</v>
      </c>
      <c r="L5" s="263"/>
      <c r="M5" s="308">
        <f t="shared" si="1"/>
        <v>424</v>
      </c>
      <c r="N5" s="322">
        <f t="shared" si="0"/>
        <v>9.8057354301572613E-2</v>
      </c>
      <c r="O5" s="325"/>
      <c r="P5" s="325"/>
      <c r="Q5" s="325"/>
      <c r="R5" s="333">
        <v>24.84</v>
      </c>
      <c r="S5" s="333">
        <v>20.21</v>
      </c>
      <c r="T5" s="325"/>
      <c r="U5" s="325"/>
      <c r="V5" s="325"/>
      <c r="W5" s="325">
        <v>86.12</v>
      </c>
      <c r="X5" s="325">
        <v>80.34</v>
      </c>
      <c r="Y5" s="325">
        <v>60.68</v>
      </c>
      <c r="Z5" s="337">
        <v>9.81</v>
      </c>
      <c r="AA5" s="325">
        <v>86.12</v>
      </c>
      <c r="AB5" s="320"/>
      <c r="AC5" s="320"/>
      <c r="AD5" s="320"/>
      <c r="AE5" s="320"/>
      <c r="AF5" s="320"/>
      <c r="AG5" s="25"/>
    </row>
    <row r="6" spans="1:34" x14ac:dyDescent="0.25">
      <c r="A6" s="226">
        <v>0.92400000000000004</v>
      </c>
      <c r="B6" s="219">
        <v>1.5</v>
      </c>
      <c r="D6" s="301" t="s">
        <v>248</v>
      </c>
      <c r="E6" s="301" t="s">
        <v>248</v>
      </c>
      <c r="F6" s="216">
        <v>1.5</v>
      </c>
      <c r="G6" s="107"/>
      <c r="I6" s="265">
        <v>4</v>
      </c>
      <c r="J6" s="46">
        <v>200</v>
      </c>
      <c r="K6" s="232" t="s">
        <v>310</v>
      </c>
      <c r="L6" s="263"/>
      <c r="M6" s="308">
        <f t="shared" si="1"/>
        <v>200</v>
      </c>
      <c r="N6" s="322">
        <f t="shared" si="0"/>
        <v>4.6253469010175761E-2</v>
      </c>
      <c r="O6" s="325"/>
      <c r="P6" s="325"/>
      <c r="Q6" s="325"/>
      <c r="R6" s="333"/>
      <c r="S6" s="325"/>
      <c r="T6" s="333">
        <v>15.03</v>
      </c>
      <c r="U6" s="325"/>
      <c r="V6" s="333">
        <v>4.63</v>
      </c>
      <c r="W6" s="333">
        <v>4.63</v>
      </c>
      <c r="X6" s="325"/>
      <c r="Y6" s="325"/>
      <c r="Z6" s="333">
        <v>4.63</v>
      </c>
      <c r="AA6" s="333">
        <v>4.63</v>
      </c>
      <c r="AB6" s="320"/>
      <c r="AC6" s="320"/>
      <c r="AD6" s="320"/>
      <c r="AE6" s="320"/>
      <c r="AF6" s="320"/>
      <c r="AG6" s="25"/>
    </row>
    <row r="7" spans="1:34" x14ac:dyDescent="0.25">
      <c r="A7" s="226">
        <v>2.2240000000000002</v>
      </c>
      <c r="B7" s="219">
        <v>0</v>
      </c>
      <c r="D7" s="301" t="s">
        <v>248</v>
      </c>
      <c r="E7" s="301" t="s">
        <v>248</v>
      </c>
      <c r="F7" s="216">
        <v>0</v>
      </c>
      <c r="G7" s="107"/>
      <c r="I7" s="265">
        <v>5</v>
      </c>
      <c r="J7" s="46">
        <v>1300</v>
      </c>
      <c r="K7" s="232" t="s">
        <v>310</v>
      </c>
      <c r="L7" s="263"/>
      <c r="M7" s="308">
        <f t="shared" si="1"/>
        <v>1300</v>
      </c>
      <c r="N7" s="266">
        <f t="shared" si="0"/>
        <v>0.30064754856614245</v>
      </c>
      <c r="O7" s="325"/>
      <c r="P7" s="325"/>
      <c r="Q7" s="325"/>
      <c r="R7" s="325"/>
      <c r="S7" s="325"/>
      <c r="T7" s="325"/>
      <c r="U7" s="325"/>
      <c r="V7" s="325"/>
      <c r="W7" s="325"/>
      <c r="X7" s="325"/>
      <c r="Y7" s="333">
        <v>30.06</v>
      </c>
      <c r="Z7" s="325"/>
      <c r="AA7" s="325"/>
      <c r="AB7" s="320"/>
      <c r="AC7" s="320"/>
      <c r="AD7" s="320"/>
      <c r="AE7" s="320"/>
      <c r="AF7" s="320"/>
      <c r="AG7" s="25"/>
    </row>
    <row r="8" spans="1:34" x14ac:dyDescent="0.25">
      <c r="A8" s="226">
        <v>3.524</v>
      </c>
      <c r="B8" s="219">
        <v>1.5</v>
      </c>
      <c r="D8" s="301" t="s">
        <v>248</v>
      </c>
      <c r="E8" s="111" t="s">
        <v>248</v>
      </c>
      <c r="F8" s="216">
        <v>1.5</v>
      </c>
      <c r="I8" s="264">
        <v>6</v>
      </c>
      <c r="J8" s="46">
        <v>1300</v>
      </c>
      <c r="K8" s="232" t="s">
        <v>310</v>
      </c>
      <c r="L8" s="263"/>
      <c r="M8" s="308">
        <f t="shared" si="1"/>
        <v>1300</v>
      </c>
      <c r="N8" s="266">
        <f t="shared" si="0"/>
        <v>0.30064754856614245</v>
      </c>
      <c r="O8" s="325"/>
      <c r="P8" s="325"/>
      <c r="Q8" s="333">
        <v>30.06</v>
      </c>
      <c r="R8" s="325"/>
      <c r="S8" s="325"/>
      <c r="T8" s="325"/>
      <c r="U8" s="325"/>
      <c r="V8" s="325"/>
      <c r="W8" s="325"/>
      <c r="X8" s="325"/>
      <c r="Y8" s="325"/>
      <c r="Z8" s="325"/>
      <c r="AA8" s="325"/>
      <c r="AB8" s="320"/>
      <c r="AC8" s="320"/>
      <c r="AD8" s="320"/>
      <c r="AE8" s="320"/>
      <c r="AF8" s="320"/>
      <c r="AG8" s="25"/>
    </row>
    <row r="9" spans="1:34" x14ac:dyDescent="0.25">
      <c r="A9" s="226">
        <v>3.9740000000000002</v>
      </c>
      <c r="B9" s="219">
        <v>0</v>
      </c>
      <c r="D9" s="301" t="s">
        <v>248</v>
      </c>
      <c r="E9" s="111" t="s">
        <v>248</v>
      </c>
      <c r="F9" s="216">
        <v>0</v>
      </c>
      <c r="I9" s="265">
        <v>7</v>
      </c>
      <c r="J9" s="46">
        <v>450</v>
      </c>
      <c r="K9" s="232" t="s">
        <v>310</v>
      </c>
      <c r="L9" s="263"/>
      <c r="M9" s="308">
        <f t="shared" si="1"/>
        <v>450</v>
      </c>
      <c r="N9" s="322">
        <f t="shared" si="0"/>
        <v>0.10407030527289547</v>
      </c>
      <c r="O9" s="325"/>
      <c r="P9" s="325"/>
      <c r="Q9" s="325"/>
      <c r="R9" s="333"/>
      <c r="S9" s="333"/>
      <c r="T9" s="333"/>
      <c r="U9" s="333">
        <v>10.41</v>
      </c>
      <c r="V9" s="325"/>
      <c r="W9" s="325"/>
      <c r="X9" s="333">
        <v>10.41</v>
      </c>
      <c r="Y9" s="325"/>
      <c r="Z9" s="325"/>
      <c r="AA9" s="325"/>
      <c r="AB9" s="320"/>
      <c r="AC9" s="320"/>
      <c r="AD9" s="320"/>
      <c r="AE9" s="320"/>
      <c r="AF9" s="320"/>
      <c r="AG9" s="25"/>
    </row>
    <row r="10" spans="1:34" x14ac:dyDescent="0.25">
      <c r="A10" s="226">
        <v>4.2240000000000002</v>
      </c>
      <c r="B10" s="219">
        <v>0</v>
      </c>
      <c r="D10" s="301" t="s">
        <v>248</v>
      </c>
      <c r="E10" s="111" t="s">
        <v>248</v>
      </c>
      <c r="F10" s="216">
        <v>0</v>
      </c>
      <c r="I10" s="265">
        <v>8</v>
      </c>
      <c r="J10" s="46">
        <v>250</v>
      </c>
      <c r="K10" s="294" t="s">
        <v>309</v>
      </c>
      <c r="L10" s="263"/>
      <c r="M10" s="308">
        <f t="shared" si="1"/>
        <v>250</v>
      </c>
      <c r="N10" s="266">
        <f t="shared" si="0"/>
        <v>5.7816836262719704E-2</v>
      </c>
      <c r="O10" s="325"/>
      <c r="P10" s="325"/>
      <c r="Q10" s="325"/>
      <c r="R10" s="325"/>
      <c r="S10" s="325"/>
      <c r="T10" s="325"/>
      <c r="U10" s="325"/>
      <c r="V10" s="325"/>
      <c r="W10" s="325"/>
      <c r="X10" s="325"/>
      <c r="Y10" s="325"/>
      <c r="Z10" s="325"/>
      <c r="AA10" s="325"/>
      <c r="AB10" s="320"/>
      <c r="AC10" s="320"/>
      <c r="AD10" s="320"/>
      <c r="AE10" s="320"/>
      <c r="AF10" s="320"/>
      <c r="AG10" s="25"/>
    </row>
    <row r="11" spans="1:34" ht="15" customHeight="1" x14ac:dyDescent="0.25">
      <c r="A11" s="226">
        <v>4.3239999999999998</v>
      </c>
      <c r="B11" s="219">
        <v>0</v>
      </c>
      <c r="D11" s="301" t="s">
        <v>248</v>
      </c>
      <c r="E11" s="111" t="s">
        <v>248</v>
      </c>
      <c r="F11" s="216">
        <v>0</v>
      </c>
      <c r="I11" s="265">
        <v>9</v>
      </c>
      <c r="J11" s="46">
        <v>100</v>
      </c>
      <c r="K11" s="232" t="s">
        <v>309</v>
      </c>
      <c r="L11" s="263"/>
      <c r="M11" s="308">
        <f t="shared" si="1"/>
        <v>100</v>
      </c>
      <c r="N11" s="266">
        <f t="shared" si="0"/>
        <v>2.3126734505087881E-2</v>
      </c>
      <c r="O11" s="324"/>
      <c r="P11" s="326"/>
      <c r="Q11" s="324"/>
      <c r="R11" s="324"/>
      <c r="S11" s="334"/>
      <c r="T11" s="334"/>
      <c r="U11" s="324"/>
      <c r="V11" s="324"/>
      <c r="W11" s="324"/>
      <c r="X11" s="334"/>
      <c r="Y11" s="334"/>
      <c r="Z11" s="324"/>
      <c r="AA11" s="324"/>
      <c r="AB11" s="321"/>
      <c r="AC11" s="321"/>
      <c r="AD11" s="321"/>
      <c r="AE11" s="321"/>
      <c r="AF11" s="321"/>
      <c r="AG11" s="25"/>
    </row>
    <row r="12" spans="1:34" ht="15" customHeight="1" thickBot="1" x14ac:dyDescent="0.3">
      <c r="I12" s="260"/>
      <c r="J12" s="261">
        <f>SUM(J3:J11)</f>
        <v>4324</v>
      </c>
      <c r="K12" s="232"/>
      <c r="L12" s="262"/>
      <c r="M12" s="309"/>
      <c r="O12" s="299" t="s">
        <v>321</v>
      </c>
      <c r="P12" s="299" t="s">
        <v>298</v>
      </c>
      <c r="Q12" s="299" t="s">
        <v>263</v>
      </c>
      <c r="R12" s="299" t="s">
        <v>264</v>
      </c>
      <c r="S12" s="299" t="s">
        <v>290</v>
      </c>
      <c r="T12" s="299" t="s">
        <v>291</v>
      </c>
      <c r="U12" s="299" t="s">
        <v>292</v>
      </c>
      <c r="V12" s="299" t="s">
        <v>293</v>
      </c>
      <c r="W12" s="299" t="s">
        <v>265</v>
      </c>
      <c r="X12" s="299" t="s">
        <v>266</v>
      </c>
      <c r="Y12" s="299" t="s">
        <v>267</v>
      </c>
      <c r="Z12" s="299" t="s">
        <v>268</v>
      </c>
      <c r="AA12" s="299" t="s">
        <v>269</v>
      </c>
      <c r="AB12" s="299" t="s">
        <v>270</v>
      </c>
      <c r="AC12" s="299" t="s">
        <v>271</v>
      </c>
      <c r="AD12" s="299" t="s">
        <v>272</v>
      </c>
      <c r="AH12" s="25"/>
    </row>
    <row r="13" spans="1:34" ht="15.75" thickBot="1" x14ac:dyDescent="0.3">
      <c r="A13" s="222">
        <v>9</v>
      </c>
      <c r="B13" s="223"/>
      <c r="C13" s="220"/>
      <c r="D13" s="220"/>
      <c r="I13" s="100"/>
      <c r="J13" s="235"/>
      <c r="K13" s="111"/>
      <c r="L13" s="110"/>
      <c r="M13" s="110"/>
      <c r="N13" s="55"/>
    </row>
    <row r="14" spans="1:34" x14ac:dyDescent="0.25">
      <c r="I14" s="120"/>
      <c r="J14" s="236"/>
      <c r="K14" s="227"/>
      <c r="L14" s="228"/>
      <c r="M14" s="228"/>
      <c r="N14" s="55"/>
    </row>
    <row r="15" spans="1:34" x14ac:dyDescent="0.25">
      <c r="A15" s="369" t="s">
        <v>198</v>
      </c>
      <c r="B15" s="369"/>
      <c r="C15" s="369"/>
      <c r="D15" s="369"/>
      <c r="E15" s="369"/>
      <c r="I15" s="100"/>
      <c r="J15" s="237"/>
      <c r="K15" s="100"/>
      <c r="L15" s="229"/>
      <c r="M15" s="229"/>
      <c r="N15" s="55"/>
    </row>
    <row r="16" spans="1:34" x14ac:dyDescent="0.25">
      <c r="A16" s="369"/>
      <c r="B16" s="369"/>
      <c r="C16" s="369"/>
      <c r="D16" s="369"/>
      <c r="E16" s="369"/>
      <c r="I16" s="100"/>
      <c r="J16" s="237"/>
      <c r="K16" s="293"/>
      <c r="L16" s="229"/>
      <c r="M16" s="229"/>
      <c r="N16" s="55"/>
    </row>
    <row r="17" spans="1:14" x14ac:dyDescent="0.25">
      <c r="A17" s="369"/>
      <c r="B17" s="369"/>
      <c r="C17" s="369"/>
      <c r="D17" s="369"/>
      <c r="E17" s="369"/>
      <c r="I17" s="100"/>
      <c r="J17" s="237"/>
      <c r="K17" s="100"/>
      <c r="L17" s="229"/>
      <c r="M17" s="229"/>
      <c r="N17" s="55"/>
    </row>
    <row r="18" spans="1:14" x14ac:dyDescent="0.25">
      <c r="A18" s="369"/>
      <c r="B18" s="369"/>
      <c r="C18" s="369"/>
      <c r="D18" s="369"/>
      <c r="E18" s="369"/>
      <c r="I18" s="100"/>
      <c r="J18" s="237"/>
      <c r="K18" s="100"/>
      <c r="L18" s="230"/>
      <c r="M18" s="230"/>
      <c r="N18" s="55"/>
    </row>
    <row r="19" spans="1:14" x14ac:dyDescent="0.25">
      <c r="A19" s="369"/>
      <c r="B19" s="369"/>
      <c r="C19" s="369"/>
      <c r="D19" s="369"/>
      <c r="E19" s="369"/>
      <c r="I19" s="231"/>
      <c r="J19" s="237"/>
      <c r="K19" s="227"/>
      <c r="L19" s="228"/>
      <c r="M19" s="228"/>
      <c r="N19" s="55"/>
    </row>
    <row r="20" spans="1:14" x14ac:dyDescent="0.25">
      <c r="A20" s="369"/>
      <c r="B20" s="369"/>
      <c r="C20" s="369"/>
      <c r="D20" s="369"/>
      <c r="E20" s="369"/>
      <c r="I20" s="55"/>
      <c r="J20" s="238"/>
      <c r="K20" s="55"/>
      <c r="L20" s="55"/>
      <c r="M20" s="55"/>
      <c r="N20" s="55"/>
    </row>
    <row r="21" spans="1:14" x14ac:dyDescent="0.25">
      <c r="A21" s="369"/>
      <c r="B21" s="369"/>
      <c r="C21" s="369"/>
      <c r="D21" s="369"/>
      <c r="E21" s="369"/>
    </row>
    <row r="23" spans="1:14" x14ac:dyDescent="0.25">
      <c r="A23" s="366" t="s">
        <v>199</v>
      </c>
      <c r="B23" s="366"/>
      <c r="C23" s="366"/>
      <c r="D23" s="366"/>
      <c r="E23" s="366"/>
    </row>
    <row r="24" spans="1:14" x14ac:dyDescent="0.25">
      <c r="A24" s="366"/>
      <c r="B24" s="366"/>
      <c r="C24" s="366"/>
      <c r="D24" s="366"/>
      <c r="E24" s="366"/>
    </row>
    <row r="25" spans="1:14" x14ac:dyDescent="0.25">
      <c r="A25" s="366"/>
      <c r="B25" s="366"/>
      <c r="C25" s="366"/>
      <c r="D25" s="366"/>
      <c r="E25" s="366"/>
    </row>
    <row r="26" spans="1:14" x14ac:dyDescent="0.25">
      <c r="A26" s="366"/>
      <c r="B26" s="366"/>
      <c r="C26" s="366"/>
      <c r="D26" s="366"/>
      <c r="E26" s="366"/>
    </row>
    <row r="27" spans="1:14" x14ac:dyDescent="0.25">
      <c r="A27" s="366"/>
      <c r="B27" s="366"/>
      <c r="C27" s="366"/>
      <c r="D27" s="366"/>
      <c r="E27" s="366"/>
    </row>
    <row r="28" spans="1:14" x14ac:dyDescent="0.25">
      <c r="A28" s="366"/>
      <c r="B28" s="366"/>
      <c r="C28" s="366"/>
      <c r="D28" s="366"/>
      <c r="E28" s="366"/>
    </row>
    <row r="29" spans="1:14" ht="15" customHeight="1" x14ac:dyDescent="0.25"/>
    <row r="38" spans="8:8" x14ac:dyDescent="0.25">
      <c r="H38" s="55"/>
    </row>
    <row r="39" spans="8:8" x14ac:dyDescent="0.25">
      <c r="H39" s="55"/>
    </row>
    <row r="40" spans="8:8" x14ac:dyDescent="0.25">
      <c r="H40" s="109"/>
    </row>
    <row r="41" spans="8:8" x14ac:dyDescent="0.25">
      <c r="H41" s="109"/>
    </row>
    <row r="811" spans="15:17" x14ac:dyDescent="0.25">
      <c r="O811" s="55"/>
      <c r="P811" s="55"/>
      <c r="Q811" s="55"/>
    </row>
    <row r="812" spans="15:17" x14ac:dyDescent="0.25">
      <c r="O812" s="55"/>
      <c r="P812" s="55"/>
      <c r="Q812" s="55"/>
    </row>
    <row r="813" spans="15:17" x14ac:dyDescent="0.25">
      <c r="O813" s="55"/>
      <c r="P813" s="55"/>
      <c r="Q813" s="55"/>
    </row>
    <row r="814" spans="15:17" x14ac:dyDescent="0.25">
      <c r="O814" s="55"/>
      <c r="P814" s="55"/>
      <c r="Q814" s="55"/>
    </row>
    <row r="815" spans="15:17" x14ac:dyDescent="0.25">
      <c r="O815" s="55"/>
      <c r="P815" s="55"/>
      <c r="Q815" s="55"/>
    </row>
    <row r="816" spans="15:17" x14ac:dyDescent="0.25">
      <c r="O816" s="55"/>
      <c r="P816" s="55"/>
      <c r="Q816" s="55"/>
    </row>
    <row r="817" spans="15:17" x14ac:dyDescent="0.25">
      <c r="O817" s="55"/>
      <c r="P817" s="55"/>
      <c r="Q817" s="55"/>
    </row>
    <row r="818" spans="15:17" x14ac:dyDescent="0.25">
      <c r="O818" s="55"/>
      <c r="P818" s="55"/>
      <c r="Q818" s="55"/>
    </row>
    <row r="821" spans="15:17" ht="30" customHeight="1" x14ac:dyDescent="0.25"/>
  </sheetData>
  <mergeCells count="3">
    <mergeCell ref="A23:E28"/>
    <mergeCell ref="C1:F1"/>
    <mergeCell ref="A15:E21"/>
  </mergeCells>
  <pageMargins left="0.70866141732283472" right="0.70866141732283472" top="0.74803149606299213" bottom="0.74803149606299213" header="0.31496062992125984" footer="0.31496062992125984"/>
  <pageSetup paperSize="8" scale="97"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J50"/>
  <sheetViews>
    <sheetView topLeftCell="A2" workbookViewId="0">
      <selection activeCell="H13" sqref="H13"/>
    </sheetView>
  </sheetViews>
  <sheetFormatPr defaultRowHeight="15" x14ac:dyDescent="0.25"/>
  <cols>
    <col min="1" max="1" width="9.140625" style="54"/>
    <col min="2" max="2" width="67.42578125" style="54" bestFit="1" customWidth="1"/>
    <col min="3" max="3" width="30.7109375" style="54" customWidth="1"/>
    <col min="4" max="4" width="13" style="54" customWidth="1"/>
    <col min="5" max="6" width="9.140625" style="54"/>
  </cols>
  <sheetData>
    <row r="1" spans="2:10" ht="15.75" thickBot="1" x14ac:dyDescent="0.3"/>
    <row r="2" spans="2:10" x14ac:dyDescent="0.25">
      <c r="B2" s="37" t="s">
        <v>39</v>
      </c>
      <c r="C2" s="38"/>
      <c r="D2" s="39"/>
      <c r="H2" s="211" t="s">
        <v>193</v>
      </c>
      <c r="I2" s="159"/>
      <c r="J2" s="151"/>
    </row>
    <row r="3" spans="2:10" ht="15.75" thickBot="1" x14ac:dyDescent="0.3">
      <c r="B3" s="40"/>
      <c r="C3" s="253"/>
      <c r="D3" s="42"/>
      <c r="H3" s="212" t="s">
        <v>194</v>
      </c>
      <c r="I3" s="160"/>
      <c r="J3" s="156"/>
    </row>
    <row r="4" spans="2:10" x14ac:dyDescent="0.25">
      <c r="B4" s="40" t="s">
        <v>40</v>
      </c>
      <c r="C4" s="302" t="s">
        <v>311</v>
      </c>
      <c r="D4" s="42" t="str">
        <f>IF(C4="","Enter",IFERROR(IF(VLOOKUP(C4,'[3]5. SOC energy outages'!$CF$6:$CF$77,1,FALSE)=C4,"Enter",""),"Check circuit code!"))</f>
        <v>Enter</v>
      </c>
    </row>
    <row r="5" spans="2:10" x14ac:dyDescent="0.25">
      <c r="B5" s="40"/>
      <c r="C5" s="253"/>
      <c r="D5" s="42"/>
    </row>
    <row r="6" spans="2:10" x14ac:dyDescent="0.25">
      <c r="B6" s="40" t="s">
        <v>42</v>
      </c>
      <c r="C6" s="254">
        <v>41</v>
      </c>
      <c r="D6" s="42" t="s">
        <v>41</v>
      </c>
    </row>
    <row r="7" spans="2:10" x14ac:dyDescent="0.25">
      <c r="B7" s="40"/>
      <c r="C7" s="253"/>
      <c r="D7" s="42"/>
    </row>
    <row r="8" spans="2:10" x14ac:dyDescent="0.25">
      <c r="B8" s="40" t="s">
        <v>43</v>
      </c>
      <c r="C8" s="254" t="s">
        <v>312</v>
      </c>
      <c r="D8" s="42" t="s">
        <v>44</v>
      </c>
    </row>
    <row r="9" spans="2:10" x14ac:dyDescent="0.25">
      <c r="B9" s="40"/>
      <c r="C9" s="253"/>
      <c r="D9" s="42"/>
    </row>
    <row r="10" spans="2:10" x14ac:dyDescent="0.25">
      <c r="B10" s="40" t="s">
        <v>45</v>
      </c>
      <c r="C10" s="44" t="s">
        <v>313</v>
      </c>
      <c r="D10" s="42" t="s">
        <v>44</v>
      </c>
    </row>
    <row r="11" spans="2:10" x14ac:dyDescent="0.25">
      <c r="B11" s="40"/>
      <c r="C11" s="41"/>
      <c r="D11" s="42"/>
    </row>
    <row r="12" spans="2:10" x14ac:dyDescent="0.25">
      <c r="B12" s="40" t="s">
        <v>284</v>
      </c>
      <c r="C12" s="43"/>
      <c r="D12" s="42" t="s">
        <v>41</v>
      </c>
    </row>
    <row r="13" spans="2:10" x14ac:dyDescent="0.25">
      <c r="B13" s="303" t="s">
        <v>285</v>
      </c>
      <c r="C13" s="43"/>
      <c r="D13" s="42" t="s">
        <v>41</v>
      </c>
    </row>
    <row r="14" spans="2:10" x14ac:dyDescent="0.25">
      <c r="B14" s="303" t="s">
        <v>286</v>
      </c>
      <c r="C14" s="43"/>
      <c r="D14" s="42" t="s">
        <v>41</v>
      </c>
    </row>
    <row r="15" spans="2:10" x14ac:dyDescent="0.25">
      <c r="B15" s="303" t="s">
        <v>287</v>
      </c>
      <c r="C15" s="43"/>
      <c r="D15" s="42" t="s">
        <v>41</v>
      </c>
    </row>
    <row r="16" spans="2:10" x14ac:dyDescent="0.25">
      <c r="B16" s="40"/>
      <c r="C16" s="45"/>
      <c r="D16" s="42"/>
    </row>
    <row r="17" spans="2:4" x14ac:dyDescent="0.25">
      <c r="B17" s="40" t="s">
        <v>46</v>
      </c>
      <c r="C17" s="43"/>
      <c r="D17" s="42" t="s">
        <v>41</v>
      </c>
    </row>
    <row r="18" spans="2:4" x14ac:dyDescent="0.25">
      <c r="B18" s="40"/>
      <c r="C18" s="45"/>
      <c r="D18" s="42"/>
    </row>
    <row r="19" spans="2:4" x14ac:dyDescent="0.25">
      <c r="B19" s="40" t="s">
        <v>47</v>
      </c>
      <c r="C19" s="44">
        <v>38</v>
      </c>
      <c r="D19" s="42" t="s">
        <v>41</v>
      </c>
    </row>
    <row r="20" spans="2:4" x14ac:dyDescent="0.25">
      <c r="B20" s="40"/>
      <c r="C20" s="41"/>
      <c r="D20" s="42"/>
    </row>
    <row r="21" spans="2:4" x14ac:dyDescent="0.25">
      <c r="B21" s="40" t="s">
        <v>48</v>
      </c>
      <c r="C21" s="46">
        <v>33</v>
      </c>
      <c r="D21" s="42" t="s">
        <v>44</v>
      </c>
    </row>
    <row r="22" spans="2:4" x14ac:dyDescent="0.25">
      <c r="B22" s="40"/>
      <c r="C22" s="41"/>
      <c r="D22" s="42"/>
    </row>
    <row r="23" spans="2:4" x14ac:dyDescent="0.25">
      <c r="B23" s="40" t="s">
        <v>49</v>
      </c>
      <c r="C23" s="47" t="s">
        <v>313</v>
      </c>
      <c r="D23" s="42" t="s">
        <v>44</v>
      </c>
    </row>
    <row r="24" spans="2:4" x14ac:dyDescent="0.25">
      <c r="B24" s="40"/>
      <c r="C24" s="48"/>
      <c r="D24" s="42"/>
    </row>
    <row r="25" spans="2:4" x14ac:dyDescent="0.25">
      <c r="B25" s="40" t="s">
        <v>50</v>
      </c>
      <c r="C25" s="49">
        <v>4.3239999999999998</v>
      </c>
      <c r="D25" s="42" t="str">
        <f>IF(OR(C25="",C25=C266),"Enter","Check length of sections!")</f>
        <v>Check length of sections!</v>
      </c>
    </row>
    <row r="26" spans="2:4" x14ac:dyDescent="0.25">
      <c r="B26" s="40"/>
      <c r="C26" s="48"/>
      <c r="D26" s="42"/>
    </row>
    <row r="27" spans="2:4" x14ac:dyDescent="0.25">
      <c r="B27" s="40" t="s">
        <v>51</v>
      </c>
      <c r="C27" s="47" t="s">
        <v>314</v>
      </c>
      <c r="D27" s="42" t="s">
        <v>44</v>
      </c>
    </row>
    <row r="28" spans="2:4" x14ac:dyDescent="0.25">
      <c r="B28" s="40"/>
      <c r="C28" s="48"/>
      <c r="D28" s="42"/>
    </row>
    <row r="29" spans="2:4" x14ac:dyDescent="0.25">
      <c r="B29" s="50" t="s">
        <v>52</v>
      </c>
      <c r="C29" s="47" t="s">
        <v>315</v>
      </c>
      <c r="D29" s="42" t="s">
        <v>44</v>
      </c>
    </row>
    <row r="30" spans="2:4" x14ac:dyDescent="0.25">
      <c r="B30" s="40"/>
      <c r="C30" s="48"/>
      <c r="D30" s="42"/>
    </row>
    <row r="31" spans="2:4" x14ac:dyDescent="0.25">
      <c r="B31" s="50" t="s">
        <v>53</v>
      </c>
      <c r="C31" s="49" t="s">
        <v>316</v>
      </c>
      <c r="D31" s="42" t="s">
        <v>44</v>
      </c>
    </row>
    <row r="32" spans="2:4" x14ac:dyDescent="0.25">
      <c r="B32" s="40"/>
      <c r="C32" s="48"/>
      <c r="D32" s="42"/>
    </row>
    <row r="33" spans="2:4" x14ac:dyDescent="0.25">
      <c r="B33" s="40" t="s">
        <v>54</v>
      </c>
      <c r="C33" s="47" t="s">
        <v>317</v>
      </c>
      <c r="D33" s="42" t="s">
        <v>44</v>
      </c>
    </row>
    <row r="34" spans="2:4" x14ac:dyDescent="0.25">
      <c r="B34" s="40"/>
      <c r="C34" s="48"/>
      <c r="D34" s="42"/>
    </row>
    <row r="35" spans="2:4" x14ac:dyDescent="0.25">
      <c r="B35" s="40" t="s">
        <v>55</v>
      </c>
      <c r="C35" s="47" t="s">
        <v>318</v>
      </c>
      <c r="D35" s="42" t="s">
        <v>44</v>
      </c>
    </row>
    <row r="36" spans="2:4" x14ac:dyDescent="0.25">
      <c r="B36" s="40"/>
      <c r="C36" s="48"/>
      <c r="D36" s="42"/>
    </row>
    <row r="37" spans="2:4" x14ac:dyDescent="0.25">
      <c r="B37" s="40" t="s">
        <v>56</v>
      </c>
      <c r="C37" s="47" t="s">
        <v>319</v>
      </c>
      <c r="D37" s="42" t="s">
        <v>44</v>
      </c>
    </row>
    <row r="38" spans="2:4" x14ac:dyDescent="0.25">
      <c r="B38" s="40"/>
      <c r="C38" s="48"/>
      <c r="D38" s="42"/>
    </row>
    <row r="39" spans="2:4" x14ac:dyDescent="0.25">
      <c r="B39" s="40" t="s">
        <v>215</v>
      </c>
      <c r="C39" s="255">
        <v>0</v>
      </c>
      <c r="D39" s="42" t="s">
        <v>41</v>
      </c>
    </row>
    <row r="40" spans="2:4" x14ac:dyDescent="0.25">
      <c r="B40" s="40"/>
      <c r="C40" s="48"/>
      <c r="D40" s="42"/>
    </row>
    <row r="41" spans="2:4" x14ac:dyDescent="0.25">
      <c r="B41" s="40" t="s">
        <v>216</v>
      </c>
      <c r="C41" s="255">
        <v>0</v>
      </c>
      <c r="D41" s="42" t="s">
        <v>41</v>
      </c>
    </row>
    <row r="42" spans="2:4" x14ac:dyDescent="0.25">
      <c r="B42" s="40"/>
      <c r="C42" s="48"/>
      <c r="D42" s="42"/>
    </row>
    <row r="43" spans="2:4" x14ac:dyDescent="0.25">
      <c r="B43" s="40" t="s">
        <v>217</v>
      </c>
      <c r="C43" s="255">
        <v>0.03</v>
      </c>
      <c r="D43" s="42" t="s">
        <v>41</v>
      </c>
    </row>
    <row r="44" spans="2:4" x14ac:dyDescent="0.25">
      <c r="B44" s="40"/>
      <c r="C44" s="48"/>
      <c r="D44" s="42"/>
    </row>
    <row r="45" spans="2:4" x14ac:dyDescent="0.25">
      <c r="B45" s="40" t="s">
        <v>57</v>
      </c>
      <c r="C45" s="49">
        <v>2015</v>
      </c>
      <c r="D45" s="42" t="s">
        <v>44</v>
      </c>
    </row>
    <row r="46" spans="2:4" x14ac:dyDescent="0.25">
      <c r="B46" s="40"/>
      <c r="C46" s="48"/>
      <c r="D46" s="42"/>
    </row>
    <row r="47" spans="2:4" x14ac:dyDescent="0.25">
      <c r="B47" s="40" t="s">
        <v>58</v>
      </c>
      <c r="C47" s="49">
        <v>45</v>
      </c>
      <c r="D47" s="42" t="s">
        <v>44</v>
      </c>
    </row>
    <row r="48" spans="2:4" x14ac:dyDescent="0.25">
      <c r="B48" s="40"/>
      <c r="C48" s="48"/>
      <c r="D48" s="42"/>
    </row>
    <row r="49" spans="2:4" x14ac:dyDescent="0.25">
      <c r="B49" s="40" t="s">
        <v>59</v>
      </c>
      <c r="C49" s="47" t="s">
        <v>320</v>
      </c>
      <c r="D49" s="42" t="s">
        <v>44</v>
      </c>
    </row>
    <row r="50" spans="2:4" x14ac:dyDescent="0.25">
      <c r="B50" s="51"/>
      <c r="C50" s="52"/>
      <c r="D50" s="53"/>
    </row>
  </sheetData>
  <conditionalFormatting sqref="C50">
    <cfRule type="cellIs" dxfId="2378" priority="3" operator="equal">
      <formula>"Surface Layed"</formula>
    </cfRule>
  </conditionalFormatting>
  <conditionalFormatting sqref="D25">
    <cfRule type="containsText" dxfId="2377" priority="2" operator="containsText" text="Check length of sections!">
      <formula>NOT(ISERROR(SEARCH("Check length of sections!",D25)))</formula>
    </cfRule>
  </conditionalFormatting>
  <conditionalFormatting sqref="D4">
    <cfRule type="containsText" dxfId="2376" priority="1" operator="containsText" text="Check circuit code!">
      <formula>NOT(ISERROR(SEARCH("Check circuit code!",D4)))</formula>
    </cfRule>
  </conditionalFormatting>
  <dataValidations count="12">
    <dataValidation type="whole" operator="greaterThanOrEqual" allowBlank="1" showInputMessage="1" showErrorMessage="1" sqref="C19" xr:uid="{06104D15-D6D9-49AE-8A4D-D14BA5D66DA3}">
      <formula1>9</formula1>
    </dataValidation>
    <dataValidation type="list" allowBlank="1" showInputMessage="1" showErrorMessage="1" sqref="C31" xr:uid="{F962C8AA-7C15-498E-9251-75DA80E51E2C}">
      <formula1>Existing</formula1>
    </dataValidation>
    <dataValidation type="list" allowBlank="1" showInputMessage="1" showErrorMessage="1" sqref="C29" xr:uid="{0B570634-3AD7-4A95-BBA8-C9C932310C66}">
      <formula1>Planned</formula1>
    </dataValidation>
    <dataValidation type="list" allowBlank="1" showInputMessage="1" showErrorMessage="1" sqref="C21" xr:uid="{8B438BD9-D694-43F9-90B7-7FD19155750E}">
      <formula1>$C$290:$C$291</formula1>
    </dataValidation>
    <dataValidation type="list" allowBlank="1" showInputMessage="1" showErrorMessage="1" sqref="C27" xr:uid="{DDE39E04-8B4F-4893-9C56-3BE3863500B7}">
      <formula1>$E$290:$E$291</formula1>
    </dataValidation>
    <dataValidation type="list" allowBlank="1" showInputMessage="1" showErrorMessage="1" sqref="C35" xr:uid="{2AED4E7B-E36D-454A-BA45-9844B299A901}">
      <formula1>$M$290:$M$292</formula1>
    </dataValidation>
    <dataValidation type="list" allowBlank="1" showInputMessage="1" showErrorMessage="1" sqref="C37" xr:uid="{6E47FD2F-2D54-41DB-A4D7-A2699B6E0762}">
      <formula1>$N$290:$N$292</formula1>
    </dataValidation>
    <dataValidation type="list" allowBlank="1" showInputMessage="1" showErrorMessage="1" sqref="C49" xr:uid="{B7E1EE7E-88FB-40F4-A8EE-B6AA5E2318D3}">
      <formula1>$Q$290:$Q$291</formula1>
    </dataValidation>
    <dataValidation type="list" allowBlank="1" showInputMessage="1" showErrorMessage="1" sqref="C47" xr:uid="{61A152F6-E073-4419-BDD3-702B717F9516}">
      <formula1>$P$290</formula1>
    </dataValidation>
    <dataValidation type="list" allowBlank="1" showInputMessage="1" showErrorMessage="1" sqref="C45" xr:uid="{1026737F-9D0F-4601-BA32-ECAE0D708672}">
      <formula1>$O$290</formula1>
    </dataValidation>
    <dataValidation type="list" allowBlank="1" showInputMessage="1" showErrorMessage="1" sqref="C33" xr:uid="{81B477AB-D83C-47C2-A5C3-FAD443F73CE9}">
      <formula1>INDIRECT($A$43)</formula1>
    </dataValidation>
    <dataValidation type="list" allowBlank="1" showInputMessage="1" showErrorMessage="1" sqref="C8 C10 C23" xr:uid="{F8B59533-1DCE-4653-8A45-875B8501991C}">
      <formula1>$C$294:$C$295</formula1>
    </dataValidation>
  </dataValidations>
  <pageMargins left="0.70866141732283472" right="0.70866141732283472" top="0.74803149606299213" bottom="0.74803149606299213" header="0.31496062992125984" footer="0.31496062992125984"/>
  <pageSetup paperSize="8" orientation="landscape"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V461"/>
  <sheetViews>
    <sheetView zoomScale="40" zoomScaleNormal="40" workbookViewId="0">
      <selection activeCell="A2" sqref="A2"/>
    </sheetView>
  </sheetViews>
  <sheetFormatPr defaultRowHeight="15" x14ac:dyDescent="0.25"/>
  <sheetData>
    <row r="1" spans="1:22" x14ac:dyDescent="0.25">
      <c r="A1" t="s">
        <v>66</v>
      </c>
    </row>
    <row r="2" spans="1:22" x14ac:dyDescent="0.25">
      <c r="A2" s="36" t="s">
        <v>67</v>
      </c>
      <c r="V2" t="s">
        <v>200</v>
      </c>
    </row>
    <row r="4" spans="1:22" x14ac:dyDescent="0.25">
      <c r="A4" s="55" t="s">
        <v>136</v>
      </c>
      <c r="B4" s="65"/>
      <c r="C4" s="65"/>
      <c r="D4" s="65"/>
      <c r="E4" s="65"/>
      <c r="F4" s="65"/>
      <c r="G4" s="65"/>
    </row>
    <row r="5" spans="1:22" x14ac:dyDescent="0.25">
      <c r="A5" s="55" t="s">
        <v>140</v>
      </c>
      <c r="B5" s="65"/>
      <c r="C5" s="65"/>
      <c r="D5" s="65"/>
      <c r="E5" s="65"/>
      <c r="F5" s="65"/>
      <c r="G5" s="65"/>
    </row>
    <row r="6" spans="1:22" x14ac:dyDescent="0.25">
      <c r="A6" s="55" t="s">
        <v>153</v>
      </c>
      <c r="B6" s="65"/>
      <c r="C6" s="65"/>
      <c r="D6" s="65"/>
      <c r="E6" s="65"/>
      <c r="F6" s="65"/>
      <c r="G6" s="65"/>
    </row>
    <row r="7" spans="1:22" x14ac:dyDescent="0.25">
      <c r="A7" s="55" t="s">
        <v>141</v>
      </c>
      <c r="B7" s="65"/>
      <c r="C7" s="65"/>
      <c r="D7" s="65"/>
      <c r="E7" s="65"/>
      <c r="F7" s="65"/>
      <c r="G7" s="65"/>
    </row>
    <row r="8" spans="1:22" x14ac:dyDescent="0.25">
      <c r="A8" s="221" t="s">
        <v>142</v>
      </c>
      <c r="B8" s="65"/>
      <c r="C8" s="65"/>
      <c r="D8" s="65"/>
      <c r="E8" s="65"/>
      <c r="F8" s="65"/>
      <c r="G8" s="65"/>
    </row>
    <row r="9" spans="1:22" x14ac:dyDescent="0.25">
      <c r="A9" s="55" t="s">
        <v>143</v>
      </c>
      <c r="B9" s="65"/>
      <c r="C9" s="65"/>
      <c r="D9" s="65"/>
      <c r="E9" s="65"/>
      <c r="F9" s="65"/>
      <c r="G9" s="65"/>
    </row>
    <row r="10" spans="1:22" x14ac:dyDescent="0.25">
      <c r="A10" s="55" t="s">
        <v>144</v>
      </c>
      <c r="B10" s="65"/>
      <c r="C10" s="65"/>
      <c r="D10" s="65"/>
      <c r="E10" s="65"/>
      <c r="F10" s="65"/>
      <c r="G10" s="65"/>
    </row>
    <row r="11" spans="1:22" x14ac:dyDescent="0.25">
      <c r="A11" s="55" t="s">
        <v>145</v>
      </c>
      <c r="B11" s="65"/>
      <c r="C11" s="65"/>
      <c r="D11" s="65"/>
      <c r="E11" s="65"/>
      <c r="F11" s="65"/>
      <c r="G11" s="65"/>
    </row>
    <row r="12" spans="1:22" x14ac:dyDescent="0.25">
      <c r="A12" s="55" t="s">
        <v>146</v>
      </c>
      <c r="B12" s="65"/>
      <c r="C12" s="65"/>
      <c r="D12" s="65"/>
      <c r="E12" s="65"/>
      <c r="F12" s="65"/>
      <c r="G12" s="65"/>
    </row>
    <row r="14" spans="1:22" x14ac:dyDescent="0.25">
      <c r="A14" s="55" t="s">
        <v>137</v>
      </c>
    </row>
    <row r="15" spans="1:22" x14ac:dyDescent="0.25">
      <c r="A15" s="55" t="s">
        <v>138</v>
      </c>
    </row>
    <row r="16" spans="1:22" x14ac:dyDescent="0.25">
      <c r="A16" s="55" t="s">
        <v>139</v>
      </c>
    </row>
    <row r="458" spans="1:1" x14ac:dyDescent="0.25">
      <c r="A458" s="134"/>
    </row>
    <row r="461" spans="1:1" x14ac:dyDescent="0.25">
      <c r="A461" s="134"/>
    </row>
  </sheetData>
  <hyperlinks>
    <hyperlink ref="A2" r:id="rId1" xr:uid="{00000000-0004-0000-0500-000000000000}"/>
  </hyperlinks>
  <pageMargins left="0.70866141732283472" right="0.70866141732283472" top="0.74803149606299213" bottom="0.74803149606299213" header="0.31496062992125984" footer="0.31496062992125984"/>
  <pageSetup paperSize="8" orientation="landscape" r:id="rId2"/>
  <headerFooter>
    <oddHeader>&amp;C&amp;G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H25"/>
  <sheetViews>
    <sheetView topLeftCell="B10" workbookViewId="0">
      <selection activeCell="J16" sqref="J16"/>
    </sheetView>
  </sheetViews>
  <sheetFormatPr defaultRowHeight="15" x14ac:dyDescent="0.25"/>
  <cols>
    <col min="1" max="1" width="64.85546875" bestFit="1" customWidth="1"/>
    <col min="2" max="2" width="23.7109375" customWidth="1"/>
    <col min="3" max="3" width="23.7109375" style="54" customWidth="1"/>
    <col min="4" max="5" width="21.7109375" customWidth="1"/>
    <col min="6" max="6" width="18.7109375" customWidth="1"/>
    <col min="7" max="7" width="19.85546875" customWidth="1"/>
    <col min="8" max="8" width="17.42578125" customWidth="1"/>
  </cols>
  <sheetData>
    <row r="1" spans="1:8" x14ac:dyDescent="0.25">
      <c r="A1" s="103" t="s">
        <v>203</v>
      </c>
      <c r="C1" s="146"/>
      <c r="D1" s="146"/>
    </row>
    <row r="2" spans="1:8" ht="15.75" thickBot="1" x14ac:dyDescent="0.3">
      <c r="B2" t="s">
        <v>195</v>
      </c>
      <c r="C2" s="54" t="s">
        <v>195</v>
      </c>
      <c r="F2" t="s">
        <v>195</v>
      </c>
    </row>
    <row r="3" spans="1:8" ht="26.25" thickBot="1" x14ac:dyDescent="0.3">
      <c r="A3" s="31" t="s">
        <v>147</v>
      </c>
      <c r="B3" s="32" t="s">
        <v>148</v>
      </c>
      <c r="C3" s="32" t="s">
        <v>149</v>
      </c>
      <c r="D3" s="32" t="s">
        <v>61</v>
      </c>
      <c r="E3" s="32" t="s">
        <v>64</v>
      </c>
      <c r="F3" s="32" t="s">
        <v>162</v>
      </c>
      <c r="G3" s="32" t="s">
        <v>62</v>
      </c>
      <c r="H3" s="32" t="s">
        <v>65</v>
      </c>
    </row>
    <row r="4" spans="1:8" ht="15.75" thickBot="1" x14ac:dyDescent="0.3">
      <c r="A4" s="138" t="s">
        <v>136</v>
      </c>
      <c r="B4" s="141">
        <v>0</v>
      </c>
      <c r="C4" s="141">
        <v>0</v>
      </c>
      <c r="D4" s="33">
        <f>AVERAGE(B4:C4)</f>
        <v>0</v>
      </c>
      <c r="E4" s="34">
        <f>C4</f>
        <v>0</v>
      </c>
      <c r="F4" s="142">
        <v>0</v>
      </c>
      <c r="G4" s="34">
        <f>F4*D4</f>
        <v>0</v>
      </c>
      <c r="H4" s="34">
        <f>F4*E4</f>
        <v>0</v>
      </c>
    </row>
    <row r="5" spans="1:8" ht="15.75" thickBot="1" x14ac:dyDescent="0.3">
      <c r="A5" s="138" t="s">
        <v>140</v>
      </c>
      <c r="B5" s="141">
        <v>3653</v>
      </c>
      <c r="C5" s="141">
        <v>9503</v>
      </c>
      <c r="D5" s="33">
        <f t="shared" ref="D5:D12" si="0">AVERAGE(B5:C5)</f>
        <v>6578</v>
      </c>
      <c r="E5" s="34">
        <f t="shared" ref="E5:E12" si="1">C5</f>
        <v>9503</v>
      </c>
      <c r="F5" s="142">
        <v>8</v>
      </c>
      <c r="G5" s="34">
        <f t="shared" ref="G5:G12" si="2">F5*D5</f>
        <v>52624</v>
      </c>
      <c r="H5" s="34">
        <f t="shared" ref="H5:H12" si="3">F5*E5</f>
        <v>76024</v>
      </c>
    </row>
    <row r="6" spans="1:8" ht="15.75" thickBot="1" x14ac:dyDescent="0.3">
      <c r="A6" s="138" t="s">
        <v>153</v>
      </c>
      <c r="B6" s="141">
        <v>0</v>
      </c>
      <c r="C6" s="141">
        <v>0</v>
      </c>
      <c r="D6" s="33">
        <f t="shared" si="0"/>
        <v>0</v>
      </c>
      <c r="E6" s="34">
        <f t="shared" si="1"/>
        <v>0</v>
      </c>
      <c r="F6" s="142">
        <v>0</v>
      </c>
      <c r="G6" s="34">
        <f t="shared" si="2"/>
        <v>0</v>
      </c>
      <c r="H6" s="34">
        <f t="shared" si="3"/>
        <v>0</v>
      </c>
    </row>
    <row r="7" spans="1:8" ht="15.75" thickBot="1" x14ac:dyDescent="0.3">
      <c r="A7" s="138" t="s">
        <v>141</v>
      </c>
      <c r="B7" s="141">
        <v>0</v>
      </c>
      <c r="C7" s="141">
        <v>0</v>
      </c>
      <c r="D7" s="33">
        <f t="shared" si="0"/>
        <v>0</v>
      </c>
      <c r="E7" s="34">
        <f t="shared" si="1"/>
        <v>0</v>
      </c>
      <c r="F7" s="142">
        <v>0</v>
      </c>
      <c r="G7" s="34">
        <f t="shared" si="2"/>
        <v>0</v>
      </c>
      <c r="H7" s="34">
        <f t="shared" si="3"/>
        <v>0</v>
      </c>
    </row>
    <row r="8" spans="1:8" ht="15.75" thickBot="1" x14ac:dyDescent="0.3">
      <c r="A8" s="138" t="s">
        <v>142</v>
      </c>
      <c r="B8" s="141">
        <v>0</v>
      </c>
      <c r="C8" s="141">
        <v>0</v>
      </c>
      <c r="D8" s="33">
        <f t="shared" si="0"/>
        <v>0</v>
      </c>
      <c r="E8" s="34">
        <f t="shared" si="1"/>
        <v>0</v>
      </c>
      <c r="F8" s="142">
        <v>0</v>
      </c>
      <c r="G8" s="34">
        <f t="shared" si="2"/>
        <v>0</v>
      </c>
      <c r="H8" s="34">
        <f t="shared" si="3"/>
        <v>0</v>
      </c>
    </row>
    <row r="9" spans="1:8" ht="15.75" thickBot="1" x14ac:dyDescent="0.3">
      <c r="A9" s="138" t="s">
        <v>143</v>
      </c>
      <c r="B9" s="141">
        <v>0</v>
      </c>
      <c r="C9" s="141">
        <v>0</v>
      </c>
      <c r="D9" s="33">
        <f t="shared" si="0"/>
        <v>0</v>
      </c>
      <c r="E9" s="34">
        <f t="shared" si="1"/>
        <v>0</v>
      </c>
      <c r="F9" s="142">
        <v>0</v>
      </c>
      <c r="G9" s="34">
        <f t="shared" si="2"/>
        <v>0</v>
      </c>
      <c r="H9" s="34">
        <f t="shared" si="3"/>
        <v>0</v>
      </c>
    </row>
    <row r="10" spans="1:8" ht="15.75" thickBot="1" x14ac:dyDescent="0.3">
      <c r="A10" s="140" t="s">
        <v>144</v>
      </c>
      <c r="B10" s="141">
        <v>5309</v>
      </c>
      <c r="C10" s="141">
        <v>7486</v>
      </c>
      <c r="D10" s="33">
        <f t="shared" si="0"/>
        <v>6397.5</v>
      </c>
      <c r="E10" s="34">
        <f t="shared" si="1"/>
        <v>7486</v>
      </c>
      <c r="F10" s="142">
        <v>8</v>
      </c>
      <c r="G10" s="34">
        <f t="shared" si="2"/>
        <v>51180</v>
      </c>
      <c r="H10" s="34">
        <f t="shared" si="3"/>
        <v>59888</v>
      </c>
    </row>
    <row r="11" spans="1:8" ht="15.75" thickBot="1" x14ac:dyDescent="0.3">
      <c r="A11" s="139" t="s">
        <v>145</v>
      </c>
      <c r="B11" s="141">
        <v>14</v>
      </c>
      <c r="C11" s="141">
        <v>33</v>
      </c>
      <c r="D11" s="33">
        <f t="shared" si="0"/>
        <v>23.5</v>
      </c>
      <c r="E11" s="34">
        <f t="shared" si="1"/>
        <v>33</v>
      </c>
      <c r="F11" s="142">
        <v>8</v>
      </c>
      <c r="G11" s="34">
        <f t="shared" si="2"/>
        <v>188</v>
      </c>
      <c r="H11" s="34">
        <f t="shared" si="3"/>
        <v>264</v>
      </c>
    </row>
    <row r="12" spans="1:8" ht="15.75" thickBot="1" x14ac:dyDescent="0.3">
      <c r="A12" s="139" t="s">
        <v>146</v>
      </c>
      <c r="B12" s="141">
        <v>8842</v>
      </c>
      <c r="C12" s="141">
        <v>56361</v>
      </c>
      <c r="D12" s="33">
        <f t="shared" si="0"/>
        <v>32601.5</v>
      </c>
      <c r="E12" s="34">
        <f t="shared" si="1"/>
        <v>56361</v>
      </c>
      <c r="F12" s="142">
        <v>8</v>
      </c>
      <c r="G12" s="34">
        <f t="shared" si="2"/>
        <v>260812</v>
      </c>
      <c r="H12" s="34">
        <f t="shared" si="3"/>
        <v>450888</v>
      </c>
    </row>
    <row r="13" spans="1:8" ht="25.5" customHeight="1" thickBot="1" x14ac:dyDescent="0.3">
      <c r="A13" s="376" t="s">
        <v>63</v>
      </c>
      <c r="B13" s="377"/>
      <c r="C13" s="377"/>
      <c r="D13" s="377"/>
      <c r="E13" s="377"/>
      <c r="F13" s="378"/>
      <c r="G13" s="35">
        <f>SUM(G4:G12)</f>
        <v>364804</v>
      </c>
      <c r="H13" s="35">
        <f>SUM(H4:H12)</f>
        <v>587064</v>
      </c>
    </row>
    <row r="15" spans="1:8" s="54" customFormat="1" x14ac:dyDescent="0.25">
      <c r="A15" s="103" t="s">
        <v>150</v>
      </c>
      <c r="B15" s="146"/>
      <c r="C15" s="146"/>
      <c r="D15" s="146"/>
      <c r="E15" s="55"/>
      <c r="F15" s="147"/>
      <c r="G15" s="55"/>
    </row>
    <row r="16" spans="1:8" s="54" customFormat="1" ht="15.75" thickBot="1" x14ac:dyDescent="0.3">
      <c r="B16" s="54" t="s">
        <v>195</v>
      </c>
      <c r="C16" s="54" t="s">
        <v>195</v>
      </c>
      <c r="F16" s="54" t="s">
        <v>195</v>
      </c>
    </row>
    <row r="17" spans="1:8" s="54" customFormat="1" ht="26.25" thickBot="1" x14ac:dyDescent="0.3">
      <c r="A17" s="31" t="s">
        <v>147</v>
      </c>
      <c r="B17" s="32" t="s">
        <v>148</v>
      </c>
      <c r="C17" s="32" t="s">
        <v>149</v>
      </c>
      <c r="D17" s="32" t="s">
        <v>151</v>
      </c>
      <c r="E17" s="32" t="s">
        <v>64</v>
      </c>
      <c r="F17" s="32" t="s">
        <v>162</v>
      </c>
      <c r="G17" s="32" t="s">
        <v>62</v>
      </c>
      <c r="H17" s="32" t="s">
        <v>65</v>
      </c>
    </row>
    <row r="18" spans="1:8" ht="15.75" thickBot="1" x14ac:dyDescent="0.3">
      <c r="A18" s="139" t="s">
        <v>137</v>
      </c>
      <c r="B18" s="141">
        <v>2000000</v>
      </c>
      <c r="C18" s="141">
        <v>5000000</v>
      </c>
      <c r="D18" s="33">
        <f>AVERAGE(B18:C18)</f>
        <v>3500000</v>
      </c>
      <c r="E18" s="34">
        <f>C18</f>
        <v>5000000</v>
      </c>
      <c r="F18" s="142">
        <v>1</v>
      </c>
      <c r="G18" s="34">
        <f>F18*D18</f>
        <v>3500000</v>
      </c>
      <c r="H18" s="34">
        <f>F18*E18</f>
        <v>5000000</v>
      </c>
    </row>
    <row r="19" spans="1:8" ht="15.75" thickBot="1" x14ac:dyDescent="0.3">
      <c r="A19" s="139" t="s">
        <v>138</v>
      </c>
      <c r="B19" s="141">
        <v>500000</v>
      </c>
      <c r="C19" s="141">
        <v>2000000</v>
      </c>
      <c r="D19" s="33">
        <f>AVERAGE(B19:C19)</f>
        <v>1250000</v>
      </c>
      <c r="E19" s="34">
        <f>C19</f>
        <v>2000000</v>
      </c>
      <c r="F19" s="142">
        <v>1</v>
      </c>
      <c r="G19" s="34">
        <f>F19*D19</f>
        <v>1250000</v>
      </c>
      <c r="H19" s="34">
        <f>F19*E19</f>
        <v>2000000</v>
      </c>
    </row>
    <row r="20" spans="1:8" ht="15.75" thickBot="1" x14ac:dyDescent="0.3">
      <c r="A20" s="139" t="s">
        <v>139</v>
      </c>
      <c r="B20" s="141">
        <v>10000000</v>
      </c>
      <c r="C20" s="141">
        <v>15000000</v>
      </c>
      <c r="D20" s="33">
        <f>AVERAGE(B20:C20)</f>
        <v>12500000</v>
      </c>
      <c r="E20" s="34">
        <f>C20</f>
        <v>15000000</v>
      </c>
      <c r="F20" s="142">
        <v>1</v>
      </c>
      <c r="G20" s="34">
        <f>F20*D20</f>
        <v>12500000</v>
      </c>
      <c r="H20" s="34">
        <f>F20*E20</f>
        <v>15000000</v>
      </c>
    </row>
    <row r="21" spans="1:8" ht="15.75" thickBot="1" x14ac:dyDescent="0.3">
      <c r="A21" s="376" t="s">
        <v>63</v>
      </c>
      <c r="B21" s="377"/>
      <c r="C21" s="377"/>
      <c r="D21" s="377"/>
      <c r="E21" s="377"/>
      <c r="F21" s="378"/>
      <c r="G21" s="35">
        <f>SUM(G18:G20)</f>
        <v>17250000</v>
      </c>
      <c r="H21" s="35">
        <f>SUM(H14:H20)</f>
        <v>22000000</v>
      </c>
    </row>
    <row r="22" spans="1:8" ht="15.75" thickBot="1" x14ac:dyDescent="0.3"/>
    <row r="23" spans="1:8" x14ac:dyDescent="0.25">
      <c r="A23" s="143" t="s">
        <v>152</v>
      </c>
      <c r="E23" s="372" t="s">
        <v>154</v>
      </c>
      <c r="F23" s="373"/>
      <c r="G23" s="144">
        <f>G13+G21</f>
        <v>17614804</v>
      </c>
    </row>
    <row r="24" spans="1:8" ht="15.75" thickBot="1" x14ac:dyDescent="0.3">
      <c r="E24" s="370" t="s">
        <v>68</v>
      </c>
      <c r="F24" s="371"/>
      <c r="G24" s="141">
        <v>9</v>
      </c>
      <c r="H24" t="s">
        <v>195</v>
      </c>
    </row>
    <row r="25" spans="1:8" ht="15.75" thickBot="1" x14ac:dyDescent="0.3">
      <c r="E25" s="374" t="s">
        <v>155</v>
      </c>
      <c r="F25" s="375"/>
      <c r="G25" s="145">
        <f>G23/G24</f>
        <v>1957200.4444444445</v>
      </c>
    </row>
  </sheetData>
  <mergeCells count="5">
    <mergeCell ref="E24:F24"/>
    <mergeCell ref="E23:F23"/>
    <mergeCell ref="E25:F25"/>
    <mergeCell ref="A13:F13"/>
    <mergeCell ref="A21:F21"/>
  </mergeCells>
  <hyperlinks>
    <hyperlink ref="A23" location="'ScotMap Tables'!A1" display="Input required from ScotMap Tables" xr:uid="{00000000-0004-0000-0600-000000000000}"/>
  </hyperlinks>
  <pageMargins left="0.7" right="0.7" top="0.75" bottom="0.75" header="0.3" footer="0.3"/>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Y60"/>
  <sheetViews>
    <sheetView tabSelected="1" zoomScale="70" zoomScaleNormal="70" workbookViewId="0">
      <selection activeCell="Q3" sqref="Q3"/>
    </sheetView>
  </sheetViews>
  <sheetFormatPr defaultRowHeight="15" x14ac:dyDescent="0.25"/>
  <cols>
    <col min="1" max="1" width="9.140625" style="65"/>
    <col min="2" max="2" width="23.5703125" style="65" bestFit="1" customWidth="1"/>
    <col min="3" max="3" width="19.5703125" style="65" customWidth="1"/>
    <col min="4" max="4" width="9.42578125" style="65" customWidth="1"/>
    <col min="5" max="5" width="12" style="65" bestFit="1" customWidth="1"/>
    <col min="6" max="6" width="20.28515625" style="65" hidden="1" customWidth="1"/>
    <col min="7" max="7" width="12.28515625" style="65" hidden="1" customWidth="1"/>
    <col min="8" max="8" width="11.5703125" style="65" hidden="1" customWidth="1"/>
    <col min="9" max="9" width="27.28515625" style="65" customWidth="1"/>
    <col min="10" max="10" width="8.85546875" style="65" customWidth="1"/>
    <col min="11" max="11" width="11.5703125" style="65" customWidth="1"/>
    <col min="12" max="12" width="20.7109375" style="65" customWidth="1"/>
    <col min="13" max="13" width="12.85546875" style="65" customWidth="1"/>
    <col min="14" max="14" width="11.5703125" style="65" customWidth="1"/>
    <col min="15" max="15" width="23.7109375" style="65" hidden="1" customWidth="1"/>
    <col min="16" max="16" width="13.85546875" style="65" hidden="1" customWidth="1"/>
    <col min="17" max="17" width="19.7109375" style="65" customWidth="1"/>
    <col min="18" max="18" width="14.5703125" style="65" customWidth="1"/>
    <col min="19" max="19" width="15.28515625" style="65" bestFit="1" customWidth="1"/>
    <col min="20" max="20" width="15.42578125" style="99" customWidth="1"/>
    <col min="21" max="21" width="57.28515625" style="55" bestFit="1" customWidth="1"/>
    <col min="22" max="22" width="15.42578125" style="99" customWidth="1"/>
    <col min="23" max="23" width="54.140625" style="55" bestFit="1" customWidth="1"/>
    <col min="24" max="24" width="13" style="55" customWidth="1"/>
    <col min="25" max="25" width="49.28515625" style="55" bestFit="1" customWidth="1"/>
    <col min="26" max="16384" width="9.140625" style="65"/>
  </cols>
  <sheetData>
    <row r="1" spans="1:25" ht="15.75" thickBot="1" x14ac:dyDescent="0.3">
      <c r="A1" s="113"/>
      <c r="B1" s="99"/>
      <c r="C1" s="382" t="s">
        <v>308</v>
      </c>
      <c r="D1" s="382"/>
      <c r="E1" s="292">
        <v>4.3239999999999998</v>
      </c>
      <c r="F1" s="99"/>
      <c r="G1" s="99"/>
      <c r="H1" s="99"/>
      <c r="I1" s="130" t="s">
        <v>90</v>
      </c>
      <c r="J1" s="113"/>
      <c r="K1" s="113"/>
      <c r="L1" s="113"/>
      <c r="M1" s="113"/>
      <c r="N1" s="113"/>
      <c r="O1" s="113"/>
      <c r="P1" s="113"/>
      <c r="T1" s="130" t="s">
        <v>156</v>
      </c>
      <c r="U1" s="113"/>
      <c r="V1" s="130" t="s">
        <v>156</v>
      </c>
      <c r="W1" s="65"/>
      <c r="X1" s="130" t="s">
        <v>156</v>
      </c>
      <c r="Y1" s="65"/>
    </row>
    <row r="2" spans="1:25" ht="15.75" thickBot="1" x14ac:dyDescent="0.3">
      <c r="A2" s="113"/>
      <c r="B2" s="113"/>
      <c r="C2" s="131" t="s">
        <v>80</v>
      </c>
      <c r="D2" s="131" t="s">
        <v>84</v>
      </c>
      <c r="E2" s="131" t="s">
        <v>134</v>
      </c>
      <c r="F2" s="131" t="s">
        <v>81</v>
      </c>
      <c r="G2" s="131" t="s">
        <v>85</v>
      </c>
      <c r="H2" s="131" t="s">
        <v>134</v>
      </c>
      <c r="I2" s="131" t="s">
        <v>307</v>
      </c>
      <c r="J2" s="131" t="s">
        <v>86</v>
      </c>
      <c r="K2" s="131" t="s">
        <v>134</v>
      </c>
      <c r="L2" s="131" t="s">
        <v>82</v>
      </c>
      <c r="M2" s="131" t="s">
        <v>87</v>
      </c>
      <c r="N2" s="131" t="s">
        <v>134</v>
      </c>
      <c r="O2" s="131" t="s">
        <v>83</v>
      </c>
      <c r="P2" s="131" t="s">
        <v>88</v>
      </c>
      <c r="Q2" s="167" t="s">
        <v>202</v>
      </c>
      <c r="R2" s="161" t="s">
        <v>131</v>
      </c>
      <c r="S2" s="168" t="s">
        <v>132</v>
      </c>
      <c r="T2" s="250" t="s">
        <v>133</v>
      </c>
      <c r="U2" s="274" t="s">
        <v>89</v>
      </c>
      <c r="V2" s="248" t="s">
        <v>133</v>
      </c>
      <c r="W2" s="249" t="s">
        <v>89</v>
      </c>
      <c r="X2" s="248" t="s">
        <v>133</v>
      </c>
      <c r="Y2" s="249" t="s">
        <v>89</v>
      </c>
    </row>
    <row r="3" spans="1:25" ht="15.75" thickBot="1" x14ac:dyDescent="0.3">
      <c r="A3" s="113"/>
      <c r="B3" s="162" t="s">
        <v>321</v>
      </c>
      <c r="C3" s="286" t="s">
        <v>283</v>
      </c>
      <c r="D3" s="161">
        <v>0</v>
      </c>
      <c r="E3" s="287"/>
      <c r="F3" s="161"/>
      <c r="G3" s="161"/>
      <c r="H3" s="161">
        <f>(G3*$E$3)</f>
        <v>0</v>
      </c>
      <c r="I3" s="335" t="s">
        <v>322</v>
      </c>
      <c r="J3" s="327">
        <v>4.6300000000000001E-2</v>
      </c>
      <c r="K3" s="328">
        <f>J3*$E$1</f>
        <v>0.2002012</v>
      </c>
      <c r="L3" s="149" t="str">
        <f>IF(M3&gt;0,"_Surfacelay", " ")</f>
        <v>_Surfacelay</v>
      </c>
      <c r="M3" s="342">
        <f t="shared" ref="M3:M33" si="0">1-D3-G3-J3</f>
        <v>0.95369999999999999</v>
      </c>
      <c r="N3" s="332">
        <f>(M3*$E$1)</f>
        <v>4.1237987999999994</v>
      </c>
      <c r="O3" s="161"/>
      <c r="P3" s="168"/>
      <c r="Q3" s="169">
        <f>'Phase 1'!F22</f>
        <v>-10059116.16420036</v>
      </c>
      <c r="R3" s="158">
        <f>Q3-Q3</f>
        <v>0</v>
      </c>
      <c r="S3" s="170"/>
      <c r="T3" s="244"/>
      <c r="U3" s="275"/>
      <c r="V3" s="277"/>
      <c r="W3" s="276"/>
      <c r="X3" s="138"/>
      <c r="Y3" s="151"/>
    </row>
    <row r="4" spans="1:25" ht="15" customHeight="1" x14ac:dyDescent="0.25">
      <c r="A4" s="379" t="s">
        <v>78</v>
      </c>
      <c r="B4" s="163" t="s">
        <v>218</v>
      </c>
      <c r="C4" s="288"/>
      <c r="D4" s="289"/>
      <c r="E4" s="313">
        <f>(D4*$E$1)</f>
        <v>0</v>
      </c>
      <c r="F4" s="149"/>
      <c r="G4" s="289"/>
      <c r="H4" s="311">
        <f>(G4*$E$1)</f>
        <v>0</v>
      </c>
      <c r="I4" s="149"/>
      <c r="J4" s="289"/>
      <c r="K4" s="329">
        <f>(J4*$E$1)</f>
        <v>0</v>
      </c>
      <c r="L4" s="149" t="str">
        <f>IF(M4&gt;0,"_Surfacelay", " ")</f>
        <v>_Surfacelay</v>
      </c>
      <c r="M4" s="267">
        <f t="shared" si="0"/>
        <v>1</v>
      </c>
      <c r="N4" s="311">
        <f>(M4*$E$1)</f>
        <v>4.3239999999999998</v>
      </c>
      <c r="O4" s="150"/>
      <c r="P4" s="150"/>
      <c r="Q4" s="169">
        <f>'Phase 1'!H22</f>
        <v>-7653277.7054804191</v>
      </c>
      <c r="R4" s="158">
        <f>Q4-$Q$3</f>
        <v>2405838.4587199409</v>
      </c>
      <c r="S4" s="318">
        <f>(Q4-$Q$3)/$Q$3</f>
        <v>-0.23916996478101521</v>
      </c>
      <c r="T4" s="290"/>
      <c r="U4" s="247"/>
      <c r="V4" s="282"/>
      <c r="W4" s="159"/>
      <c r="X4" s="283"/>
      <c r="Y4" s="151"/>
    </row>
    <row r="5" spans="1:25" x14ac:dyDescent="0.25">
      <c r="A5" s="380"/>
      <c r="B5" s="164" t="s">
        <v>219</v>
      </c>
      <c r="C5" s="269" t="s">
        <v>108</v>
      </c>
      <c r="D5" s="267">
        <v>0.30059999999999998</v>
      </c>
      <c r="E5" s="251">
        <f t="shared" ref="E5:E12" si="1">(D5*$E$1)</f>
        <v>1.2997943999999999</v>
      </c>
      <c r="F5" s="112"/>
      <c r="G5" s="267"/>
      <c r="H5" s="252">
        <f t="shared" ref="H5:H12" si="2">(G5*$E$1)</f>
        <v>0</v>
      </c>
      <c r="I5" s="112" t="s">
        <v>322</v>
      </c>
      <c r="J5" s="267">
        <v>4.6300000000000001E-2</v>
      </c>
      <c r="K5" s="330">
        <f t="shared" ref="K5:K12" si="3">(J5*$E$1)</f>
        <v>0.2002012</v>
      </c>
      <c r="L5" s="99" t="str">
        <f t="shared" ref="L5:L13" si="4">IF(M5&gt;0,"_Surfacelay", " ")</f>
        <v>_Surfacelay</v>
      </c>
      <c r="M5" s="267">
        <f t="shared" si="0"/>
        <v>0.65310000000000001</v>
      </c>
      <c r="N5" s="252">
        <f t="shared" ref="N5:N12" si="5">(M5*$E$1)</f>
        <v>2.8240043999999997</v>
      </c>
      <c r="O5" s="113"/>
      <c r="P5" s="113"/>
      <c r="Q5" s="171">
        <f>'Phase 1'!K22</f>
        <v>-10124787.252690798</v>
      </c>
      <c r="R5" s="132">
        <f>Q5-$Q$3</f>
        <v>-65671.088490437716</v>
      </c>
      <c r="S5" s="319">
        <f>(Q5-$Q$3)/$Q$3</f>
        <v>6.52851477390789E-3</v>
      </c>
      <c r="T5" s="242"/>
      <c r="U5" s="245"/>
      <c r="V5" s="278"/>
      <c r="X5" s="280"/>
      <c r="Y5" s="157"/>
    </row>
    <row r="6" spans="1:25" ht="15.75" thickBot="1" x14ac:dyDescent="0.3">
      <c r="A6" s="380"/>
      <c r="B6" s="164" t="s">
        <v>282</v>
      </c>
      <c r="C6" s="269" t="s">
        <v>108</v>
      </c>
      <c r="D6" s="267">
        <v>0.24840000000000001</v>
      </c>
      <c r="E6" s="251">
        <f t="shared" si="1"/>
        <v>1.0740816</v>
      </c>
      <c r="F6" s="112"/>
      <c r="G6" s="267"/>
      <c r="H6" s="252">
        <f t="shared" si="2"/>
        <v>0</v>
      </c>
      <c r="I6" s="112" t="s">
        <v>322</v>
      </c>
      <c r="J6" s="267">
        <v>4.6300000000000001E-2</v>
      </c>
      <c r="K6" s="330">
        <f t="shared" si="3"/>
        <v>0.2002012</v>
      </c>
      <c r="L6" s="99" t="str">
        <f t="shared" si="4"/>
        <v>_Surfacelay</v>
      </c>
      <c r="M6" s="267">
        <f t="shared" si="0"/>
        <v>0.70530000000000004</v>
      </c>
      <c r="N6" s="252">
        <f t="shared" si="5"/>
        <v>3.0497171999999999</v>
      </c>
      <c r="O6" s="113"/>
      <c r="P6" s="113"/>
      <c r="Q6" s="171">
        <f>'Phase 1'!N22</f>
        <v>-10202602.794457154</v>
      </c>
      <c r="R6" s="132">
        <f t="shared" ref="R6:R43" si="6">Q6-$Q$3</f>
        <v>-143486.63025679439</v>
      </c>
      <c r="S6" s="319">
        <f t="shared" ref="S6:S43" si="7">(Q6-$Q$3)/$Q$3</f>
        <v>1.4264337732518942E-2</v>
      </c>
      <c r="T6" s="242"/>
      <c r="U6" s="245"/>
      <c r="V6" s="278"/>
      <c r="W6" s="152"/>
      <c r="X6" s="281"/>
      <c r="Y6" s="156"/>
    </row>
    <row r="7" spans="1:25" x14ac:dyDescent="0.25">
      <c r="A7" s="380"/>
      <c r="B7" s="164" t="s">
        <v>220</v>
      </c>
      <c r="C7" s="112" t="s">
        <v>108</v>
      </c>
      <c r="D7" s="267">
        <v>0.2021</v>
      </c>
      <c r="E7" s="251">
        <f t="shared" si="1"/>
        <v>0.8738804</v>
      </c>
      <c r="F7" s="112"/>
      <c r="G7" s="267"/>
      <c r="H7" s="252">
        <f t="shared" si="2"/>
        <v>0</v>
      </c>
      <c r="I7" s="112" t="s">
        <v>322</v>
      </c>
      <c r="J7" s="267">
        <v>4.6300000000000001E-2</v>
      </c>
      <c r="K7" s="330">
        <f t="shared" si="3"/>
        <v>0.2002012</v>
      </c>
      <c r="L7" s="99" t="str">
        <f t="shared" si="4"/>
        <v>_Surfacelay</v>
      </c>
      <c r="M7" s="267">
        <f t="shared" si="0"/>
        <v>0.75160000000000005</v>
      </c>
      <c r="N7" s="252">
        <f t="shared" si="5"/>
        <v>3.2499183999999999</v>
      </c>
      <c r="O7" s="113"/>
      <c r="P7" s="113"/>
      <c r="Q7" s="171">
        <f>'Phase 1'!Q22</f>
        <v>-10157766.560437663</v>
      </c>
      <c r="R7" s="132">
        <f t="shared" si="6"/>
        <v>-98650.396237302572</v>
      </c>
      <c r="S7" s="319">
        <f t="shared" si="7"/>
        <v>9.8070640230194309E-3</v>
      </c>
      <c r="T7" s="242"/>
      <c r="U7" s="245"/>
      <c r="V7" s="278"/>
      <c r="W7" s="99"/>
      <c r="X7" s="280"/>
      <c r="Y7" s="157"/>
    </row>
    <row r="8" spans="1:25" x14ac:dyDescent="0.25">
      <c r="A8" s="380"/>
      <c r="B8" s="164" t="s">
        <v>226</v>
      </c>
      <c r="C8" s="112" t="s">
        <v>108</v>
      </c>
      <c r="D8" s="267">
        <v>0.15029999999999999</v>
      </c>
      <c r="E8" s="251">
        <f t="shared" si="1"/>
        <v>0.64989719999999995</v>
      </c>
      <c r="F8" s="112"/>
      <c r="G8" s="267"/>
      <c r="H8" s="252">
        <f t="shared" si="2"/>
        <v>0</v>
      </c>
      <c r="I8" s="112" t="s">
        <v>322</v>
      </c>
      <c r="J8" s="267">
        <v>4.6300000000000001E-2</v>
      </c>
      <c r="K8" s="330">
        <f t="shared" si="3"/>
        <v>0.2002012</v>
      </c>
      <c r="L8" s="99" t="str">
        <f t="shared" si="4"/>
        <v>_Surfacelay</v>
      </c>
      <c r="M8" s="267">
        <f t="shared" si="0"/>
        <v>0.8034</v>
      </c>
      <c r="N8" s="252">
        <f t="shared" si="5"/>
        <v>3.4739016</v>
      </c>
      <c r="O8" s="113"/>
      <c r="P8" s="113"/>
      <c r="Q8" s="171">
        <f>'Phase 1'!T22</f>
        <v>-10153523.826436073</v>
      </c>
      <c r="R8" s="132">
        <f t="shared" si="6"/>
        <v>-94407.662235712633</v>
      </c>
      <c r="S8" s="319">
        <f t="shared" si="7"/>
        <v>9.3852840244257659E-3</v>
      </c>
      <c r="T8" s="242"/>
      <c r="U8" s="245"/>
      <c r="V8" s="278"/>
      <c r="W8" s="99"/>
      <c r="X8" s="280"/>
      <c r="Y8" s="157"/>
    </row>
    <row r="9" spans="1:25" x14ac:dyDescent="0.25">
      <c r="A9" s="380"/>
      <c r="B9" s="164" t="s">
        <v>227</v>
      </c>
      <c r="C9" s="112" t="s">
        <v>108</v>
      </c>
      <c r="D9" s="267">
        <v>0.1041</v>
      </c>
      <c r="E9" s="251">
        <f t="shared" si="1"/>
        <v>0.45012839999999998</v>
      </c>
      <c r="F9" s="112"/>
      <c r="G9" s="267"/>
      <c r="H9" s="252">
        <f t="shared" si="2"/>
        <v>0</v>
      </c>
      <c r="I9" s="112" t="s">
        <v>322</v>
      </c>
      <c r="J9" s="267">
        <v>4.6300000000000001E-2</v>
      </c>
      <c r="K9" s="330">
        <f t="shared" si="3"/>
        <v>0.2002012</v>
      </c>
      <c r="L9" s="99" t="str">
        <f t="shared" si="4"/>
        <v>_Surfacelay</v>
      </c>
      <c r="M9" s="267">
        <f t="shared" si="0"/>
        <v>0.84960000000000002</v>
      </c>
      <c r="N9" s="252">
        <f t="shared" si="5"/>
        <v>3.6736703999999998</v>
      </c>
      <c r="O9" s="113"/>
      <c r="P9" s="113"/>
      <c r="Q9" s="171">
        <f>'Phase 1'!W22</f>
        <v>-10108687.592417054</v>
      </c>
      <c r="R9" s="132">
        <f t="shared" si="6"/>
        <v>-49571.428216693923</v>
      </c>
      <c r="S9" s="319">
        <f t="shared" si="7"/>
        <v>4.9280103149732897E-3</v>
      </c>
      <c r="T9" s="242"/>
      <c r="U9" s="245"/>
      <c r="V9" s="278"/>
      <c r="W9" s="99"/>
      <c r="X9" s="280"/>
      <c r="Y9" s="157"/>
    </row>
    <row r="10" spans="1:25" ht="15.75" thickBot="1" x14ac:dyDescent="0.3">
      <c r="A10" s="380"/>
      <c r="B10" s="164" t="s">
        <v>294</v>
      </c>
      <c r="C10" s="291" t="s">
        <v>108</v>
      </c>
      <c r="D10" s="273">
        <v>4.6300000000000001E-2</v>
      </c>
      <c r="E10" s="314">
        <f t="shared" si="1"/>
        <v>0.2002012</v>
      </c>
      <c r="F10" s="153"/>
      <c r="G10" s="273"/>
      <c r="H10" s="312">
        <f t="shared" si="2"/>
        <v>0</v>
      </c>
      <c r="I10" s="153" t="s">
        <v>322</v>
      </c>
      <c r="J10" s="273">
        <v>4.6300000000000001E-2</v>
      </c>
      <c r="K10" s="331">
        <f t="shared" si="3"/>
        <v>0.2002012</v>
      </c>
      <c r="L10" s="152" t="str">
        <f t="shared" si="4"/>
        <v>_Surfacelay</v>
      </c>
      <c r="M10" s="273">
        <f t="shared" si="0"/>
        <v>0.90739999999999998</v>
      </c>
      <c r="N10" s="312">
        <f t="shared" si="5"/>
        <v>3.9235975999999999</v>
      </c>
      <c r="O10" s="154"/>
      <c r="P10" s="154"/>
      <c r="Q10" s="173">
        <f>'Phase 1'!Z22</f>
        <v>-10103952.398218904</v>
      </c>
      <c r="R10" s="155">
        <f t="shared" si="6"/>
        <v>-44836.234018543735</v>
      </c>
      <c r="S10" s="317">
        <f t="shared" si="7"/>
        <v>4.4572737094052588E-3</v>
      </c>
      <c r="T10" s="243"/>
      <c r="U10" s="338"/>
      <c r="V10" s="279"/>
      <c r="W10" s="160"/>
      <c r="X10" s="281"/>
      <c r="Y10" s="156"/>
    </row>
    <row r="11" spans="1:25" ht="15" hidden="1" customHeight="1" x14ac:dyDescent="0.25">
      <c r="A11" s="380"/>
      <c r="B11" s="164" t="s">
        <v>295</v>
      </c>
      <c r="C11" s="112"/>
      <c r="D11" s="267"/>
      <c r="E11" s="251">
        <f t="shared" si="1"/>
        <v>0</v>
      </c>
      <c r="F11" s="112"/>
      <c r="G11" s="267"/>
      <c r="H11" s="252">
        <f t="shared" si="2"/>
        <v>0</v>
      </c>
      <c r="I11" s="112"/>
      <c r="J11" s="267"/>
      <c r="K11" s="330">
        <f t="shared" si="3"/>
        <v>0</v>
      </c>
      <c r="L11" s="99" t="str">
        <f t="shared" si="4"/>
        <v>_Surfacelay</v>
      </c>
      <c r="M11" s="267">
        <f t="shared" si="0"/>
        <v>1</v>
      </c>
      <c r="N11" s="252">
        <f t="shared" si="5"/>
        <v>4.3239999999999998</v>
      </c>
      <c r="O11" s="113"/>
      <c r="P11" s="113"/>
      <c r="Q11" s="171">
        <f>'Phase 1'!AC22</f>
        <v>0</v>
      </c>
      <c r="R11" s="132">
        <f t="shared" si="6"/>
        <v>10059116.16420036</v>
      </c>
      <c r="S11" s="319">
        <f t="shared" si="7"/>
        <v>-1</v>
      </c>
      <c r="T11" s="242"/>
      <c r="U11" s="271"/>
      <c r="V11" s="278"/>
      <c r="W11" s="99"/>
      <c r="X11" s="280"/>
      <c r="Y11" s="157"/>
    </row>
    <row r="12" spans="1:25" ht="15" hidden="1" customHeight="1" x14ac:dyDescent="0.25">
      <c r="A12" s="380"/>
      <c r="B12" s="164" t="s">
        <v>296</v>
      </c>
      <c r="C12" s="112"/>
      <c r="D12" s="267"/>
      <c r="E12" s="251">
        <f t="shared" si="1"/>
        <v>0</v>
      </c>
      <c r="F12" s="112"/>
      <c r="G12" s="267"/>
      <c r="H12" s="252">
        <f t="shared" si="2"/>
        <v>0</v>
      </c>
      <c r="I12" s="112"/>
      <c r="J12" s="267"/>
      <c r="K12" s="330">
        <f t="shared" si="3"/>
        <v>0</v>
      </c>
      <c r="L12" s="99" t="str">
        <f t="shared" si="4"/>
        <v>_Surfacelay</v>
      </c>
      <c r="M12" s="267">
        <f t="shared" si="0"/>
        <v>1</v>
      </c>
      <c r="N12" s="252">
        <f t="shared" si="5"/>
        <v>4.3239999999999998</v>
      </c>
      <c r="O12" s="113"/>
      <c r="P12" s="113"/>
      <c r="Q12" s="171">
        <f>'Phase 1'!AF22</f>
        <v>0</v>
      </c>
      <c r="R12" s="132">
        <f t="shared" si="6"/>
        <v>10059116.16420036</v>
      </c>
      <c r="S12" s="319">
        <f t="shared" si="7"/>
        <v>-1</v>
      </c>
      <c r="T12" s="242"/>
      <c r="U12" s="271"/>
      <c r="V12" s="278"/>
      <c r="W12" s="99"/>
      <c r="X12" s="280"/>
      <c r="Y12" s="157"/>
    </row>
    <row r="13" spans="1:25" ht="15.75" hidden="1" thickBot="1" x14ac:dyDescent="0.3">
      <c r="A13" s="381"/>
      <c r="B13" s="164" t="s">
        <v>306</v>
      </c>
      <c r="C13" s="153"/>
      <c r="D13" s="267"/>
      <c r="E13" s="314">
        <f t="shared" ref="E13:E27" si="8">(D13*$E$1)</f>
        <v>0</v>
      </c>
      <c r="F13" s="153"/>
      <c r="G13" s="273"/>
      <c r="H13" s="312">
        <f t="shared" ref="H13:H27" si="9">(G13*$E$1)</f>
        <v>0</v>
      </c>
      <c r="I13" s="316"/>
      <c r="J13" s="273"/>
      <c r="K13" s="331">
        <f t="shared" ref="K13:K27" si="10">(J13*$E$1)</f>
        <v>0</v>
      </c>
      <c r="L13" s="152" t="str">
        <f t="shared" si="4"/>
        <v>_Surfacelay</v>
      </c>
      <c r="M13" s="267">
        <f t="shared" si="0"/>
        <v>1</v>
      </c>
      <c r="N13" s="312">
        <f t="shared" ref="N13:N26" si="11">(M13*$E$1)</f>
        <v>4.3239999999999998</v>
      </c>
      <c r="O13" s="154"/>
      <c r="P13" s="154"/>
      <c r="Q13" s="173">
        <f>'Phase 1'!AI22</f>
        <v>0</v>
      </c>
      <c r="R13" s="155">
        <f>Q13-$Q$3</f>
        <v>10059116.16420036</v>
      </c>
      <c r="S13" s="317">
        <f>(Q13-$Q$3)/$Q$3</f>
        <v>-1</v>
      </c>
      <c r="T13" s="243"/>
      <c r="U13" s="246"/>
      <c r="V13" s="279"/>
      <c r="W13" s="152"/>
      <c r="X13" s="281"/>
      <c r="Y13" s="156"/>
    </row>
    <row r="14" spans="1:25" x14ac:dyDescent="0.25">
      <c r="A14" s="379" t="s">
        <v>79</v>
      </c>
      <c r="B14" s="163" t="s">
        <v>221</v>
      </c>
      <c r="C14" s="269" t="s">
        <v>108</v>
      </c>
      <c r="D14" s="289">
        <v>4.6300000000000001E-2</v>
      </c>
      <c r="E14" s="251">
        <f t="shared" si="8"/>
        <v>0.2002012</v>
      </c>
      <c r="F14" s="112" t="s">
        <v>323</v>
      </c>
      <c r="G14" s="267">
        <v>4.6300000000000001E-2</v>
      </c>
      <c r="H14" s="252">
        <f t="shared" si="9"/>
        <v>0.2002012</v>
      </c>
      <c r="I14" s="112" t="s">
        <v>322</v>
      </c>
      <c r="J14" s="267">
        <v>4.6300000000000001E-2</v>
      </c>
      <c r="K14" s="252">
        <f t="shared" si="10"/>
        <v>0.2002012</v>
      </c>
      <c r="L14" s="99" t="str">
        <f t="shared" ref="L14:L17" si="12">IF(M14&gt;0,"_Surfacelay", " ")</f>
        <v>_Surfacelay</v>
      </c>
      <c r="M14" s="289">
        <f t="shared" si="0"/>
        <v>0.86109999999999998</v>
      </c>
      <c r="N14" s="252">
        <f t="shared" si="11"/>
        <v>3.7233963999999999</v>
      </c>
      <c r="O14" s="113"/>
      <c r="P14" s="113"/>
      <c r="Q14" s="171">
        <f>'Phase 2'!I22</f>
        <v>-11140821.337340487</v>
      </c>
      <c r="R14" s="132">
        <f t="shared" si="6"/>
        <v>-1081705.1731401272</v>
      </c>
      <c r="S14" s="319">
        <f t="shared" si="7"/>
        <v>0.10753481274923883</v>
      </c>
      <c r="T14" s="242"/>
      <c r="U14" s="271"/>
      <c r="V14" s="282"/>
      <c r="X14" s="283"/>
      <c r="Y14" s="157"/>
    </row>
    <row r="15" spans="1:25" x14ac:dyDescent="0.25">
      <c r="A15" s="380"/>
      <c r="B15" s="164" t="s">
        <v>222</v>
      </c>
      <c r="C15" s="269" t="s">
        <v>108</v>
      </c>
      <c r="D15" s="267">
        <v>0.1041</v>
      </c>
      <c r="E15" s="251">
        <f t="shared" si="8"/>
        <v>0.45012839999999998</v>
      </c>
      <c r="F15" s="112" t="s">
        <v>323</v>
      </c>
      <c r="G15" s="267">
        <v>4.6300000000000001E-2</v>
      </c>
      <c r="H15" s="252">
        <f t="shared" si="9"/>
        <v>0.2002012</v>
      </c>
      <c r="I15" s="112" t="s">
        <v>322</v>
      </c>
      <c r="J15" s="267">
        <v>4.6300000000000001E-2</v>
      </c>
      <c r="K15" s="252">
        <f t="shared" si="10"/>
        <v>0.2002012</v>
      </c>
      <c r="L15" s="99" t="str">
        <f t="shared" si="12"/>
        <v>_Surfacelay</v>
      </c>
      <c r="M15" s="267">
        <f t="shared" si="0"/>
        <v>0.80330000000000001</v>
      </c>
      <c r="N15" s="252">
        <f t="shared" si="11"/>
        <v>3.4734691999999998</v>
      </c>
      <c r="O15" s="113"/>
      <c r="P15" s="113"/>
      <c r="Q15" s="171">
        <f>'Phase 2'!L22</f>
        <v>-11145556.531539951</v>
      </c>
      <c r="R15" s="132">
        <f t="shared" si="6"/>
        <v>-1086440.3673395906</v>
      </c>
      <c r="S15" s="319">
        <f t="shared" si="7"/>
        <v>0.10800554935493741</v>
      </c>
      <c r="T15" s="242"/>
      <c r="U15" s="245"/>
      <c r="V15" s="278"/>
      <c r="W15" s="99"/>
      <c r="X15" s="280"/>
      <c r="Y15" s="157"/>
    </row>
    <row r="16" spans="1:25" x14ac:dyDescent="0.25">
      <c r="A16" s="380"/>
      <c r="B16" s="164" t="s">
        <v>223</v>
      </c>
      <c r="C16" s="269" t="s">
        <v>108</v>
      </c>
      <c r="D16" s="267">
        <v>0.30059999999999998</v>
      </c>
      <c r="E16" s="251">
        <f t="shared" si="8"/>
        <v>1.2997943999999999</v>
      </c>
      <c r="F16" s="112" t="s">
        <v>323</v>
      </c>
      <c r="G16" s="267">
        <v>4.6300000000000001E-2</v>
      </c>
      <c r="H16" s="252">
        <f t="shared" si="9"/>
        <v>0.2002012</v>
      </c>
      <c r="I16" s="112" t="s">
        <v>322</v>
      </c>
      <c r="J16" s="267">
        <v>4.6300000000000001E-2</v>
      </c>
      <c r="K16" s="252">
        <f t="shared" si="10"/>
        <v>0.2002012</v>
      </c>
      <c r="L16" s="99" t="str">
        <f t="shared" si="12"/>
        <v>_Surfacelay</v>
      </c>
      <c r="M16" s="267">
        <f t="shared" si="0"/>
        <v>0.60680000000000001</v>
      </c>
      <c r="N16" s="252">
        <f t="shared" si="11"/>
        <v>2.6238031999999998</v>
      </c>
      <c r="O16" s="113"/>
      <c r="P16" s="113"/>
      <c r="Q16" s="171">
        <f>'Phase 2'!O22</f>
        <v>-11161656.191818152</v>
      </c>
      <c r="R16" s="132">
        <f t="shared" si="6"/>
        <v>-1102540.0276177917</v>
      </c>
      <c r="S16" s="319">
        <f t="shared" si="7"/>
        <v>0.10960605381431511</v>
      </c>
      <c r="T16" s="242"/>
      <c r="U16" s="271"/>
      <c r="V16" s="278"/>
      <c r="X16" s="280"/>
      <c r="Y16" s="157"/>
    </row>
    <row r="17" spans="1:25" x14ac:dyDescent="0.25">
      <c r="A17" s="380"/>
      <c r="B17" s="164" t="s">
        <v>224</v>
      </c>
      <c r="C17" s="336" t="s">
        <v>108</v>
      </c>
      <c r="D17" s="267">
        <v>4.6300000000000001E-2</v>
      </c>
      <c r="E17" s="251">
        <f t="shared" si="8"/>
        <v>0.2002012</v>
      </c>
      <c r="F17" s="112" t="s">
        <v>323</v>
      </c>
      <c r="G17" s="267">
        <v>9.8100000000000007E-2</v>
      </c>
      <c r="H17" s="252">
        <f t="shared" si="9"/>
        <v>0.42418440000000002</v>
      </c>
      <c r="I17" s="112" t="s">
        <v>322</v>
      </c>
      <c r="J17" s="267">
        <v>4.6300000000000001E-2</v>
      </c>
      <c r="K17" s="252">
        <f t="shared" si="10"/>
        <v>0.2002012</v>
      </c>
      <c r="L17" s="99" t="str">
        <f t="shared" si="12"/>
        <v>_Surfacelay</v>
      </c>
      <c r="M17" s="267">
        <f t="shared" si="0"/>
        <v>0.80930000000000002</v>
      </c>
      <c r="N17" s="252">
        <f t="shared" si="11"/>
        <v>3.4994131999999998</v>
      </c>
      <c r="O17" s="113"/>
      <c r="P17" s="113"/>
      <c r="Q17" s="171">
        <f>'Phase 2'!R22</f>
        <v>-12178456.753784603</v>
      </c>
      <c r="R17" s="132">
        <f t="shared" si="6"/>
        <v>-2119340.5895842426</v>
      </c>
      <c r="S17" s="319">
        <f t="shared" si="7"/>
        <v>0.21068854907221538</v>
      </c>
      <c r="T17" s="242"/>
      <c r="U17" s="245"/>
      <c r="V17" s="278"/>
      <c r="W17" s="99"/>
      <c r="X17" s="280"/>
      <c r="Y17" s="157"/>
    </row>
    <row r="18" spans="1:25" hidden="1" x14ac:dyDescent="0.25">
      <c r="A18" s="380"/>
      <c r="B18" s="164" t="s">
        <v>256</v>
      </c>
      <c r="C18" s="99"/>
      <c r="D18" s="267"/>
      <c r="E18" s="251">
        <f t="shared" si="8"/>
        <v>0</v>
      </c>
      <c r="F18" s="112"/>
      <c r="G18" s="267"/>
      <c r="H18" s="252">
        <f t="shared" si="9"/>
        <v>0</v>
      </c>
      <c r="I18" s="112"/>
      <c r="J18" s="267"/>
      <c r="K18" s="252">
        <f t="shared" si="10"/>
        <v>0</v>
      </c>
      <c r="L18" s="99"/>
      <c r="M18" s="267">
        <f t="shared" si="0"/>
        <v>1</v>
      </c>
      <c r="N18" s="252">
        <f t="shared" si="11"/>
        <v>4.3239999999999998</v>
      </c>
      <c r="O18" s="113"/>
      <c r="P18" s="113"/>
      <c r="Q18" s="171"/>
      <c r="R18" s="132"/>
      <c r="S18" s="319"/>
      <c r="T18" s="242"/>
      <c r="U18" s="245"/>
      <c r="V18" s="278"/>
      <c r="W18" s="99"/>
      <c r="X18" s="280"/>
      <c r="Y18" s="157"/>
    </row>
    <row r="19" spans="1:25" hidden="1" x14ac:dyDescent="0.25">
      <c r="A19" s="380"/>
      <c r="B19" s="164" t="s">
        <v>257</v>
      </c>
      <c r="C19" s="99"/>
      <c r="D19" s="267"/>
      <c r="E19" s="251">
        <f t="shared" si="8"/>
        <v>0</v>
      </c>
      <c r="F19" s="112"/>
      <c r="G19" s="267"/>
      <c r="H19" s="252">
        <f t="shared" si="9"/>
        <v>0</v>
      </c>
      <c r="I19" s="112"/>
      <c r="J19" s="267"/>
      <c r="K19" s="252">
        <f t="shared" si="10"/>
        <v>0</v>
      </c>
      <c r="L19" s="99"/>
      <c r="M19" s="267">
        <f t="shared" si="0"/>
        <v>1</v>
      </c>
      <c r="N19" s="252">
        <f t="shared" si="11"/>
        <v>4.3239999999999998</v>
      </c>
      <c r="O19" s="113"/>
      <c r="P19" s="113"/>
      <c r="Q19" s="171"/>
      <c r="R19" s="132"/>
      <c r="S19" s="319"/>
      <c r="T19" s="242"/>
      <c r="U19" s="245"/>
      <c r="V19" s="278"/>
      <c r="W19" s="99"/>
      <c r="X19" s="280"/>
      <c r="Y19" s="157"/>
    </row>
    <row r="20" spans="1:25" ht="15" customHeight="1" thickBot="1" x14ac:dyDescent="0.3">
      <c r="A20" s="380"/>
      <c r="B20" s="164" t="s">
        <v>256</v>
      </c>
      <c r="C20" s="340" t="s">
        <v>108</v>
      </c>
      <c r="D20" s="273">
        <v>4.6300000000000001E-2</v>
      </c>
      <c r="E20" s="314">
        <f t="shared" si="8"/>
        <v>0.2002012</v>
      </c>
      <c r="F20" s="153" t="s">
        <v>289</v>
      </c>
      <c r="G20" s="273">
        <v>4.6300000000000001E-2</v>
      </c>
      <c r="H20" s="312">
        <f t="shared" si="9"/>
        <v>0.2002012</v>
      </c>
      <c r="I20" s="153" t="s">
        <v>322</v>
      </c>
      <c r="J20" s="273">
        <v>4.6300000000000001E-2</v>
      </c>
      <c r="K20" s="312">
        <f t="shared" si="10"/>
        <v>0.2002012</v>
      </c>
      <c r="L20" s="152" t="s">
        <v>245</v>
      </c>
      <c r="M20" s="273">
        <f t="shared" si="0"/>
        <v>0.86109999999999998</v>
      </c>
      <c r="N20" s="312">
        <f t="shared" si="11"/>
        <v>3.7233963999999999</v>
      </c>
      <c r="O20" s="113"/>
      <c r="P20" s="113"/>
      <c r="Q20" s="171">
        <f>'Phase 2'!U22</f>
        <v>-12660496.562013431</v>
      </c>
      <c r="R20" s="132">
        <f t="shared" si="6"/>
        <v>-2601380.3978130706</v>
      </c>
      <c r="S20" s="319">
        <f t="shared" si="7"/>
        <v>0.25860924114498135</v>
      </c>
      <c r="T20" s="242"/>
      <c r="U20" s="271"/>
      <c r="V20" s="278"/>
      <c r="X20" s="280"/>
      <c r="Y20" s="157"/>
    </row>
    <row r="21" spans="1:25" hidden="1" x14ac:dyDescent="0.25">
      <c r="A21" s="380"/>
      <c r="B21" s="164" t="s">
        <v>257</v>
      </c>
      <c r="C21" s="245"/>
      <c r="D21" s="267"/>
      <c r="E21" s="251">
        <f t="shared" si="8"/>
        <v>0</v>
      </c>
      <c r="F21" s="112"/>
      <c r="G21" s="267"/>
      <c r="H21" s="252">
        <f t="shared" si="9"/>
        <v>0</v>
      </c>
      <c r="I21" s="112"/>
      <c r="J21" s="267"/>
      <c r="K21" s="252">
        <f t="shared" si="10"/>
        <v>0</v>
      </c>
      <c r="L21" s="99" t="s">
        <v>245</v>
      </c>
      <c r="M21" s="267">
        <f t="shared" si="0"/>
        <v>1</v>
      </c>
      <c r="N21" s="252">
        <f t="shared" si="11"/>
        <v>4.3239999999999998</v>
      </c>
      <c r="O21" s="113"/>
      <c r="P21" s="113"/>
      <c r="Q21" s="171">
        <f>'Phase 2'!X22</f>
        <v>0</v>
      </c>
      <c r="R21" s="132">
        <f t="shared" si="6"/>
        <v>10059116.16420036</v>
      </c>
      <c r="S21" s="319">
        <f t="shared" si="7"/>
        <v>-1</v>
      </c>
      <c r="T21" s="242"/>
      <c r="U21" s="271"/>
      <c r="V21" s="278"/>
      <c r="X21" s="280"/>
      <c r="Y21" s="157"/>
    </row>
    <row r="22" spans="1:25" hidden="1" x14ac:dyDescent="0.25">
      <c r="A22" s="380"/>
      <c r="B22" s="164" t="s">
        <v>225</v>
      </c>
      <c r="C22" s="270"/>
      <c r="D22" s="267"/>
      <c r="E22" s="251">
        <f t="shared" si="8"/>
        <v>0</v>
      </c>
      <c r="F22" s="112"/>
      <c r="G22" s="267"/>
      <c r="H22" s="252">
        <f t="shared" si="9"/>
        <v>0</v>
      </c>
      <c r="I22" s="112"/>
      <c r="J22" s="267"/>
      <c r="K22" s="252">
        <f t="shared" si="10"/>
        <v>0</v>
      </c>
      <c r="L22" s="99" t="str">
        <f t="shared" ref="L22" si="13">IF(M22&gt;0,"_Surfacelay", " ")</f>
        <v>_Surfacelay</v>
      </c>
      <c r="M22" s="267">
        <f t="shared" si="0"/>
        <v>1</v>
      </c>
      <c r="N22" s="252">
        <f t="shared" si="11"/>
        <v>4.3239999999999998</v>
      </c>
      <c r="O22" s="99"/>
      <c r="P22" s="99"/>
      <c r="Q22" s="171">
        <f>'Phase 2'!AA22</f>
        <v>0</v>
      </c>
      <c r="R22" s="132">
        <f t="shared" si="6"/>
        <v>10059116.16420036</v>
      </c>
      <c r="S22" s="319">
        <f t="shared" si="7"/>
        <v>-1</v>
      </c>
      <c r="T22" s="242"/>
      <c r="U22" s="271"/>
      <c r="V22" s="278"/>
      <c r="X22" s="280"/>
      <c r="Y22" s="157"/>
    </row>
    <row r="23" spans="1:25" hidden="1" x14ac:dyDescent="0.25">
      <c r="A23" s="380"/>
      <c r="B23" s="164" t="s">
        <v>228</v>
      </c>
      <c r="C23" s="270"/>
      <c r="D23" s="267"/>
      <c r="E23" s="251">
        <f t="shared" si="8"/>
        <v>0</v>
      </c>
      <c r="F23" s="112"/>
      <c r="G23" s="267"/>
      <c r="H23" s="252">
        <f t="shared" si="9"/>
        <v>0</v>
      </c>
      <c r="I23" s="99"/>
      <c r="J23" s="267"/>
      <c r="K23" s="252">
        <f t="shared" si="10"/>
        <v>0</v>
      </c>
      <c r="L23" s="99" t="s">
        <v>245</v>
      </c>
      <c r="M23" s="267">
        <f t="shared" si="0"/>
        <v>1</v>
      </c>
      <c r="N23" s="252">
        <f t="shared" si="11"/>
        <v>4.3239999999999998</v>
      </c>
      <c r="O23" s="99"/>
      <c r="P23" s="99"/>
      <c r="Q23" s="171">
        <f>'Phase 2'!AD22</f>
        <v>0</v>
      </c>
      <c r="R23" s="132">
        <f t="shared" si="6"/>
        <v>10059116.16420036</v>
      </c>
      <c r="S23" s="172">
        <f t="shared" si="7"/>
        <v>-1</v>
      </c>
      <c r="T23" s="242"/>
      <c r="U23" s="271"/>
      <c r="V23" s="278"/>
      <c r="W23" s="99"/>
      <c r="X23" s="280"/>
      <c r="Y23" s="157"/>
    </row>
    <row r="24" spans="1:25" hidden="1" x14ac:dyDescent="0.25">
      <c r="A24" s="380"/>
      <c r="B24" s="164" t="s">
        <v>229</v>
      </c>
      <c r="C24" s="100"/>
      <c r="D24" s="267"/>
      <c r="E24" s="251">
        <f t="shared" si="8"/>
        <v>0</v>
      </c>
      <c r="F24" s="112"/>
      <c r="G24" s="267"/>
      <c r="H24" s="252">
        <f t="shared" si="9"/>
        <v>0</v>
      </c>
      <c r="I24" s="99"/>
      <c r="J24" s="267"/>
      <c r="K24" s="252">
        <f t="shared" si="10"/>
        <v>0</v>
      </c>
      <c r="L24" s="99" t="str">
        <f>IF(M24&gt;0,"_Surfacelay", " ")</f>
        <v>_Surfacelay</v>
      </c>
      <c r="M24" s="267">
        <f t="shared" si="0"/>
        <v>1</v>
      </c>
      <c r="N24" s="252">
        <f t="shared" si="11"/>
        <v>4.3239999999999998</v>
      </c>
      <c r="O24" s="99"/>
      <c r="P24" s="99"/>
      <c r="Q24" s="171">
        <f>'Phase 2'!AG22</f>
        <v>0</v>
      </c>
      <c r="R24" s="132">
        <f t="shared" si="6"/>
        <v>10059116.16420036</v>
      </c>
      <c r="S24" s="172">
        <f t="shared" si="7"/>
        <v>-1</v>
      </c>
      <c r="T24" s="242"/>
      <c r="U24" s="271"/>
      <c r="V24" s="278"/>
      <c r="X24" s="280"/>
      <c r="Y24" s="157"/>
    </row>
    <row r="25" spans="1:25" hidden="1" x14ac:dyDescent="0.25">
      <c r="A25" s="380"/>
      <c r="B25" s="164" t="s">
        <v>230</v>
      </c>
      <c r="C25" s="270"/>
      <c r="D25" s="267"/>
      <c r="E25" s="251">
        <f t="shared" si="8"/>
        <v>0</v>
      </c>
      <c r="F25" s="112"/>
      <c r="G25" s="267"/>
      <c r="H25" s="252">
        <f t="shared" si="9"/>
        <v>0</v>
      </c>
      <c r="I25" s="99"/>
      <c r="J25" s="267"/>
      <c r="K25" s="252">
        <f t="shared" si="10"/>
        <v>0</v>
      </c>
      <c r="L25" s="99" t="s">
        <v>245</v>
      </c>
      <c r="M25" s="267">
        <f t="shared" si="0"/>
        <v>1</v>
      </c>
      <c r="N25" s="252">
        <f t="shared" si="11"/>
        <v>4.3239999999999998</v>
      </c>
      <c r="O25" s="100"/>
      <c r="P25" s="100"/>
      <c r="Q25" s="171">
        <f>'Phase 2'!AJ22</f>
        <v>0</v>
      </c>
      <c r="R25" s="132">
        <f t="shared" si="6"/>
        <v>10059116.16420036</v>
      </c>
      <c r="S25" s="172">
        <f t="shared" si="7"/>
        <v>-1</v>
      </c>
      <c r="T25" s="242"/>
      <c r="U25" s="271"/>
      <c r="V25" s="278"/>
      <c r="X25" s="280"/>
      <c r="Y25" s="157"/>
    </row>
    <row r="26" spans="1:25" hidden="1" x14ac:dyDescent="0.25">
      <c r="A26" s="380"/>
      <c r="B26" s="164" t="s">
        <v>231</v>
      </c>
      <c r="C26" s="269"/>
      <c r="D26" s="267"/>
      <c r="E26" s="251">
        <f t="shared" si="8"/>
        <v>0</v>
      </c>
      <c r="F26" s="112"/>
      <c r="G26" s="267"/>
      <c r="H26" s="252">
        <f t="shared" si="9"/>
        <v>0</v>
      </c>
      <c r="I26" s="99"/>
      <c r="J26" s="267"/>
      <c r="K26" s="252">
        <f t="shared" si="10"/>
        <v>0</v>
      </c>
      <c r="L26" s="99" t="str">
        <f t="shared" ref="L26" si="14">IF(M26&gt;0,"_Surfacelay", " ")</f>
        <v>_Surfacelay</v>
      </c>
      <c r="M26" s="267">
        <f t="shared" si="0"/>
        <v>1</v>
      </c>
      <c r="N26" s="252">
        <f t="shared" si="11"/>
        <v>4.3239999999999998</v>
      </c>
      <c r="O26" s="113"/>
      <c r="P26" s="113"/>
      <c r="Q26" s="171">
        <f>'Phase 2'!AM22</f>
        <v>0</v>
      </c>
      <c r="R26" s="132">
        <f t="shared" si="6"/>
        <v>10059116.16420036</v>
      </c>
      <c r="S26" s="172">
        <f t="shared" si="7"/>
        <v>-1</v>
      </c>
      <c r="T26" s="278"/>
      <c r="U26" s="245"/>
      <c r="V26" s="278"/>
      <c r="W26" s="99"/>
      <c r="X26" s="280"/>
      <c r="Y26" s="157"/>
    </row>
    <row r="27" spans="1:25" hidden="1" x14ac:dyDescent="0.25">
      <c r="A27" s="380"/>
      <c r="B27" s="164" t="s">
        <v>273</v>
      </c>
      <c r="C27" s="270"/>
      <c r="D27" s="267"/>
      <c r="E27" s="251">
        <f t="shared" si="8"/>
        <v>0</v>
      </c>
      <c r="F27" s="112"/>
      <c r="G27" s="267"/>
      <c r="H27" s="252">
        <f t="shared" si="9"/>
        <v>0</v>
      </c>
      <c r="I27" s="99"/>
      <c r="J27" s="267"/>
      <c r="K27" s="252">
        <f t="shared" si="10"/>
        <v>0</v>
      </c>
      <c r="L27" s="99" t="str">
        <f t="shared" ref="L27" si="15">IF(M27&gt;0,"_Surfacelay", " ")</f>
        <v>_Surfacelay</v>
      </c>
      <c r="M27" s="267">
        <f t="shared" si="0"/>
        <v>1</v>
      </c>
      <c r="N27" s="252">
        <f t="shared" ref="N27:N49" si="16">(M27*$E$3)</f>
        <v>0</v>
      </c>
      <c r="O27" s="113"/>
      <c r="P27" s="113"/>
      <c r="Q27" s="171">
        <f>'Phase 2'!AP22</f>
        <v>0</v>
      </c>
      <c r="R27" s="132">
        <f t="shared" si="6"/>
        <v>10059116.16420036</v>
      </c>
      <c r="S27" s="172">
        <f t="shared" si="7"/>
        <v>-1</v>
      </c>
      <c r="T27" s="242"/>
      <c r="U27" s="271"/>
      <c r="V27" s="278"/>
      <c r="X27" s="280"/>
      <c r="Y27" s="157"/>
    </row>
    <row r="28" spans="1:25" hidden="1" x14ac:dyDescent="0.25">
      <c r="A28" s="380"/>
      <c r="B28" s="164" t="s">
        <v>274</v>
      </c>
      <c r="C28" s="99"/>
      <c r="D28" s="267"/>
      <c r="E28" s="251">
        <f t="shared" ref="E28:E31" si="17">(D28*$E$3)</f>
        <v>0</v>
      </c>
      <c r="F28" s="112"/>
      <c r="G28" s="267"/>
      <c r="H28" s="252">
        <f t="shared" ref="H28:H49" si="18">(G28*$E$3)</f>
        <v>0</v>
      </c>
      <c r="I28" s="99"/>
      <c r="J28" s="267"/>
      <c r="K28" s="252">
        <f t="shared" ref="K28:K49" si="19">(J28*$E$3)</f>
        <v>0</v>
      </c>
      <c r="L28" s="99" t="str">
        <f t="shared" ref="L28:L51" si="20">IF(M28&gt;0,"_Surfacelay", " ")</f>
        <v>_Surfacelay</v>
      </c>
      <c r="M28" s="267">
        <f t="shared" si="0"/>
        <v>1</v>
      </c>
      <c r="N28" s="252">
        <f t="shared" si="16"/>
        <v>0</v>
      </c>
      <c r="O28" s="113"/>
      <c r="P28" s="113"/>
      <c r="Q28" s="171">
        <f>'Phase 2'!AS22</f>
        <v>0</v>
      </c>
      <c r="R28" s="132">
        <f t="shared" si="6"/>
        <v>10059116.16420036</v>
      </c>
      <c r="S28" s="172">
        <f t="shared" si="7"/>
        <v>-1</v>
      </c>
      <c r="T28" s="278"/>
      <c r="U28" s="271"/>
      <c r="V28" s="278"/>
      <c r="X28" s="280"/>
      <c r="Y28" s="157"/>
    </row>
    <row r="29" spans="1:25" hidden="1" x14ac:dyDescent="0.25">
      <c r="A29" s="380"/>
      <c r="B29" s="164" t="s">
        <v>232</v>
      </c>
      <c r="C29" s="99"/>
      <c r="D29" s="267"/>
      <c r="E29" s="251">
        <f t="shared" si="17"/>
        <v>0</v>
      </c>
      <c r="F29" s="112"/>
      <c r="G29" s="267"/>
      <c r="H29" s="252">
        <f t="shared" si="18"/>
        <v>0</v>
      </c>
      <c r="I29" s="99"/>
      <c r="J29" s="267"/>
      <c r="K29" s="252">
        <f t="shared" si="19"/>
        <v>0</v>
      </c>
      <c r="L29" s="99" t="str">
        <f t="shared" si="20"/>
        <v>_Surfacelay</v>
      </c>
      <c r="M29" s="267">
        <f t="shared" si="0"/>
        <v>1</v>
      </c>
      <c r="N29" s="252">
        <f t="shared" si="16"/>
        <v>0</v>
      </c>
      <c r="O29" s="113"/>
      <c r="P29" s="113"/>
      <c r="Q29" s="171">
        <f>'Phase 2'!AV22</f>
        <v>0</v>
      </c>
      <c r="R29" s="132">
        <f t="shared" si="6"/>
        <v>10059116.16420036</v>
      </c>
      <c r="S29" s="172">
        <f t="shared" si="7"/>
        <v>-1</v>
      </c>
      <c r="T29" s="242"/>
      <c r="U29" s="245"/>
      <c r="V29" s="278"/>
      <c r="X29" s="280"/>
      <c r="Y29" s="157"/>
    </row>
    <row r="30" spans="1:25" hidden="1" x14ac:dyDescent="0.25">
      <c r="A30" s="380"/>
      <c r="B30" s="164" t="s">
        <v>233</v>
      </c>
      <c r="C30" s="99"/>
      <c r="D30" s="267"/>
      <c r="E30" s="251">
        <f t="shared" si="17"/>
        <v>0</v>
      </c>
      <c r="F30" s="112"/>
      <c r="G30" s="267"/>
      <c r="H30" s="252">
        <f t="shared" si="18"/>
        <v>0</v>
      </c>
      <c r="I30" s="99"/>
      <c r="J30" s="267"/>
      <c r="K30" s="252">
        <f t="shared" si="19"/>
        <v>0</v>
      </c>
      <c r="L30" s="99" t="str">
        <f t="shared" si="20"/>
        <v>_Surfacelay</v>
      </c>
      <c r="M30" s="267">
        <f t="shared" si="0"/>
        <v>1</v>
      </c>
      <c r="N30" s="252">
        <f>(M30*$E$1)</f>
        <v>4.3239999999999998</v>
      </c>
      <c r="O30" s="113"/>
      <c r="P30" s="113"/>
      <c r="Q30" s="171">
        <f>'Phase 2'!AY22</f>
        <v>0</v>
      </c>
      <c r="R30" s="132">
        <f t="shared" si="6"/>
        <v>10059116.16420036</v>
      </c>
      <c r="S30" s="172">
        <f t="shared" si="7"/>
        <v>-1</v>
      </c>
      <c r="T30" s="242"/>
      <c r="U30" s="245"/>
      <c r="V30" s="278"/>
      <c r="X30" s="280"/>
      <c r="Y30" s="157"/>
    </row>
    <row r="31" spans="1:25" hidden="1" x14ac:dyDescent="0.25">
      <c r="A31" s="380"/>
      <c r="B31" s="164" t="s">
        <v>234</v>
      </c>
      <c r="C31" s="99"/>
      <c r="D31" s="267"/>
      <c r="E31" s="251">
        <f t="shared" si="17"/>
        <v>0</v>
      </c>
      <c r="F31" s="112"/>
      <c r="G31" s="267"/>
      <c r="H31" s="252">
        <f t="shared" si="18"/>
        <v>0</v>
      </c>
      <c r="I31" s="99"/>
      <c r="J31" s="267"/>
      <c r="K31" s="252">
        <f t="shared" si="19"/>
        <v>0</v>
      </c>
      <c r="L31" s="99" t="str">
        <f t="shared" si="20"/>
        <v>_Surfacelay</v>
      </c>
      <c r="M31" s="267">
        <f t="shared" si="0"/>
        <v>1</v>
      </c>
      <c r="N31" s="252">
        <f t="shared" ref="N31:N43" si="21">(M31*$E$1)</f>
        <v>4.3239999999999998</v>
      </c>
      <c r="O31" s="113"/>
      <c r="P31" s="113"/>
      <c r="Q31" s="171">
        <f>'Phase 2'!BB22</f>
        <v>0</v>
      </c>
      <c r="R31" s="132">
        <f t="shared" si="6"/>
        <v>10059116.16420036</v>
      </c>
      <c r="S31" s="172">
        <f t="shared" si="7"/>
        <v>-1</v>
      </c>
      <c r="T31" s="242"/>
      <c r="U31" s="245"/>
      <c r="V31" s="278"/>
      <c r="X31" s="280"/>
      <c r="Y31" s="157"/>
    </row>
    <row r="32" spans="1:25" hidden="1" x14ac:dyDescent="0.25">
      <c r="A32" s="380"/>
      <c r="B32" s="164" t="s">
        <v>281</v>
      </c>
      <c r="C32" s="99"/>
      <c r="D32" s="267"/>
      <c r="E32" s="251">
        <f t="shared" ref="E32:E37" si="22">(D32*$E$3)</f>
        <v>0</v>
      </c>
      <c r="F32" s="112"/>
      <c r="G32" s="267"/>
      <c r="H32" s="252">
        <f t="shared" si="18"/>
        <v>0</v>
      </c>
      <c r="I32" s="99"/>
      <c r="J32" s="267"/>
      <c r="K32" s="252">
        <f t="shared" si="19"/>
        <v>0</v>
      </c>
      <c r="L32" s="99" t="str">
        <f t="shared" si="20"/>
        <v>_Surfacelay</v>
      </c>
      <c r="M32" s="267">
        <f t="shared" si="0"/>
        <v>1</v>
      </c>
      <c r="N32" s="252">
        <f t="shared" si="21"/>
        <v>4.3239999999999998</v>
      </c>
      <c r="O32" s="101"/>
      <c r="P32" s="101"/>
      <c r="Q32" s="171">
        <f>'Phase 2'!BE22</f>
        <v>0</v>
      </c>
      <c r="R32" s="132">
        <f t="shared" si="6"/>
        <v>10059116.16420036</v>
      </c>
      <c r="S32" s="172">
        <f t="shared" si="7"/>
        <v>-1</v>
      </c>
      <c r="T32" s="242"/>
      <c r="U32" s="245"/>
      <c r="V32" s="278"/>
      <c r="W32" s="113"/>
      <c r="X32" s="280"/>
      <c r="Y32" s="157"/>
    </row>
    <row r="33" spans="1:25" hidden="1" x14ac:dyDescent="0.25">
      <c r="A33" s="380"/>
      <c r="B33" s="164" t="s">
        <v>280</v>
      </c>
      <c r="C33" s="270"/>
      <c r="D33" s="267"/>
      <c r="E33" s="251">
        <f t="shared" si="22"/>
        <v>0</v>
      </c>
      <c r="F33" s="112"/>
      <c r="G33" s="267"/>
      <c r="H33" s="252">
        <f t="shared" si="18"/>
        <v>0</v>
      </c>
      <c r="I33" s="99"/>
      <c r="J33" s="267"/>
      <c r="K33" s="252">
        <f t="shared" si="19"/>
        <v>0</v>
      </c>
      <c r="L33" s="99" t="str">
        <f t="shared" si="20"/>
        <v>_Surfacelay</v>
      </c>
      <c r="M33" s="267">
        <f t="shared" si="0"/>
        <v>1</v>
      </c>
      <c r="N33" s="252">
        <f t="shared" si="21"/>
        <v>4.3239999999999998</v>
      </c>
      <c r="O33" s="101"/>
      <c r="P33" s="101"/>
      <c r="Q33" s="171">
        <f>'Phase 2'!BH22</f>
        <v>0</v>
      </c>
      <c r="R33" s="132">
        <f t="shared" si="6"/>
        <v>10059116.16420036</v>
      </c>
      <c r="S33" s="172">
        <f t="shared" si="7"/>
        <v>-1</v>
      </c>
      <c r="T33" s="242"/>
      <c r="U33" s="245"/>
      <c r="V33" s="278"/>
      <c r="W33" s="113"/>
      <c r="X33" s="280"/>
      <c r="Y33" s="157"/>
    </row>
    <row r="34" spans="1:25" hidden="1" x14ac:dyDescent="0.25">
      <c r="A34" s="380"/>
      <c r="B34" s="164" t="s">
        <v>235</v>
      </c>
      <c r="C34" s="100"/>
      <c r="D34" s="267"/>
      <c r="E34" s="251">
        <f>(D34*$E$3)</f>
        <v>0</v>
      </c>
      <c r="F34" s="112"/>
      <c r="G34" s="267"/>
      <c r="H34" s="252">
        <f t="shared" si="18"/>
        <v>0</v>
      </c>
      <c r="I34" s="99"/>
      <c r="J34" s="267"/>
      <c r="K34" s="252">
        <f t="shared" si="19"/>
        <v>0</v>
      </c>
      <c r="L34" s="99" t="str">
        <f t="shared" si="20"/>
        <v>_Surfacelay</v>
      </c>
      <c r="M34" s="267">
        <f t="shared" ref="M34:M54" si="23">1-D34-G34-J34</f>
        <v>1</v>
      </c>
      <c r="N34" s="252">
        <f t="shared" si="21"/>
        <v>4.3239999999999998</v>
      </c>
      <c r="O34" s="101"/>
      <c r="P34" s="101"/>
      <c r="Q34" s="171">
        <f>'Phase 2'!BK22</f>
        <v>0</v>
      </c>
      <c r="R34" s="132">
        <f t="shared" ref="R34" si="24">Q34-$Q$3</f>
        <v>10059116.16420036</v>
      </c>
      <c r="S34" s="172">
        <f t="shared" ref="S34" si="25">(Q34-$Q$3)/$Q$3</f>
        <v>-1</v>
      </c>
      <c r="T34" s="242"/>
      <c r="U34" s="245"/>
      <c r="V34" s="278"/>
      <c r="W34" s="99"/>
      <c r="X34" s="280"/>
      <c r="Y34" s="157"/>
    </row>
    <row r="35" spans="1:25" hidden="1" x14ac:dyDescent="0.25">
      <c r="A35" s="380"/>
      <c r="B35" s="164" t="s">
        <v>236</v>
      </c>
      <c r="C35" s="100"/>
      <c r="D35" s="267"/>
      <c r="E35" s="251">
        <f t="shared" si="22"/>
        <v>0</v>
      </c>
      <c r="F35" s="112"/>
      <c r="G35" s="267"/>
      <c r="H35" s="252">
        <f t="shared" si="18"/>
        <v>0</v>
      </c>
      <c r="I35" s="99"/>
      <c r="J35" s="267"/>
      <c r="K35" s="252">
        <f t="shared" si="19"/>
        <v>0</v>
      </c>
      <c r="L35" s="99" t="str">
        <f t="shared" si="20"/>
        <v>_Surfacelay</v>
      </c>
      <c r="M35" s="267">
        <f t="shared" si="23"/>
        <v>1</v>
      </c>
      <c r="N35" s="252">
        <f t="shared" si="21"/>
        <v>4.3239999999999998</v>
      </c>
      <c r="O35" s="113"/>
      <c r="P35" s="113"/>
      <c r="Q35" s="171">
        <f>'Phase 2'!BN22</f>
        <v>0</v>
      </c>
      <c r="R35" s="132">
        <f t="shared" si="6"/>
        <v>10059116.16420036</v>
      </c>
      <c r="S35" s="172">
        <f t="shared" si="7"/>
        <v>-1</v>
      </c>
      <c r="T35" s="242"/>
      <c r="U35" s="271"/>
      <c r="V35" s="278"/>
      <c r="W35" s="113"/>
      <c r="X35" s="280"/>
      <c r="Y35" s="157"/>
    </row>
    <row r="36" spans="1:25" hidden="1" x14ac:dyDescent="0.25">
      <c r="A36" s="380"/>
      <c r="B36" s="164" t="s">
        <v>237</v>
      </c>
      <c r="C36" s="269"/>
      <c r="D36" s="267"/>
      <c r="E36" s="251">
        <f t="shared" si="22"/>
        <v>0</v>
      </c>
      <c r="F36" s="112"/>
      <c r="G36" s="267"/>
      <c r="H36" s="252">
        <f t="shared" si="18"/>
        <v>0</v>
      </c>
      <c r="I36" s="99"/>
      <c r="J36" s="267"/>
      <c r="K36" s="252">
        <f t="shared" si="19"/>
        <v>0</v>
      </c>
      <c r="L36" s="99" t="str">
        <f t="shared" si="20"/>
        <v>_Surfacelay</v>
      </c>
      <c r="M36" s="267">
        <f t="shared" si="23"/>
        <v>1</v>
      </c>
      <c r="N36" s="252">
        <f t="shared" si="21"/>
        <v>4.3239999999999998</v>
      </c>
      <c r="O36" s="113"/>
      <c r="P36" s="113"/>
      <c r="Q36" s="171">
        <f>'Phase 2'!BQ22</f>
        <v>0</v>
      </c>
      <c r="R36" s="132">
        <f t="shared" si="6"/>
        <v>10059116.16420036</v>
      </c>
      <c r="S36" s="172">
        <f t="shared" si="7"/>
        <v>-1</v>
      </c>
      <c r="T36" s="242"/>
      <c r="U36" s="271"/>
      <c r="V36" s="278"/>
      <c r="W36" s="113"/>
      <c r="X36" s="280"/>
      <c r="Y36" s="157"/>
    </row>
    <row r="37" spans="1:25" hidden="1" x14ac:dyDescent="0.25">
      <c r="A37" s="380"/>
      <c r="B37" s="164" t="s">
        <v>238</v>
      </c>
      <c r="C37" s="269"/>
      <c r="D37" s="267"/>
      <c r="E37" s="251">
        <f t="shared" si="22"/>
        <v>0</v>
      </c>
      <c r="F37" s="112"/>
      <c r="G37" s="267"/>
      <c r="H37" s="252">
        <f t="shared" si="18"/>
        <v>0</v>
      </c>
      <c r="I37" s="99"/>
      <c r="J37" s="267"/>
      <c r="K37" s="252">
        <f t="shared" si="19"/>
        <v>0</v>
      </c>
      <c r="L37" s="99" t="str">
        <f t="shared" si="20"/>
        <v>_Surfacelay</v>
      </c>
      <c r="M37" s="267">
        <f t="shared" si="23"/>
        <v>1</v>
      </c>
      <c r="N37" s="252">
        <f t="shared" si="21"/>
        <v>4.3239999999999998</v>
      </c>
      <c r="O37" s="102"/>
      <c r="P37" s="102"/>
      <c r="Q37" s="171">
        <f>'Phase 2'!BT22</f>
        <v>0</v>
      </c>
      <c r="R37" s="132">
        <f t="shared" si="6"/>
        <v>10059116.16420036</v>
      </c>
      <c r="S37" s="172">
        <f t="shared" si="7"/>
        <v>-1</v>
      </c>
      <c r="T37" s="242"/>
      <c r="U37" s="271"/>
      <c r="V37" s="278"/>
      <c r="W37" s="113"/>
      <c r="X37" s="280"/>
      <c r="Y37" s="157"/>
    </row>
    <row r="38" spans="1:25" hidden="1" x14ac:dyDescent="0.25">
      <c r="A38" s="380"/>
      <c r="B38" s="164" t="s">
        <v>239</v>
      </c>
      <c r="C38" s="99"/>
      <c r="D38" s="267"/>
      <c r="E38" s="251">
        <f t="shared" ref="E38:E41" si="26">(D38*$E$3)</f>
        <v>0</v>
      </c>
      <c r="F38" s="112"/>
      <c r="G38" s="267"/>
      <c r="H38" s="252">
        <f t="shared" si="18"/>
        <v>0</v>
      </c>
      <c r="I38" s="99"/>
      <c r="J38" s="267"/>
      <c r="K38" s="252">
        <f t="shared" si="19"/>
        <v>0</v>
      </c>
      <c r="L38" s="99" t="str">
        <f t="shared" si="20"/>
        <v>_Surfacelay</v>
      </c>
      <c r="M38" s="267">
        <f t="shared" si="23"/>
        <v>1</v>
      </c>
      <c r="N38" s="252">
        <f t="shared" si="21"/>
        <v>4.3239999999999998</v>
      </c>
      <c r="O38" s="102"/>
      <c r="P38" s="102"/>
      <c r="Q38" s="171">
        <f>'Phase 2'!BW22</f>
        <v>0</v>
      </c>
      <c r="R38" s="132">
        <f t="shared" si="6"/>
        <v>10059116.16420036</v>
      </c>
      <c r="S38" s="172">
        <f t="shared" si="7"/>
        <v>-1</v>
      </c>
      <c r="T38" s="242"/>
      <c r="U38" s="245"/>
      <c r="V38" s="278"/>
      <c r="W38" s="113"/>
      <c r="X38" s="280"/>
      <c r="Y38" s="157"/>
    </row>
    <row r="39" spans="1:25" hidden="1" x14ac:dyDescent="0.25">
      <c r="A39" s="380"/>
      <c r="B39" s="164" t="s">
        <v>240</v>
      </c>
      <c r="C39" s="99"/>
      <c r="D39" s="267"/>
      <c r="E39" s="251">
        <f t="shared" si="26"/>
        <v>0</v>
      </c>
      <c r="F39" s="112"/>
      <c r="G39" s="267"/>
      <c r="H39" s="252">
        <f t="shared" si="18"/>
        <v>0</v>
      </c>
      <c r="I39" s="99"/>
      <c r="J39" s="267"/>
      <c r="K39" s="252">
        <f t="shared" si="19"/>
        <v>0</v>
      </c>
      <c r="L39" s="99" t="str">
        <f t="shared" si="20"/>
        <v>_Surfacelay</v>
      </c>
      <c r="M39" s="267">
        <f t="shared" si="23"/>
        <v>1</v>
      </c>
      <c r="N39" s="252">
        <f t="shared" si="21"/>
        <v>4.3239999999999998</v>
      </c>
      <c r="O39" s="102"/>
      <c r="P39" s="102"/>
      <c r="Q39" s="171">
        <f>'Phase 2'!BZ22</f>
        <v>0</v>
      </c>
      <c r="R39" s="132">
        <f t="shared" ref="R39" si="27">Q39-$Q$3</f>
        <v>10059116.16420036</v>
      </c>
      <c r="S39" s="172">
        <f t="shared" ref="S39" si="28">(Q39-$Q$3)/$Q$3</f>
        <v>-1</v>
      </c>
      <c r="T39" s="242"/>
      <c r="U39" s="245"/>
      <c r="V39" s="278"/>
      <c r="W39" s="113"/>
      <c r="X39" s="280"/>
      <c r="Y39" s="157"/>
    </row>
    <row r="40" spans="1:25" hidden="1" x14ac:dyDescent="0.25">
      <c r="A40" s="380"/>
      <c r="B40" s="164" t="s">
        <v>241</v>
      </c>
      <c r="C40" s="269"/>
      <c r="D40" s="267"/>
      <c r="E40" s="251">
        <f t="shared" si="26"/>
        <v>0</v>
      </c>
      <c r="F40" s="112"/>
      <c r="G40" s="267"/>
      <c r="H40" s="252">
        <f t="shared" si="18"/>
        <v>0</v>
      </c>
      <c r="I40" s="99"/>
      <c r="J40" s="267"/>
      <c r="K40" s="252">
        <f t="shared" si="19"/>
        <v>0</v>
      </c>
      <c r="L40" s="99" t="str">
        <f t="shared" si="20"/>
        <v>_Surfacelay</v>
      </c>
      <c r="M40" s="267">
        <f t="shared" si="23"/>
        <v>1</v>
      </c>
      <c r="N40" s="252">
        <f t="shared" si="21"/>
        <v>4.3239999999999998</v>
      </c>
      <c r="O40" s="102"/>
      <c r="P40" s="102"/>
      <c r="Q40" s="171">
        <f>'Phase 2'!CC22</f>
        <v>0</v>
      </c>
      <c r="R40" s="132">
        <f t="shared" si="6"/>
        <v>10059116.16420036</v>
      </c>
      <c r="S40" s="172">
        <f t="shared" si="7"/>
        <v>-1</v>
      </c>
      <c r="T40" s="242"/>
      <c r="U40" s="245"/>
      <c r="V40" s="278"/>
      <c r="W40" s="99"/>
      <c r="X40" s="280"/>
      <c r="Y40" s="157"/>
    </row>
    <row r="41" spans="1:25" ht="15" hidden="1" customHeight="1" x14ac:dyDescent="0.25">
      <c r="A41" s="380"/>
      <c r="B41" s="164" t="s">
        <v>242</v>
      </c>
      <c r="C41" s="269"/>
      <c r="D41" s="267"/>
      <c r="E41" s="251">
        <f t="shared" si="26"/>
        <v>0</v>
      </c>
      <c r="F41" s="112"/>
      <c r="G41" s="267"/>
      <c r="H41" s="252">
        <f t="shared" si="18"/>
        <v>0</v>
      </c>
      <c r="I41" s="99"/>
      <c r="J41" s="267"/>
      <c r="K41" s="252">
        <f t="shared" si="19"/>
        <v>0</v>
      </c>
      <c r="L41" s="99" t="str">
        <f t="shared" si="20"/>
        <v>_Surfacelay</v>
      </c>
      <c r="M41" s="267">
        <f t="shared" si="23"/>
        <v>1</v>
      </c>
      <c r="N41" s="252">
        <f t="shared" si="21"/>
        <v>4.3239999999999998</v>
      </c>
      <c r="O41" s="102"/>
      <c r="P41" s="102"/>
      <c r="Q41" s="171">
        <f>'Phase 2'!CF22</f>
        <v>0</v>
      </c>
      <c r="R41" s="132">
        <f t="shared" si="6"/>
        <v>10059116.16420036</v>
      </c>
      <c r="S41" s="172">
        <f t="shared" si="7"/>
        <v>-1</v>
      </c>
      <c r="T41" s="242"/>
      <c r="U41" s="271"/>
      <c r="V41" s="278"/>
      <c r="W41" s="113"/>
      <c r="X41" s="278"/>
      <c r="Y41" s="157"/>
    </row>
    <row r="42" spans="1:25" ht="15" hidden="1" customHeight="1" x14ac:dyDescent="0.25">
      <c r="A42" s="380"/>
      <c r="B42" s="164" t="s">
        <v>243</v>
      </c>
      <c r="C42" s="245"/>
      <c r="D42" s="267"/>
      <c r="E42" s="251">
        <f t="shared" ref="E42:E49" si="29">(D42*$E$3)</f>
        <v>0</v>
      </c>
      <c r="F42" s="112"/>
      <c r="G42" s="267"/>
      <c r="H42" s="252">
        <f t="shared" si="18"/>
        <v>0</v>
      </c>
      <c r="I42" s="99"/>
      <c r="J42" s="267"/>
      <c r="K42" s="252">
        <f t="shared" si="19"/>
        <v>0</v>
      </c>
      <c r="L42" s="99" t="str">
        <f t="shared" si="20"/>
        <v>_Surfacelay</v>
      </c>
      <c r="M42" s="267">
        <f t="shared" si="23"/>
        <v>1</v>
      </c>
      <c r="N42" s="252">
        <f t="shared" si="21"/>
        <v>4.3239999999999998</v>
      </c>
      <c r="O42" s="102"/>
      <c r="P42" s="102"/>
      <c r="Q42" s="171">
        <f>'Phase 2'!CI22</f>
        <v>0</v>
      </c>
      <c r="R42" s="132">
        <f t="shared" si="6"/>
        <v>10059116.16420036</v>
      </c>
      <c r="S42" s="172">
        <f t="shared" si="7"/>
        <v>-1</v>
      </c>
      <c r="T42" s="242"/>
      <c r="U42" s="271"/>
      <c r="V42" s="278"/>
      <c r="W42" s="113"/>
      <c r="X42" s="278"/>
      <c r="Y42" s="157"/>
    </row>
    <row r="43" spans="1:25" ht="15.75" hidden="1" thickBot="1" x14ac:dyDescent="0.3">
      <c r="A43" s="380"/>
      <c r="B43" s="164" t="s">
        <v>244</v>
      </c>
      <c r="C43" s="291"/>
      <c r="D43" s="273"/>
      <c r="E43" s="314">
        <f t="shared" si="29"/>
        <v>0</v>
      </c>
      <c r="F43" s="153"/>
      <c r="G43" s="273"/>
      <c r="H43" s="312">
        <f t="shared" si="18"/>
        <v>0</v>
      </c>
      <c r="I43" s="153"/>
      <c r="J43" s="273"/>
      <c r="K43" s="312">
        <f t="shared" si="19"/>
        <v>0</v>
      </c>
      <c r="L43" s="152" t="str">
        <f t="shared" si="20"/>
        <v>_Surfacelay</v>
      </c>
      <c r="M43" s="267">
        <f t="shared" si="23"/>
        <v>1</v>
      </c>
      <c r="N43" s="312">
        <f t="shared" si="21"/>
        <v>4.3239999999999998</v>
      </c>
      <c r="O43" s="153"/>
      <c r="P43" s="102"/>
      <c r="Q43" s="171">
        <f>'Phase 2'!CL22</f>
        <v>0</v>
      </c>
      <c r="R43" s="132">
        <f t="shared" si="6"/>
        <v>10059116.16420036</v>
      </c>
      <c r="S43" s="172">
        <f t="shared" si="7"/>
        <v>-1</v>
      </c>
      <c r="T43" s="242"/>
      <c r="U43" s="271"/>
      <c r="V43" s="278"/>
      <c r="W43" s="113"/>
      <c r="X43" s="278"/>
      <c r="Y43" s="157"/>
    </row>
    <row r="44" spans="1:25" hidden="1" x14ac:dyDescent="0.25">
      <c r="A44" s="380"/>
      <c r="B44" s="164"/>
      <c r="C44" s="99"/>
      <c r="D44" s="267"/>
      <c r="E44" s="251">
        <f t="shared" si="29"/>
        <v>0</v>
      </c>
      <c r="F44" s="112"/>
      <c r="G44" s="267"/>
      <c r="H44" s="252">
        <f t="shared" si="18"/>
        <v>0</v>
      </c>
      <c r="I44" s="99"/>
      <c r="J44" s="267"/>
      <c r="K44" s="252">
        <f t="shared" si="19"/>
        <v>0</v>
      </c>
      <c r="L44" s="99" t="str">
        <f t="shared" si="20"/>
        <v>_Surfacelay</v>
      </c>
      <c r="M44" s="267">
        <f t="shared" si="23"/>
        <v>1</v>
      </c>
      <c r="N44" s="252">
        <f t="shared" si="16"/>
        <v>0</v>
      </c>
      <c r="O44" s="102"/>
      <c r="P44" s="102"/>
      <c r="Q44" s="171"/>
      <c r="R44" s="132"/>
      <c r="S44" s="172"/>
      <c r="T44" s="245"/>
      <c r="U44" s="245"/>
      <c r="V44" s="278"/>
      <c r="W44" s="99"/>
      <c r="X44" s="280"/>
      <c r="Y44" s="157"/>
    </row>
    <row r="45" spans="1:25" hidden="1" x14ac:dyDescent="0.25">
      <c r="A45" s="380"/>
      <c r="B45" s="164"/>
      <c r="C45" s="100"/>
      <c r="D45" s="267"/>
      <c r="E45" s="251">
        <f t="shared" si="29"/>
        <v>0</v>
      </c>
      <c r="F45" s="112"/>
      <c r="G45" s="267"/>
      <c r="H45" s="252">
        <f t="shared" si="18"/>
        <v>0</v>
      </c>
      <c r="I45" s="99"/>
      <c r="J45" s="267"/>
      <c r="K45" s="252">
        <f t="shared" si="19"/>
        <v>0</v>
      </c>
      <c r="L45" s="99" t="str">
        <f t="shared" si="20"/>
        <v>_Surfacelay</v>
      </c>
      <c r="M45" s="267">
        <f t="shared" si="23"/>
        <v>1</v>
      </c>
      <c r="N45" s="252">
        <f t="shared" si="16"/>
        <v>0</v>
      </c>
      <c r="O45" s="102"/>
      <c r="P45" s="102"/>
      <c r="Q45" s="171"/>
      <c r="R45" s="132"/>
      <c r="S45" s="175"/>
      <c r="T45" s="245"/>
      <c r="U45" s="245"/>
      <c r="V45" s="278"/>
      <c r="W45" s="99"/>
      <c r="X45" s="280"/>
      <c r="Y45" s="157"/>
    </row>
    <row r="46" spans="1:25" hidden="1" x14ac:dyDescent="0.25">
      <c r="A46" s="380"/>
      <c r="B46" s="164"/>
      <c r="C46" s="99"/>
      <c r="D46" s="267"/>
      <c r="E46" s="251">
        <f t="shared" si="29"/>
        <v>0</v>
      </c>
      <c r="F46" s="112"/>
      <c r="G46" s="267"/>
      <c r="H46" s="252">
        <f t="shared" si="18"/>
        <v>0</v>
      </c>
      <c r="I46" s="99"/>
      <c r="J46" s="267"/>
      <c r="K46" s="252">
        <f t="shared" si="19"/>
        <v>0</v>
      </c>
      <c r="L46" s="99" t="str">
        <f t="shared" si="20"/>
        <v>_Surfacelay</v>
      </c>
      <c r="M46" s="267">
        <f t="shared" si="23"/>
        <v>1</v>
      </c>
      <c r="N46" s="252">
        <f t="shared" si="16"/>
        <v>0</v>
      </c>
      <c r="O46" s="102"/>
      <c r="P46" s="102"/>
      <c r="Q46" s="171"/>
      <c r="R46" s="132"/>
      <c r="S46" s="175"/>
      <c r="T46" s="245"/>
      <c r="U46" s="245"/>
      <c r="V46" s="278"/>
      <c r="W46" s="99"/>
      <c r="X46" s="278"/>
      <c r="Y46" s="157"/>
    </row>
    <row r="47" spans="1:25" ht="15" hidden="1" customHeight="1" x14ac:dyDescent="0.25">
      <c r="A47" s="380"/>
      <c r="B47" s="164"/>
      <c r="C47" s="112"/>
      <c r="D47" s="267"/>
      <c r="E47" s="251">
        <f t="shared" si="29"/>
        <v>0</v>
      </c>
      <c r="F47" s="112"/>
      <c r="G47" s="267"/>
      <c r="H47" s="252">
        <f t="shared" si="18"/>
        <v>0</v>
      </c>
      <c r="I47" s="99"/>
      <c r="J47" s="267"/>
      <c r="K47" s="252">
        <f t="shared" si="19"/>
        <v>0</v>
      </c>
      <c r="L47" s="99" t="str">
        <f t="shared" si="20"/>
        <v>_Surfacelay</v>
      </c>
      <c r="M47" s="267">
        <f t="shared" si="23"/>
        <v>1</v>
      </c>
      <c r="N47" s="252">
        <f t="shared" si="16"/>
        <v>0</v>
      </c>
      <c r="O47" s="102"/>
      <c r="P47" s="113"/>
      <c r="Q47" s="171"/>
      <c r="R47" s="132"/>
      <c r="S47" s="175"/>
      <c r="T47" s="245"/>
      <c r="U47" s="245"/>
      <c r="V47" s="278"/>
      <c r="W47" s="99"/>
      <c r="X47" s="278"/>
      <c r="Y47" s="157"/>
    </row>
    <row r="48" spans="1:25" hidden="1" x14ac:dyDescent="0.25">
      <c r="A48" s="380"/>
      <c r="B48" s="164"/>
      <c r="C48" s="112"/>
      <c r="D48" s="267"/>
      <c r="E48" s="251">
        <f t="shared" si="29"/>
        <v>0</v>
      </c>
      <c r="F48" s="112"/>
      <c r="G48" s="267"/>
      <c r="H48" s="252">
        <f t="shared" si="18"/>
        <v>0</v>
      </c>
      <c r="I48" s="99"/>
      <c r="J48" s="267"/>
      <c r="K48" s="252">
        <f t="shared" si="19"/>
        <v>0</v>
      </c>
      <c r="L48" s="99" t="str">
        <f t="shared" si="20"/>
        <v>_Surfacelay</v>
      </c>
      <c r="M48" s="267">
        <f t="shared" si="23"/>
        <v>1</v>
      </c>
      <c r="N48" s="252">
        <f t="shared" si="16"/>
        <v>0</v>
      </c>
      <c r="O48" s="102"/>
      <c r="P48" s="113"/>
      <c r="Q48" s="171"/>
      <c r="R48" s="132"/>
      <c r="S48" s="175"/>
      <c r="T48" s="245"/>
      <c r="U48" s="245"/>
      <c r="V48" s="278"/>
      <c r="W48" s="99"/>
      <c r="X48" s="278"/>
      <c r="Y48" s="157"/>
    </row>
    <row r="49" spans="1:25" ht="15.75" hidden="1" thickBot="1" x14ac:dyDescent="0.3">
      <c r="A49" s="380"/>
      <c r="B49" s="164"/>
      <c r="C49" s="112"/>
      <c r="D49" s="267"/>
      <c r="E49" s="251">
        <f t="shared" si="29"/>
        <v>0</v>
      </c>
      <c r="F49" s="112"/>
      <c r="G49" s="267"/>
      <c r="H49" s="252">
        <f t="shared" si="18"/>
        <v>0</v>
      </c>
      <c r="I49" s="99"/>
      <c r="J49" s="267"/>
      <c r="K49" s="252">
        <f t="shared" si="19"/>
        <v>0</v>
      </c>
      <c r="L49" s="99" t="str">
        <f t="shared" si="20"/>
        <v>_Surfacelay</v>
      </c>
      <c r="M49" s="267">
        <f t="shared" si="23"/>
        <v>1</v>
      </c>
      <c r="N49" s="252">
        <f t="shared" si="16"/>
        <v>0</v>
      </c>
      <c r="O49" s="102"/>
      <c r="P49" s="113"/>
      <c r="Q49" s="171"/>
      <c r="R49" s="132"/>
      <c r="S49" s="175"/>
      <c r="T49" s="245"/>
      <c r="U49" s="245"/>
      <c r="V49" s="278"/>
      <c r="W49" s="99"/>
      <c r="X49" s="284"/>
      <c r="Y49" s="157"/>
    </row>
    <row r="50" spans="1:25" ht="15" customHeight="1" x14ac:dyDescent="0.25">
      <c r="A50" s="379" t="s">
        <v>123</v>
      </c>
      <c r="B50" s="163" t="s">
        <v>275</v>
      </c>
      <c r="C50" s="269" t="s">
        <v>108</v>
      </c>
      <c r="D50" s="289">
        <v>4.6300000000000001E-2</v>
      </c>
      <c r="E50" s="251">
        <f t="shared" ref="E50:E53" si="30">(D50*$E$1)</f>
        <v>0.2002012</v>
      </c>
      <c r="F50" s="112"/>
      <c r="G50" s="267"/>
      <c r="H50" s="252">
        <f t="shared" ref="H50:H53" si="31">(G50*$E$1)</f>
        <v>0</v>
      </c>
      <c r="I50" s="341" t="s">
        <v>322</v>
      </c>
      <c r="J50" s="267">
        <v>4.6300000000000001E-2</v>
      </c>
      <c r="K50" s="252">
        <f t="shared" ref="K50:K51" si="32">(J50*$E$1)</f>
        <v>0.2002012</v>
      </c>
      <c r="L50" s="99" t="str">
        <f t="shared" si="20"/>
        <v>_Surfacelay</v>
      </c>
      <c r="M50" s="267">
        <f t="shared" si="23"/>
        <v>0.90739999999999998</v>
      </c>
      <c r="N50" s="252">
        <f t="shared" ref="N50:N51" si="33">(M50*$E$1)</f>
        <v>3.9235975999999999</v>
      </c>
      <c r="O50" s="159" t="s">
        <v>277</v>
      </c>
      <c r="P50" s="149"/>
      <c r="Q50" s="169">
        <f>'Phase 3'!H22</f>
        <v>-9812907.3894520216</v>
      </c>
      <c r="R50" s="158">
        <f t="shared" ref="R50" si="34">Q50-$Q$3</f>
        <v>246208.77474833839</v>
      </c>
      <c r="S50" s="318">
        <f>(Q50-$Q$3)/$Q$3</f>
        <v>-2.4476183665576599E-2</v>
      </c>
      <c r="T50" s="247"/>
      <c r="U50" s="247" t="s">
        <v>325</v>
      </c>
      <c r="V50" s="163"/>
      <c r="W50" s="159"/>
      <c r="X50" s="282"/>
      <c r="Y50" s="151"/>
    </row>
    <row r="51" spans="1:25" x14ac:dyDescent="0.25">
      <c r="A51" s="380"/>
      <c r="B51" s="164" t="s">
        <v>276</v>
      </c>
      <c r="C51" s="99" t="s">
        <v>108</v>
      </c>
      <c r="D51" s="267">
        <v>0.30059999999999998</v>
      </c>
      <c r="E51" s="251">
        <f t="shared" si="30"/>
        <v>1.2997943999999999</v>
      </c>
      <c r="F51" s="112"/>
      <c r="G51" s="267"/>
      <c r="H51" s="252">
        <f t="shared" si="31"/>
        <v>0</v>
      </c>
      <c r="I51" s="341" t="s">
        <v>322</v>
      </c>
      <c r="J51" s="267">
        <v>4.6300000000000001E-2</v>
      </c>
      <c r="K51" s="252">
        <f t="shared" si="32"/>
        <v>0.2002012</v>
      </c>
      <c r="L51" s="99" t="str">
        <f t="shared" si="20"/>
        <v>_Surfacelay</v>
      </c>
      <c r="M51" s="267">
        <f t="shared" si="23"/>
        <v>0.65310000000000001</v>
      </c>
      <c r="N51" s="252">
        <f t="shared" si="33"/>
        <v>2.8240043999999997</v>
      </c>
      <c r="O51" s="65" t="s">
        <v>278</v>
      </c>
      <c r="P51" s="99"/>
      <c r="Q51" s="171">
        <f>'Phase 3'!K22</f>
        <v>-9831748.8919739295</v>
      </c>
      <c r="R51" s="132">
        <f>Q51-$Q$3</f>
        <v>227367.27222643048</v>
      </c>
      <c r="S51" s="319">
        <f t="shared" ref="S51:S59" si="35">(Q51-$Q$3)/$Q$3</f>
        <v>-2.2603106328129854E-2</v>
      </c>
      <c r="T51" s="245"/>
      <c r="U51" s="245" t="s">
        <v>326</v>
      </c>
      <c r="V51" s="164"/>
      <c r="X51" s="278"/>
      <c r="Y51" s="157"/>
    </row>
    <row r="52" spans="1:25" x14ac:dyDescent="0.25">
      <c r="A52" s="380"/>
      <c r="B52" s="164" t="s">
        <v>246</v>
      </c>
      <c r="C52" s="99" t="s">
        <v>108</v>
      </c>
      <c r="D52" s="267">
        <v>0.30059999999999998</v>
      </c>
      <c r="E52" s="251">
        <f t="shared" ref="E52:E54" si="36">(D52*$E$1)</f>
        <v>1.2997943999999999</v>
      </c>
      <c r="F52" s="112" t="s">
        <v>323</v>
      </c>
      <c r="G52" s="267">
        <v>4.6300000000000001E-2</v>
      </c>
      <c r="H52" s="252">
        <f t="shared" ref="H52:H54" si="37">(G52*$E$1)</f>
        <v>0.2002012</v>
      </c>
      <c r="I52" s="341" t="s">
        <v>322</v>
      </c>
      <c r="J52" s="267">
        <v>4.6300000000000001E-2</v>
      </c>
      <c r="K52" s="252">
        <f t="shared" ref="K52:K54" si="38">(J52*$E$1)</f>
        <v>0.2002012</v>
      </c>
      <c r="L52" s="99" t="str">
        <f t="shared" ref="L52:L53" si="39">IF(M52&gt;0,"_Surfacelay", " ")</f>
        <v>_Surfacelay</v>
      </c>
      <c r="M52" s="267">
        <f t="shared" si="23"/>
        <v>0.60680000000000001</v>
      </c>
      <c r="N52" s="252">
        <f t="shared" ref="N52:N54" si="40">(M52*$E$1)</f>
        <v>2.6238031999999998</v>
      </c>
      <c r="O52" s="65" t="s">
        <v>279</v>
      </c>
      <c r="P52" s="99"/>
      <c r="Q52" s="171">
        <f>'Phase 3'!N22</f>
        <v>-10824173.277220435</v>
      </c>
      <c r="R52" s="132">
        <f t="shared" ref="R52:R58" si="41">Q52-$Q$3</f>
        <v>-765057.11302007549</v>
      </c>
      <c r="S52" s="319">
        <f t="shared" si="35"/>
        <v>7.6056096831136746E-2</v>
      </c>
      <c r="T52" s="245"/>
      <c r="U52" s="245" t="s">
        <v>327</v>
      </c>
      <c r="V52" s="164"/>
      <c r="X52" s="278"/>
      <c r="Y52" s="157"/>
    </row>
    <row r="53" spans="1:25" ht="14.25" customHeight="1" x14ac:dyDescent="0.25">
      <c r="A53" s="380"/>
      <c r="B53" s="164" t="s">
        <v>247</v>
      </c>
      <c r="C53" s="269" t="s">
        <v>108</v>
      </c>
      <c r="D53" s="267">
        <v>4.6300000000000001E-2</v>
      </c>
      <c r="E53" s="251">
        <f t="shared" si="30"/>
        <v>0.2002012</v>
      </c>
      <c r="F53" s="112"/>
      <c r="G53" s="267"/>
      <c r="H53" s="252">
        <f t="shared" si="31"/>
        <v>0</v>
      </c>
      <c r="I53" s="341" t="s">
        <v>322</v>
      </c>
      <c r="J53" s="267">
        <v>4.6300000000000001E-2</v>
      </c>
      <c r="K53" s="252">
        <f t="shared" si="38"/>
        <v>0.2002012</v>
      </c>
      <c r="L53" s="99" t="str">
        <f t="shared" si="39"/>
        <v>_Surfacelay</v>
      </c>
      <c r="M53" s="267">
        <f t="shared" si="23"/>
        <v>0.90739999999999998</v>
      </c>
      <c r="N53" s="252">
        <f t="shared" si="40"/>
        <v>3.9235975999999999</v>
      </c>
      <c r="P53" s="99"/>
      <c r="Q53" s="171">
        <f>'Phase 3'!Q22</f>
        <v>-10779549.644217938</v>
      </c>
      <c r="R53" s="132">
        <f t="shared" si="41"/>
        <v>-720433.48001757823</v>
      </c>
      <c r="S53" s="319">
        <f t="shared" si="35"/>
        <v>7.1619958280385199E-2</v>
      </c>
      <c r="T53" s="245"/>
      <c r="U53" s="245" t="s">
        <v>324</v>
      </c>
      <c r="V53" s="164"/>
      <c r="X53" s="278"/>
      <c r="Y53" s="157"/>
    </row>
    <row r="54" spans="1:25" ht="15.75" thickBot="1" x14ac:dyDescent="0.3">
      <c r="A54" s="380"/>
      <c r="B54" s="272" t="s">
        <v>249</v>
      </c>
      <c r="C54" s="291"/>
      <c r="D54" s="273">
        <v>0</v>
      </c>
      <c r="E54" s="314">
        <f t="shared" si="36"/>
        <v>0</v>
      </c>
      <c r="F54" s="153"/>
      <c r="G54" s="273"/>
      <c r="H54" s="312">
        <f t="shared" si="37"/>
        <v>0</v>
      </c>
      <c r="I54" s="316" t="s">
        <v>322</v>
      </c>
      <c r="J54" s="273">
        <v>4.6300000000000001E-2</v>
      </c>
      <c r="K54" s="312">
        <f t="shared" si="38"/>
        <v>0.2002012</v>
      </c>
      <c r="L54" s="152" t="s">
        <v>245</v>
      </c>
      <c r="M54" s="267">
        <f t="shared" si="23"/>
        <v>0.95369999999999999</v>
      </c>
      <c r="N54" s="312">
        <f t="shared" si="40"/>
        <v>4.1237987999999994</v>
      </c>
      <c r="O54" s="118"/>
      <c r="P54" s="152"/>
      <c r="Q54" s="173">
        <f>'Phase 3'!T22</f>
        <v>-9770843.1759369299</v>
      </c>
      <c r="R54" s="155">
        <f t="shared" si="41"/>
        <v>288272.98826343007</v>
      </c>
      <c r="S54" s="317">
        <f t="shared" si="35"/>
        <v>-2.8657884406323095E-2</v>
      </c>
      <c r="T54" s="246"/>
      <c r="U54" s="246" t="s">
        <v>328</v>
      </c>
      <c r="V54" s="165"/>
      <c r="W54" s="156"/>
      <c r="X54" s="278"/>
      <c r="Y54" s="157"/>
    </row>
    <row r="55" spans="1:25" hidden="1" x14ac:dyDescent="0.25">
      <c r="A55" s="380"/>
      <c r="B55" s="166" t="s">
        <v>250</v>
      </c>
      <c r="C55" s="245"/>
      <c r="D55" s="267"/>
      <c r="E55" s="251">
        <v>0</v>
      </c>
      <c r="F55" s="112" t="s">
        <v>248</v>
      </c>
      <c r="G55" s="267"/>
      <c r="H55" s="252">
        <v>0</v>
      </c>
      <c r="I55" s="99"/>
      <c r="J55" s="267"/>
      <c r="K55" s="252">
        <v>0</v>
      </c>
      <c r="L55" s="99" t="str">
        <f t="shared" ref="L55:L58" si="42">IF(M55&gt;0,"_Surfacelay", " ")</f>
        <v xml:space="preserve"> </v>
      </c>
      <c r="M55" s="267"/>
      <c r="N55" s="252">
        <f t="shared" ref="N55:N58" si="43">(M55*$E$3)</f>
        <v>0</v>
      </c>
      <c r="P55" s="99"/>
      <c r="Q55" s="171">
        <f>'Phase 3'!W22</f>
        <v>0</v>
      </c>
      <c r="R55" s="132">
        <f t="shared" si="41"/>
        <v>10059116.16420036</v>
      </c>
      <c r="S55" s="175">
        <f t="shared" si="35"/>
        <v>-1</v>
      </c>
      <c r="T55" s="245"/>
      <c r="U55" s="245"/>
      <c r="V55" s="164"/>
      <c r="X55" s="285"/>
      <c r="Y55" s="157"/>
    </row>
    <row r="56" spans="1:25" hidden="1" x14ac:dyDescent="0.25">
      <c r="A56" s="380"/>
      <c r="B56" s="166" t="s">
        <v>251</v>
      </c>
      <c r="C56" s="245"/>
      <c r="D56" s="267"/>
      <c r="E56" s="251">
        <v>0</v>
      </c>
      <c r="F56" s="112" t="s">
        <v>248</v>
      </c>
      <c r="G56" s="267"/>
      <c r="H56" s="252">
        <v>0</v>
      </c>
      <c r="I56" s="99"/>
      <c r="J56" s="267"/>
      <c r="K56" s="252">
        <v>0</v>
      </c>
      <c r="L56" s="99" t="str">
        <f t="shared" si="42"/>
        <v xml:space="preserve"> </v>
      </c>
      <c r="M56" s="267"/>
      <c r="N56" s="252">
        <f t="shared" si="43"/>
        <v>0</v>
      </c>
      <c r="P56" s="99"/>
      <c r="Q56" s="171">
        <f>'Phase 3'!Z22</f>
        <v>0</v>
      </c>
      <c r="R56" s="132">
        <f t="shared" si="41"/>
        <v>10059116.16420036</v>
      </c>
      <c r="S56" s="175">
        <f t="shared" si="35"/>
        <v>-1</v>
      </c>
      <c r="T56" s="245"/>
      <c r="U56" s="245"/>
      <c r="V56" s="164"/>
      <c r="X56" s="285"/>
      <c r="Y56" s="157"/>
    </row>
    <row r="57" spans="1:25" hidden="1" x14ac:dyDescent="0.25">
      <c r="A57" s="380"/>
      <c r="B57" s="166" t="s">
        <v>252</v>
      </c>
      <c r="C57" s="245"/>
      <c r="D57" s="267"/>
      <c r="E57" s="251">
        <v>0</v>
      </c>
      <c r="F57" s="112" t="s">
        <v>248</v>
      </c>
      <c r="G57" s="267"/>
      <c r="H57" s="252">
        <v>0</v>
      </c>
      <c r="I57" s="99"/>
      <c r="J57" s="267"/>
      <c r="K57" s="252">
        <v>0</v>
      </c>
      <c r="L57" s="99" t="str">
        <f t="shared" si="42"/>
        <v xml:space="preserve"> </v>
      </c>
      <c r="M57" s="267"/>
      <c r="N57" s="252">
        <f t="shared" si="43"/>
        <v>0</v>
      </c>
      <c r="P57" s="99"/>
      <c r="Q57" s="171">
        <f>'Phase 3'!AC22</f>
        <v>0</v>
      </c>
      <c r="R57" s="132">
        <f t="shared" si="41"/>
        <v>10059116.16420036</v>
      </c>
      <c r="S57" s="175">
        <f t="shared" si="35"/>
        <v>-1</v>
      </c>
      <c r="T57" s="245"/>
      <c r="U57" s="135"/>
      <c r="V57" s="164"/>
      <c r="X57" s="285"/>
      <c r="Y57" s="157"/>
    </row>
    <row r="58" spans="1:25" hidden="1" x14ac:dyDescent="0.25">
      <c r="A58" s="380"/>
      <c r="B58" s="166" t="s">
        <v>253</v>
      </c>
      <c r="C58" s="245"/>
      <c r="D58" s="267"/>
      <c r="E58" s="251">
        <v>0</v>
      </c>
      <c r="F58" s="112" t="s">
        <v>248</v>
      </c>
      <c r="G58" s="267"/>
      <c r="H58" s="252">
        <v>0</v>
      </c>
      <c r="I58" s="99"/>
      <c r="J58" s="267"/>
      <c r="K58" s="252">
        <v>0</v>
      </c>
      <c r="L58" s="99" t="str">
        <f t="shared" si="42"/>
        <v xml:space="preserve"> </v>
      </c>
      <c r="M58" s="267"/>
      <c r="N58" s="252">
        <f t="shared" si="43"/>
        <v>0</v>
      </c>
      <c r="P58" s="99"/>
      <c r="Q58" s="171">
        <f>'Phase 3'!AF22</f>
        <v>0</v>
      </c>
      <c r="R58" s="132">
        <f t="shared" si="41"/>
        <v>10059116.16420036</v>
      </c>
      <c r="S58" s="175">
        <f t="shared" si="35"/>
        <v>-1</v>
      </c>
      <c r="T58" s="245"/>
      <c r="U58" s="135"/>
      <c r="V58" s="164"/>
      <c r="X58" s="285"/>
      <c r="Y58" s="157"/>
    </row>
    <row r="59" spans="1:25" ht="15.75" hidden="1" thickBot="1" x14ac:dyDescent="0.3">
      <c r="A59" s="381"/>
      <c r="B59" s="272" t="s">
        <v>255</v>
      </c>
      <c r="C59" s="246"/>
      <c r="D59" s="273"/>
      <c r="E59" s="314">
        <v>0</v>
      </c>
      <c r="F59" s="153" t="s">
        <v>248</v>
      </c>
      <c r="G59" s="273"/>
      <c r="H59" s="312">
        <v>0</v>
      </c>
      <c r="I59" s="152"/>
      <c r="J59" s="273"/>
      <c r="K59" s="312">
        <v>0</v>
      </c>
      <c r="L59" s="152" t="str">
        <f t="shared" ref="L59" si="44">IF(M59&gt;0,"_Surfacelay", " ")</f>
        <v xml:space="preserve"> </v>
      </c>
      <c r="M59" s="273"/>
      <c r="N59" s="312">
        <f t="shared" ref="N59" si="45">(M59*$E$3)</f>
        <v>0</v>
      </c>
      <c r="O59" s="160"/>
      <c r="P59" s="118"/>
      <c r="Q59" s="173">
        <f>'Phase 3'!AI22</f>
        <v>0</v>
      </c>
      <c r="R59" s="155">
        <f>Q59-$Q$3</f>
        <v>10059116.16420036</v>
      </c>
      <c r="S59" s="174">
        <f t="shared" si="35"/>
        <v>-1</v>
      </c>
      <c r="T59" s="246"/>
      <c r="U59" s="212"/>
      <c r="V59" s="165"/>
      <c r="W59" s="160"/>
      <c r="X59" s="139"/>
      <c r="Y59" s="156"/>
    </row>
    <row r="60" spans="1:25" x14ac:dyDescent="0.25">
      <c r="A60" s="114"/>
      <c r="E60" s="315"/>
      <c r="X60" s="159"/>
      <c r="Y60" s="159"/>
    </row>
  </sheetData>
  <mergeCells count="4">
    <mergeCell ref="A14:A49"/>
    <mergeCell ref="A4:A13"/>
    <mergeCell ref="A50:A59"/>
    <mergeCell ref="C1:D1"/>
  </mergeCells>
  <pageMargins left="0.7" right="0.7" top="0.75" bottom="0.75" header="0.3" footer="0.3"/>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J74"/>
  <sheetViews>
    <sheetView topLeftCell="V1" zoomScale="70" zoomScaleNormal="70" workbookViewId="0">
      <selection activeCell="Z3" sqref="Z3:Z22"/>
    </sheetView>
  </sheetViews>
  <sheetFormatPr defaultRowHeight="15" x14ac:dyDescent="0.25"/>
  <cols>
    <col min="3" max="3" width="107.7109375" bestFit="1" customWidth="1"/>
    <col min="4" max="4" width="6" style="54" customWidth="1"/>
    <col min="5" max="5" width="22" style="54" customWidth="1"/>
    <col min="6" max="6" width="30.42578125" style="54" customWidth="1"/>
    <col min="7" max="7" width="6.42578125" style="25" customWidth="1"/>
    <col min="8" max="8" width="31.7109375" style="54" customWidth="1"/>
    <col min="9" max="9" width="15.140625" bestFit="1" customWidth="1"/>
    <col min="10" max="10" width="3.85546875" style="25" customWidth="1"/>
    <col min="11" max="11" width="31" customWidth="1"/>
    <col min="12" max="12" width="15.28515625" bestFit="1" customWidth="1"/>
    <col min="13" max="13" width="4.85546875" customWidth="1"/>
    <col min="14" max="14" width="31.5703125" customWidth="1"/>
    <col min="15" max="15" width="15.28515625" bestFit="1" customWidth="1"/>
    <col min="16" max="16" width="4" customWidth="1"/>
    <col min="17" max="17" width="30.28515625" customWidth="1"/>
    <col min="18" max="18" width="15.7109375" customWidth="1"/>
    <col min="19" max="19" width="4.140625" customWidth="1"/>
    <col min="20" max="20" width="35" bestFit="1" customWidth="1"/>
    <col min="21" max="21" width="15" bestFit="1" customWidth="1"/>
    <col min="23" max="23" width="35" bestFit="1" customWidth="1"/>
    <col min="24" max="24" width="15" bestFit="1" customWidth="1"/>
    <col min="26" max="26" width="35" bestFit="1" customWidth="1"/>
    <col min="27" max="27" width="15" bestFit="1" customWidth="1"/>
    <col min="29" max="29" width="35" bestFit="1" customWidth="1"/>
    <col min="30" max="30" width="15" bestFit="1" customWidth="1"/>
    <col min="32" max="32" width="35" bestFit="1" customWidth="1"/>
    <col min="33" max="33" width="15" bestFit="1" customWidth="1"/>
    <col min="35" max="35" width="35" bestFit="1" customWidth="1"/>
  </cols>
  <sheetData>
    <row r="1" spans="1:36" x14ac:dyDescent="0.25">
      <c r="A1" t="s">
        <v>60</v>
      </c>
      <c r="B1" s="57" t="e">
        <f>'Baseline information'!#REF!</f>
        <v>#REF!</v>
      </c>
      <c r="C1" s="57">
        <f>CBA_Scenarios!B1</f>
        <v>0</v>
      </c>
      <c r="D1" s="55"/>
      <c r="E1" s="55"/>
      <c r="F1" s="55" t="s">
        <v>91</v>
      </c>
      <c r="G1" s="55"/>
      <c r="H1" s="383" t="str">
        <f>CBA_Scenarios!B4</f>
        <v>Option 1A</v>
      </c>
      <c r="I1" s="383"/>
      <c r="K1" s="383" t="str">
        <f>CBA_Scenarios!B5</f>
        <v>Option 1B</v>
      </c>
      <c r="L1" s="383"/>
      <c r="M1" s="30"/>
      <c r="N1" s="383" t="s">
        <v>282</v>
      </c>
      <c r="O1" s="383"/>
      <c r="Q1" s="383" t="str">
        <f>CBA_Scenarios!B7</f>
        <v>Option 1D</v>
      </c>
      <c r="R1" s="383"/>
      <c r="T1" s="383" t="s">
        <v>226</v>
      </c>
      <c r="U1" s="383"/>
      <c r="W1" s="383" t="s">
        <v>227</v>
      </c>
      <c r="X1" s="383"/>
      <c r="Z1" s="383" t="s">
        <v>294</v>
      </c>
      <c r="AA1" s="383"/>
      <c r="AC1" s="383" t="s">
        <v>295</v>
      </c>
      <c r="AD1" s="383"/>
      <c r="AF1" s="383" t="s">
        <v>296</v>
      </c>
      <c r="AG1" s="383"/>
      <c r="AI1" s="383" t="s">
        <v>306</v>
      </c>
      <c r="AJ1" s="383"/>
    </row>
    <row r="2" spans="1:36" x14ac:dyDescent="0.25">
      <c r="A2" s="1" t="s">
        <v>0</v>
      </c>
      <c r="B2" s="2" t="s">
        <v>1</v>
      </c>
      <c r="C2" s="59" t="s">
        <v>2</v>
      </c>
      <c r="D2" s="66"/>
      <c r="E2" s="66"/>
      <c r="F2" s="59" t="s">
        <v>92</v>
      </c>
      <c r="G2" s="66"/>
      <c r="H2" s="59" t="s">
        <v>3</v>
      </c>
      <c r="I2" s="3" t="s">
        <v>4</v>
      </c>
      <c r="J2" s="26"/>
      <c r="K2" s="59" t="s">
        <v>3</v>
      </c>
      <c r="L2" s="3" t="s">
        <v>4</v>
      </c>
      <c r="M2" s="22"/>
      <c r="N2" s="59" t="s">
        <v>3</v>
      </c>
      <c r="O2" s="3" t="s">
        <v>4</v>
      </c>
      <c r="P2" s="22"/>
      <c r="Q2" s="59" t="s">
        <v>3</v>
      </c>
      <c r="R2" s="129" t="s">
        <v>4</v>
      </c>
      <c r="T2" s="59" t="s">
        <v>3</v>
      </c>
      <c r="U2" s="3" t="s">
        <v>4</v>
      </c>
      <c r="W2" s="59" t="s">
        <v>3</v>
      </c>
      <c r="X2" s="3" t="s">
        <v>4</v>
      </c>
      <c r="Z2" s="59" t="s">
        <v>3</v>
      </c>
      <c r="AA2" s="3" t="s">
        <v>4</v>
      </c>
      <c r="AC2" s="59" t="s">
        <v>3</v>
      </c>
      <c r="AD2" s="3" t="s">
        <v>4</v>
      </c>
      <c r="AF2" s="59" t="s">
        <v>3</v>
      </c>
      <c r="AG2" s="3" t="s">
        <v>4</v>
      </c>
      <c r="AI2" s="59" t="s">
        <v>3</v>
      </c>
      <c r="AJ2" s="3" t="s">
        <v>4</v>
      </c>
    </row>
    <row r="3" spans="1:36" x14ac:dyDescent="0.25">
      <c r="A3" s="4" t="s">
        <v>5</v>
      </c>
      <c r="B3" s="5" t="s">
        <v>6</v>
      </c>
      <c r="C3" s="5" t="s">
        <v>206</v>
      </c>
      <c r="D3" s="63"/>
      <c r="E3" s="63"/>
      <c r="F3" s="268">
        <f>[3]Results!$M6</f>
        <v>-3629.3663028285741</v>
      </c>
      <c r="G3" s="148"/>
      <c r="H3" s="56">
        <f>[7]Results!$M6</f>
        <v>-3805.3782476796205</v>
      </c>
      <c r="I3" s="56">
        <f>H3-$F3</f>
        <v>-176.01194485104634</v>
      </c>
      <c r="J3" s="23"/>
      <c r="K3" s="300">
        <f>[8]Results!$M6</f>
        <v>-2485.2886612967736</v>
      </c>
      <c r="L3" s="56">
        <f>K3-$F3</f>
        <v>1144.0776415318005</v>
      </c>
      <c r="M3" s="23"/>
      <c r="N3" s="106">
        <f>[9]Results!$M6</f>
        <v>-2684.1821589784563</v>
      </c>
      <c r="O3" s="56">
        <f>N3-$F3</f>
        <v>945.18414385011783</v>
      </c>
      <c r="P3" s="23"/>
      <c r="Q3" s="56">
        <f>[10]Results!$M6</f>
        <v>-2860.1941038295022</v>
      </c>
      <c r="R3" s="56">
        <f>Q3-$F3</f>
        <v>769.17219899907195</v>
      </c>
      <c r="T3" s="106">
        <f>[11]Results!$M6</f>
        <v>-3057.3274820626721</v>
      </c>
      <c r="U3" s="56">
        <f>T3-$F3</f>
        <v>572.03882076590207</v>
      </c>
      <c r="W3" s="106">
        <f>[12]Results!$M6</f>
        <v>-3233.3394269137184</v>
      </c>
      <c r="X3" s="56">
        <f>W3-$F3</f>
        <v>396.02687591485574</v>
      </c>
      <c r="Z3" s="106">
        <f>[13]Results!$M6</f>
        <v>-3453.3543579775287</v>
      </c>
      <c r="AA3" s="56">
        <f>Z3-$F3</f>
        <v>176.01194485104543</v>
      </c>
      <c r="AC3" s="106"/>
      <c r="AD3" s="56">
        <f>AC3-$F3</f>
        <v>3629.3663028285741</v>
      </c>
      <c r="AF3" s="106"/>
      <c r="AG3" s="56">
        <f>AF3-$F3</f>
        <v>3629.3663028285741</v>
      </c>
      <c r="AI3" s="106"/>
      <c r="AJ3" s="56">
        <f>AI3-$F3</f>
        <v>3629.3663028285741</v>
      </c>
    </row>
    <row r="4" spans="1:36" x14ac:dyDescent="0.25">
      <c r="A4" s="4" t="s">
        <v>5</v>
      </c>
      <c r="B4" s="11" t="s">
        <v>8</v>
      </c>
      <c r="C4" s="11" t="s">
        <v>9</v>
      </c>
      <c r="D4" s="63"/>
      <c r="E4" s="63"/>
      <c r="F4" s="268">
        <f>[3]Results!$M7</f>
        <v>-777.78090318579416</v>
      </c>
      <c r="G4" s="148"/>
      <c r="H4" s="56">
        <f>[7]Results!$M7</f>
        <v>-104.4582926050402</v>
      </c>
      <c r="I4" s="56">
        <f t="shared" ref="I4:I20" si="0">H4-$F4</f>
        <v>673.32261058075392</v>
      </c>
      <c r="J4" s="23"/>
      <c r="K4" s="300">
        <f>[8]Results!$M7</f>
        <v>-785.38535384440775</v>
      </c>
      <c r="L4" s="56">
        <f t="shared" ref="L4:L20" si="1">K4-$F4</f>
        <v>-7.6044506586135867</v>
      </c>
      <c r="M4" s="23"/>
      <c r="N4" s="106">
        <f>[9]Results!$M7</f>
        <v>-784.06334934529514</v>
      </c>
      <c r="O4" s="56">
        <f t="shared" ref="O4:O20" si="2">N4-$F4</f>
        <v>-6.282446159500978</v>
      </c>
      <c r="P4" s="23"/>
      <c r="Q4" s="56">
        <f>[10]Results!$M7</f>
        <v>-782.89343385935456</v>
      </c>
      <c r="R4" s="56">
        <f t="shared" ref="R4:R20" si="3">Q4-$F4</f>
        <v>-5.1125306735603999</v>
      </c>
      <c r="T4" s="106">
        <f>[11]Results!$M7</f>
        <v>-781.58312851510095</v>
      </c>
      <c r="U4" s="56">
        <f t="shared" ref="U4:U20" si="4">T4-$F4</f>
        <v>-3.8022253293067934</v>
      </c>
      <c r="W4" s="106">
        <f>[12]Results!$M7</f>
        <v>-780.41321302916049</v>
      </c>
      <c r="X4" s="56">
        <f t="shared" ref="X4:X20" si="5">W4-$F4</f>
        <v>-2.632309843366329</v>
      </c>
      <c r="Z4" s="106">
        <f>[13]Results!$M7</f>
        <v>-778.95081867173474</v>
      </c>
      <c r="AA4" s="56">
        <f t="shared" ref="AA4:AA20" si="6">Z4-$F4</f>
        <v>-1.169915485940578</v>
      </c>
      <c r="AC4" s="106"/>
      <c r="AD4" s="56">
        <f t="shared" ref="AD4:AD20" si="7">AC4-$F4</f>
        <v>777.78090318579416</v>
      </c>
      <c r="AF4" s="106"/>
      <c r="AG4" s="56">
        <f t="shared" ref="AG4:AG20" si="8">AF4-$F4</f>
        <v>777.78090318579416</v>
      </c>
      <c r="AI4" s="106"/>
      <c r="AJ4" s="56">
        <f t="shared" ref="AJ4:AJ20" si="9">AI4-$F4</f>
        <v>777.78090318579416</v>
      </c>
    </row>
    <row r="5" spans="1:36" x14ac:dyDescent="0.25">
      <c r="A5" s="4" t="s">
        <v>5</v>
      </c>
      <c r="B5" s="11" t="s">
        <v>10</v>
      </c>
      <c r="C5" s="11" t="s">
        <v>207</v>
      </c>
      <c r="D5" s="63"/>
      <c r="E5" s="63"/>
      <c r="F5" s="268">
        <f>[3]Results!$M8</f>
        <v>-2690.6526778847806</v>
      </c>
      <c r="G5" s="148"/>
      <c r="H5" s="56">
        <f>[7]Results!$M8</f>
        <v>-1553.6189798779526</v>
      </c>
      <c r="I5" s="56">
        <f t="shared" si="0"/>
        <v>1137.033698006828</v>
      </c>
      <c r="J5" s="23"/>
      <c r="K5" s="300">
        <f>[8]Results!$M8</f>
        <v>-2733.721696956015</v>
      </c>
      <c r="L5" s="56">
        <f t="shared" si="1"/>
        <v>-43.069019071234379</v>
      </c>
      <c r="M5" s="23"/>
      <c r="N5" s="106">
        <f>[9]Results!$M8</f>
        <v>-2785.2972730938691</v>
      </c>
      <c r="O5" s="56">
        <f t="shared" si="2"/>
        <v>-94.644595209088493</v>
      </c>
      <c r="P5" s="23"/>
      <c r="Q5" s="56">
        <f>[10]Results!$M8</f>
        <v>-2755.6814412573785</v>
      </c>
      <c r="R5" s="56">
        <f t="shared" si="3"/>
        <v>-65.02876337259795</v>
      </c>
      <c r="T5" s="106">
        <f>[11]Results!$M8</f>
        <v>-2752.9418828988773</v>
      </c>
      <c r="U5" s="56">
        <f t="shared" si="4"/>
        <v>-62.289205014096751</v>
      </c>
      <c r="W5" s="106">
        <f>[12]Results!$M8</f>
        <v>-2723.3260515341412</v>
      </c>
      <c r="X5" s="56">
        <f t="shared" si="5"/>
        <v>-32.673373649360656</v>
      </c>
      <c r="Z5" s="106">
        <f>[13]Results!$M8</f>
        <v>-2720.2685087734308</v>
      </c>
      <c r="AA5" s="56">
        <f t="shared" si="6"/>
        <v>-29.61583088865018</v>
      </c>
      <c r="AC5" s="106"/>
      <c r="AD5" s="56">
        <f t="shared" si="7"/>
        <v>2690.6526778847806</v>
      </c>
      <c r="AF5" s="106"/>
      <c r="AG5" s="56">
        <f t="shared" si="8"/>
        <v>2690.6526778847806</v>
      </c>
      <c r="AI5" s="106"/>
      <c r="AJ5" s="56">
        <f t="shared" si="9"/>
        <v>2690.6526778847806</v>
      </c>
    </row>
    <row r="6" spans="1:36" x14ac:dyDescent="0.25">
      <c r="A6" s="8" t="s">
        <v>5</v>
      </c>
      <c r="B6" s="11" t="s">
        <v>12</v>
      </c>
      <c r="C6" s="11" t="s">
        <v>208</v>
      </c>
      <c r="D6" s="63"/>
      <c r="E6" s="63"/>
      <c r="F6" s="268">
        <f>[3]Results!$M9</f>
        <v>-23890.195765513858</v>
      </c>
      <c r="G6" s="148"/>
      <c r="H6" s="56">
        <f>[7]Results!$M9</f>
        <v>-25048.789158603759</v>
      </c>
      <c r="I6" s="56">
        <f t="shared" si="0"/>
        <v>-1158.5933930899009</v>
      </c>
      <c r="J6" s="23"/>
      <c r="K6" s="300">
        <f>[8]Results!$M9</f>
        <v>-16359.338710429463</v>
      </c>
      <c r="L6" s="56">
        <f t="shared" si="1"/>
        <v>7530.8570550843942</v>
      </c>
      <c r="M6" s="23"/>
      <c r="N6" s="106">
        <f>[9]Results!$M9</f>
        <v>-17668.549244621059</v>
      </c>
      <c r="O6" s="56">
        <f t="shared" si="2"/>
        <v>6221.6465208927984</v>
      </c>
      <c r="P6" s="23"/>
      <c r="Q6" s="56">
        <f>[10]Results!$M9</f>
        <v>-18827.142637710964</v>
      </c>
      <c r="R6" s="56">
        <f t="shared" si="3"/>
        <v>5063.0531278028939</v>
      </c>
      <c r="T6" s="106">
        <f>[11]Results!$M9</f>
        <v>-20124.767237971664</v>
      </c>
      <c r="U6" s="56">
        <f t="shared" si="4"/>
        <v>3765.4285275421935</v>
      </c>
      <c r="W6" s="106">
        <f>[12]Results!$M9</f>
        <v>-21283.360631061565</v>
      </c>
      <c r="X6" s="56">
        <f t="shared" si="5"/>
        <v>2606.8351344522926</v>
      </c>
      <c r="Z6" s="106">
        <f>[13]Results!$M9</f>
        <v>-22731.602372423942</v>
      </c>
      <c r="AA6" s="56">
        <f t="shared" si="6"/>
        <v>1158.5933930899155</v>
      </c>
      <c r="AC6" s="106"/>
      <c r="AD6" s="56">
        <f t="shared" si="7"/>
        <v>23890.195765513858</v>
      </c>
      <c r="AF6" s="106"/>
      <c r="AG6" s="56">
        <f t="shared" si="8"/>
        <v>23890.195765513858</v>
      </c>
      <c r="AI6" s="106"/>
      <c r="AJ6" s="56">
        <f t="shared" si="9"/>
        <v>23890.195765513858</v>
      </c>
    </row>
    <row r="7" spans="1:36" x14ac:dyDescent="0.25">
      <c r="A7" s="8" t="s">
        <v>5</v>
      </c>
      <c r="B7" s="11" t="s">
        <v>14</v>
      </c>
      <c r="C7" s="11" t="s">
        <v>13</v>
      </c>
      <c r="D7" s="63"/>
      <c r="E7" s="63"/>
      <c r="F7" s="268">
        <f>[3]Results!$M10</f>
        <v>-33.204585248328847</v>
      </c>
      <c r="G7" s="148"/>
      <c r="H7" s="56">
        <f>[7]Results!$M10</f>
        <v>-33.204585248328847</v>
      </c>
      <c r="I7" s="56">
        <f t="shared" si="0"/>
        <v>0</v>
      </c>
      <c r="J7" s="23"/>
      <c r="K7" s="300">
        <f>[8]Results!$M10</f>
        <v>-33.204585248328847</v>
      </c>
      <c r="L7" s="56">
        <f t="shared" si="1"/>
        <v>0</v>
      </c>
      <c r="M7" s="23"/>
      <c r="N7" s="106">
        <f>[9]Results!$M10</f>
        <v>-33.204585248328847</v>
      </c>
      <c r="O7" s="56">
        <f t="shared" si="2"/>
        <v>0</v>
      </c>
      <c r="P7" s="23"/>
      <c r="Q7" s="56">
        <f>[10]Results!$M10</f>
        <v>-33.204585248328847</v>
      </c>
      <c r="R7" s="56">
        <f t="shared" si="3"/>
        <v>0</v>
      </c>
      <c r="T7" s="106">
        <f>[11]Results!$M10</f>
        <v>-33.204585248328847</v>
      </c>
      <c r="U7" s="56">
        <f t="shared" si="4"/>
        <v>0</v>
      </c>
      <c r="W7" s="106">
        <f>[12]Results!$M10</f>
        <v>-33.204585248328847</v>
      </c>
      <c r="X7" s="56">
        <f t="shared" si="5"/>
        <v>0</v>
      </c>
      <c r="Z7" s="106">
        <f>[13]Results!$M10</f>
        <v>-33.204585248328847</v>
      </c>
      <c r="AA7" s="56">
        <f t="shared" si="6"/>
        <v>0</v>
      </c>
      <c r="AC7" s="106"/>
      <c r="AD7" s="56">
        <f t="shared" si="7"/>
        <v>33.204585248328847</v>
      </c>
      <c r="AF7" s="106"/>
      <c r="AG7" s="56">
        <f t="shared" si="8"/>
        <v>33.204585248328847</v>
      </c>
      <c r="AI7" s="106"/>
      <c r="AJ7" s="56">
        <f t="shared" si="9"/>
        <v>33.204585248328847</v>
      </c>
    </row>
    <row r="8" spans="1:36" x14ac:dyDescent="0.25">
      <c r="A8" s="8" t="s">
        <v>5</v>
      </c>
      <c r="B8" s="11" t="s">
        <v>16</v>
      </c>
      <c r="C8" s="11" t="s">
        <v>209</v>
      </c>
      <c r="D8" s="63"/>
      <c r="E8" s="63"/>
      <c r="F8" s="268">
        <f>[3]Results!$M11</f>
        <v>-332425.85972630302</v>
      </c>
      <c r="G8" s="148"/>
      <c r="H8" s="56">
        <f>[7]Results!$M11</f>
        <v>-332425.85972630302</v>
      </c>
      <c r="I8" s="56">
        <f t="shared" si="0"/>
        <v>0</v>
      </c>
      <c r="J8" s="23"/>
      <c r="K8" s="300">
        <f>[8]Results!$M11</f>
        <v>-332425.85972630302</v>
      </c>
      <c r="L8" s="56">
        <f t="shared" si="1"/>
        <v>0</v>
      </c>
      <c r="M8" s="23"/>
      <c r="N8" s="106">
        <f>[9]Results!$M11</f>
        <v>-332425.85972630302</v>
      </c>
      <c r="O8" s="56">
        <f t="shared" si="2"/>
        <v>0</v>
      </c>
      <c r="P8" s="23"/>
      <c r="Q8" s="56">
        <f>[10]Results!$M11</f>
        <v>-332425.85972630302</v>
      </c>
      <c r="R8" s="56">
        <f t="shared" si="3"/>
        <v>0</v>
      </c>
      <c r="T8" s="106">
        <f>[11]Results!$M11</f>
        <v>-332425.85972630302</v>
      </c>
      <c r="U8" s="56">
        <f t="shared" si="4"/>
        <v>0</v>
      </c>
      <c r="W8" s="106">
        <f>[12]Results!$M11</f>
        <v>-332425.85972630302</v>
      </c>
      <c r="X8" s="56">
        <f t="shared" si="5"/>
        <v>0</v>
      </c>
      <c r="Z8" s="106">
        <f>[13]Results!$M11</f>
        <v>-332425.85972630302</v>
      </c>
      <c r="AA8" s="56">
        <f t="shared" si="6"/>
        <v>0</v>
      </c>
      <c r="AC8" s="106"/>
      <c r="AD8" s="56">
        <f t="shared" si="7"/>
        <v>332425.85972630302</v>
      </c>
      <c r="AF8" s="106"/>
      <c r="AG8" s="56">
        <f t="shared" si="8"/>
        <v>332425.85972630302</v>
      </c>
      <c r="AI8" s="106"/>
      <c r="AJ8" s="56">
        <f t="shared" si="9"/>
        <v>332425.85972630302</v>
      </c>
    </row>
    <row r="9" spans="1:36" x14ac:dyDescent="0.25">
      <c r="A9" s="8" t="s">
        <v>5</v>
      </c>
      <c r="B9" s="11" t="s">
        <v>18</v>
      </c>
      <c r="C9" s="11" t="s">
        <v>17</v>
      </c>
      <c r="D9" s="63"/>
      <c r="E9" s="63"/>
      <c r="F9" s="268">
        <f>[3]Results!$M12</f>
        <v>-73692.449407367152</v>
      </c>
      <c r="G9" s="148"/>
      <c r="H9" s="56">
        <f>[7]Results!$M12</f>
        <v>-42551.021582367241</v>
      </c>
      <c r="I9" s="56">
        <f t="shared" si="0"/>
        <v>31141.427824999912</v>
      </c>
      <c r="J9" s="23"/>
      <c r="K9" s="300">
        <f>[8]Results!$M12</f>
        <v>-74872.036574379425</v>
      </c>
      <c r="L9" s="56">
        <f t="shared" si="1"/>
        <v>-1179.5871670122724</v>
      </c>
      <c r="M9" s="23"/>
      <c r="N9" s="106">
        <f>[9]Results!$M12</f>
        <v>-76284.603835919348</v>
      </c>
      <c r="O9" s="56">
        <f t="shared" si="2"/>
        <v>-2592.1544285521959</v>
      </c>
      <c r="P9" s="23"/>
      <c r="Q9" s="56">
        <f>[10]Results!$M12</f>
        <v>-75473.47660511834</v>
      </c>
      <c r="R9" s="56">
        <f t="shared" si="3"/>
        <v>-1781.0271977511875</v>
      </c>
      <c r="T9" s="106">
        <f>[11]Results!$M12</f>
        <v>-75398.444763562613</v>
      </c>
      <c r="U9" s="56">
        <f t="shared" si="4"/>
        <v>-1705.9953561954608</v>
      </c>
      <c r="W9" s="106">
        <f>[12]Results!$M12</f>
        <v>-74587.317532761605</v>
      </c>
      <c r="X9" s="56">
        <f t="shared" si="5"/>
        <v>-894.86812539445236</v>
      </c>
      <c r="Z9" s="106">
        <f>[13]Results!$M12</f>
        <v>-74503.576638168131</v>
      </c>
      <c r="AA9" s="56">
        <f t="shared" si="6"/>
        <v>-811.12723080097931</v>
      </c>
      <c r="AC9" s="106"/>
      <c r="AD9" s="56">
        <f t="shared" si="7"/>
        <v>73692.449407367152</v>
      </c>
      <c r="AF9" s="106"/>
      <c r="AG9" s="56">
        <f t="shared" si="8"/>
        <v>73692.449407367152</v>
      </c>
      <c r="AI9" s="106"/>
      <c r="AJ9" s="56">
        <f t="shared" si="9"/>
        <v>73692.449407367152</v>
      </c>
    </row>
    <row r="10" spans="1:36" x14ac:dyDescent="0.25">
      <c r="A10" s="8" t="s">
        <v>5</v>
      </c>
      <c r="B10" s="11" t="s">
        <v>20</v>
      </c>
      <c r="C10" s="11" t="s">
        <v>210</v>
      </c>
      <c r="D10" s="63"/>
      <c r="E10" s="63"/>
      <c r="F10" s="268">
        <f>[3]Results!$M13</f>
        <v>-4671668.5610889215</v>
      </c>
      <c r="G10" s="148"/>
      <c r="H10" s="56">
        <f>[7]Results!$M13</f>
        <v>-4621249.057647083</v>
      </c>
      <c r="I10" s="56">
        <f t="shared" si="0"/>
        <v>50419.503441838548</v>
      </c>
      <c r="J10" s="23"/>
      <c r="K10" s="300">
        <f>[8]Results!$M13</f>
        <v>-4671889.0545442067</v>
      </c>
      <c r="L10" s="56">
        <f t="shared" si="1"/>
        <v>-220.49345528520644</v>
      </c>
      <c r="M10" s="23"/>
      <c r="N10" s="106">
        <f>[9]Results!$M13</f>
        <v>-4671850.7226050561</v>
      </c>
      <c r="O10" s="56">
        <f t="shared" si="2"/>
        <v>-182.16151613462716</v>
      </c>
      <c r="P10" s="23"/>
      <c r="Q10" s="56">
        <f>[10]Results!$M13</f>
        <v>-4671816.8005350139</v>
      </c>
      <c r="R10" s="56">
        <f t="shared" si="3"/>
        <v>-148.23944609239697</v>
      </c>
      <c r="T10" s="106">
        <f>[11]Results!$M13</f>
        <v>-4671778.8078165641</v>
      </c>
      <c r="U10" s="56">
        <f t="shared" si="4"/>
        <v>-110.24672764260322</v>
      </c>
      <c r="W10" s="106">
        <f>[12]Results!$M13</f>
        <v>-4671744.88574652</v>
      </c>
      <c r="X10" s="56">
        <f t="shared" si="5"/>
        <v>-76.324657598510385</v>
      </c>
      <c r="Z10" s="106">
        <f>[13]Results!$M13</f>
        <v>-4671702.4831589647</v>
      </c>
      <c r="AA10" s="56">
        <f t="shared" si="6"/>
        <v>-33.922070043161511</v>
      </c>
      <c r="AC10" s="106"/>
      <c r="AD10" s="56">
        <f t="shared" si="7"/>
        <v>4671668.5610889215</v>
      </c>
      <c r="AF10" s="106"/>
      <c r="AG10" s="56">
        <f t="shared" si="8"/>
        <v>4671668.5610889215</v>
      </c>
      <c r="AI10" s="106"/>
      <c r="AJ10" s="56">
        <f t="shared" si="9"/>
        <v>4671668.5610889215</v>
      </c>
    </row>
    <row r="11" spans="1:36" x14ac:dyDescent="0.25">
      <c r="A11" s="8" t="s">
        <v>5</v>
      </c>
      <c r="B11" s="11" t="s">
        <v>22</v>
      </c>
      <c r="C11" s="11" t="s">
        <v>21</v>
      </c>
      <c r="D11" s="63"/>
      <c r="E11" s="63"/>
      <c r="F11" s="268">
        <f>[3]Results!$M14</f>
        <v>-165.92312324316237</v>
      </c>
      <c r="G11" s="148"/>
      <c r="H11" s="56">
        <f>[7]Results!$M14</f>
        <v>-165.92312324316237</v>
      </c>
      <c r="I11" s="56">
        <f t="shared" si="0"/>
        <v>0</v>
      </c>
      <c r="J11" s="27"/>
      <c r="K11" s="300">
        <f>[8]Results!$M14</f>
        <v>-165.92312324316237</v>
      </c>
      <c r="L11" s="56">
        <f t="shared" si="1"/>
        <v>0</v>
      </c>
      <c r="M11" s="23"/>
      <c r="N11" s="106">
        <f>[9]Results!$M14</f>
        <v>-165.92312324316237</v>
      </c>
      <c r="O11" s="56">
        <f t="shared" si="2"/>
        <v>0</v>
      </c>
      <c r="P11" s="23"/>
      <c r="Q11" s="56">
        <f>[10]Results!$M14</f>
        <v>-165.92312324316237</v>
      </c>
      <c r="R11" s="56">
        <f t="shared" si="3"/>
        <v>0</v>
      </c>
      <c r="T11" s="106">
        <f>[11]Results!$M14</f>
        <v>-165.92312324316237</v>
      </c>
      <c r="U11" s="56">
        <f t="shared" si="4"/>
        <v>0</v>
      </c>
      <c r="W11" s="106">
        <f>[12]Results!$M14</f>
        <v>-165.92312324316237</v>
      </c>
      <c r="X11" s="56">
        <f t="shared" si="5"/>
        <v>0</v>
      </c>
      <c r="Z11" s="106">
        <f>[13]Results!$M14</f>
        <v>-165.92312324316237</v>
      </c>
      <c r="AA11" s="56">
        <f t="shared" si="6"/>
        <v>0</v>
      </c>
      <c r="AC11" s="106"/>
      <c r="AD11" s="56">
        <f t="shared" si="7"/>
        <v>165.92312324316237</v>
      </c>
      <c r="AF11" s="106"/>
      <c r="AG11" s="56">
        <f t="shared" si="8"/>
        <v>165.92312324316237</v>
      </c>
      <c r="AI11" s="106"/>
      <c r="AJ11" s="56">
        <f t="shared" si="9"/>
        <v>165.92312324316237</v>
      </c>
    </row>
    <row r="12" spans="1:36" x14ac:dyDescent="0.25">
      <c r="A12" s="9" t="s">
        <v>5</v>
      </c>
      <c r="B12" s="11" t="s">
        <v>24</v>
      </c>
      <c r="C12" s="11" t="s">
        <v>211</v>
      </c>
      <c r="D12" s="63"/>
      <c r="E12" s="63"/>
      <c r="F12" s="268">
        <f>[3]Results!$M15</f>
        <v>-234483.19436564366</v>
      </c>
      <c r="G12" s="148"/>
      <c r="H12" s="56">
        <f>[7]Results!$M15</f>
        <v>-234483.19436564366</v>
      </c>
      <c r="I12" s="56">
        <f t="shared" si="0"/>
        <v>0</v>
      </c>
      <c r="J12" s="23"/>
      <c r="K12" s="300">
        <f>[8]Results!$M15</f>
        <v>-234483.19436564366</v>
      </c>
      <c r="L12" s="56">
        <f t="shared" si="1"/>
        <v>0</v>
      </c>
      <c r="M12" s="23"/>
      <c r="N12" s="106">
        <f>[9]Results!$M15</f>
        <v>-234483.19436564366</v>
      </c>
      <c r="O12" s="56">
        <f t="shared" si="2"/>
        <v>0</v>
      </c>
      <c r="P12" s="23"/>
      <c r="Q12" s="56">
        <f>[10]Results!$M15</f>
        <v>-234483.19436564366</v>
      </c>
      <c r="R12" s="56">
        <f t="shared" si="3"/>
        <v>0</v>
      </c>
      <c r="T12" s="106">
        <f>[11]Results!$M15</f>
        <v>-234483.19436564366</v>
      </c>
      <c r="U12" s="56">
        <f t="shared" si="4"/>
        <v>0</v>
      </c>
      <c r="W12" s="106">
        <f>[12]Results!$M15</f>
        <v>-234483.19436564366</v>
      </c>
      <c r="X12" s="56">
        <f t="shared" si="5"/>
        <v>0</v>
      </c>
      <c r="Z12" s="106">
        <f>[13]Results!$M15</f>
        <v>-234483.19436564366</v>
      </c>
      <c r="AA12" s="56">
        <f t="shared" si="6"/>
        <v>0</v>
      </c>
      <c r="AC12" s="106"/>
      <c r="AD12" s="56">
        <f t="shared" si="7"/>
        <v>234483.19436564366</v>
      </c>
      <c r="AF12" s="106"/>
      <c r="AG12" s="56">
        <f t="shared" si="8"/>
        <v>234483.19436564366</v>
      </c>
      <c r="AI12" s="106"/>
      <c r="AJ12" s="56">
        <f t="shared" si="9"/>
        <v>234483.19436564366</v>
      </c>
    </row>
    <row r="13" spans="1:36" x14ac:dyDescent="0.25">
      <c r="A13" s="9" t="s">
        <v>5</v>
      </c>
      <c r="B13" s="11" t="s">
        <v>26</v>
      </c>
      <c r="C13" s="11" t="s">
        <v>25</v>
      </c>
      <c r="D13" s="63"/>
      <c r="E13" s="63"/>
      <c r="F13" s="268">
        <f>[3]Results!$M16</f>
        <v>-8767.6268804729098</v>
      </c>
      <c r="G13" s="148"/>
      <c r="H13" s="56">
        <f>[7]Results!$M16</f>
        <v>-810.23035857218349</v>
      </c>
      <c r="I13" s="56">
        <f t="shared" si="0"/>
        <v>7957.3965219007259</v>
      </c>
      <c r="J13" s="23"/>
      <c r="K13" s="300">
        <f>[8]Results!$M16</f>
        <v>-8802.4259906269926</v>
      </c>
      <c r="L13" s="56">
        <f t="shared" si="1"/>
        <v>-34.799110154082882</v>
      </c>
      <c r="M13" s="23"/>
      <c r="N13" s="106">
        <f>[9]Results!$M16</f>
        <v>-8796.3762991694366</v>
      </c>
      <c r="O13" s="56">
        <f t="shared" si="2"/>
        <v>-28.749418696526845</v>
      </c>
      <c r="P13" s="23"/>
      <c r="Q13" s="56">
        <f>[10]Results!$M16</f>
        <v>-8791.0225899149627</v>
      </c>
      <c r="R13" s="56">
        <f t="shared" si="3"/>
        <v>-23.395709442052976</v>
      </c>
      <c r="T13" s="106">
        <f>[11]Results!$M16</f>
        <v>-8785.0264355499512</v>
      </c>
      <c r="U13" s="56">
        <f t="shared" si="4"/>
        <v>-17.399555077041441</v>
      </c>
      <c r="W13" s="106">
        <f>[12]Results!$M16</f>
        <v>-8779.6727262954773</v>
      </c>
      <c r="X13" s="56">
        <f t="shared" si="5"/>
        <v>-12.045845822567571</v>
      </c>
      <c r="Z13" s="106">
        <f>[13]Results!$M16</f>
        <v>-8772.9805897273836</v>
      </c>
      <c r="AA13" s="56">
        <f t="shared" si="6"/>
        <v>-5.3537092544738698</v>
      </c>
      <c r="AC13" s="106"/>
      <c r="AD13" s="56">
        <f t="shared" si="7"/>
        <v>8767.6268804729098</v>
      </c>
      <c r="AF13" s="106"/>
      <c r="AG13" s="56">
        <f t="shared" si="8"/>
        <v>8767.6268804729098</v>
      </c>
      <c r="AI13" s="106"/>
      <c r="AJ13" s="56">
        <f t="shared" si="9"/>
        <v>8767.6268804729098</v>
      </c>
    </row>
    <row r="14" spans="1:36" x14ac:dyDescent="0.25">
      <c r="A14" s="9" t="s">
        <v>5</v>
      </c>
      <c r="B14" s="11" t="s">
        <v>28</v>
      </c>
      <c r="C14" s="11" t="s">
        <v>212</v>
      </c>
      <c r="D14" s="63"/>
      <c r="E14" s="63"/>
      <c r="F14" s="268">
        <f>[3]Results!$M17</f>
        <v>-47.037779615475827</v>
      </c>
      <c r="G14" s="148"/>
      <c r="H14" s="56">
        <f>[7]Results!$M17</f>
        <v>-42.762726755053343</v>
      </c>
      <c r="I14" s="56">
        <f t="shared" si="0"/>
        <v>4.275052860422484</v>
      </c>
      <c r="J14" s="23"/>
      <c r="K14" s="300">
        <f>[8]Results!$M17</f>
        <v>-139.6639249246299</v>
      </c>
      <c r="L14" s="56">
        <f t="shared" si="1"/>
        <v>-92.626145309154069</v>
      </c>
      <c r="M14" s="23"/>
      <c r="N14" s="106">
        <f>[9]Results!$M17</f>
        <v>-123.56122581703846</v>
      </c>
      <c r="O14" s="56">
        <f t="shared" si="2"/>
        <v>-76.523446201562635</v>
      </c>
      <c r="P14" s="23"/>
      <c r="Q14" s="56">
        <f>[10]Results!$M17</f>
        <v>-109.31104961563018</v>
      </c>
      <c r="R14" s="56">
        <f t="shared" si="3"/>
        <v>-62.273270000154355</v>
      </c>
      <c r="T14" s="106">
        <f>[11]Results!$M17</f>
        <v>-93.350852270052869</v>
      </c>
      <c r="U14" s="56">
        <f t="shared" si="4"/>
        <v>-46.313072654577041</v>
      </c>
      <c r="W14" s="106">
        <f>[12]Results!$M17</f>
        <v>-79.100676068644546</v>
      </c>
      <c r="X14" s="56">
        <f t="shared" si="5"/>
        <v>-32.062896453168719</v>
      </c>
      <c r="Z14" s="106">
        <f>[13]Results!$M17</f>
        <v>-61.28795581688415</v>
      </c>
      <c r="AA14" s="56">
        <f t="shared" si="6"/>
        <v>-14.250176201408323</v>
      </c>
      <c r="AC14" s="106"/>
      <c r="AD14" s="56">
        <f t="shared" si="7"/>
        <v>47.037779615475827</v>
      </c>
      <c r="AF14" s="106"/>
      <c r="AG14" s="56">
        <f t="shared" si="8"/>
        <v>47.037779615475827</v>
      </c>
      <c r="AI14" s="106"/>
      <c r="AJ14" s="56">
        <f t="shared" si="9"/>
        <v>47.037779615475827</v>
      </c>
    </row>
    <row r="15" spans="1:36" x14ac:dyDescent="0.25">
      <c r="A15" s="10" t="s">
        <v>5</v>
      </c>
      <c r="B15" s="11" t="s">
        <v>30</v>
      </c>
      <c r="C15" s="11" t="s">
        <v>27</v>
      </c>
      <c r="D15" s="63"/>
      <c r="E15" s="63"/>
      <c r="F15" s="268">
        <f>[3]Results!$M18</f>
        <v>-2192926.7933680452</v>
      </c>
      <c r="G15" s="148"/>
      <c r="H15" s="56">
        <f>[7]Results!$M18</f>
        <v>-1266225.7268358162</v>
      </c>
      <c r="I15" s="56">
        <f t="shared" si="0"/>
        <v>926701.06653222907</v>
      </c>
      <c r="J15" s="23"/>
      <c r="K15" s="300">
        <f>[8]Results!$M18</f>
        <v>-2228028.738336042</v>
      </c>
      <c r="L15" s="56">
        <f t="shared" si="1"/>
        <v>-35101.944967996795</v>
      </c>
      <c r="M15" s="23"/>
      <c r="N15" s="106">
        <f>[9]Results!$M18</f>
        <v>-2270063.6634902023</v>
      </c>
      <c r="O15" s="56">
        <f t="shared" si="2"/>
        <v>-77136.870122157037</v>
      </c>
      <c r="P15" s="23"/>
      <c r="Q15" s="56">
        <f>[10]Results!$M18</f>
        <v>-2245926.2837239099</v>
      </c>
      <c r="R15" s="56">
        <f t="shared" si="3"/>
        <v>-52999.490355864633</v>
      </c>
      <c r="T15" s="106">
        <f>[11]Results!$M18</f>
        <v>-2243693.4995373804</v>
      </c>
      <c r="U15" s="56">
        <f t="shared" si="4"/>
        <v>-50766.706169335172</v>
      </c>
      <c r="W15" s="106">
        <f>[12]Results!$M18</f>
        <v>-2219556.1197710885</v>
      </c>
      <c r="X15" s="56">
        <f t="shared" si="5"/>
        <v>-26629.326403043233</v>
      </c>
      <c r="Z15" s="106">
        <f>[13]Results!$M18</f>
        <v>-2217064.1731343372</v>
      </c>
      <c r="AA15" s="56">
        <f t="shared" si="6"/>
        <v>-24137.379766291939</v>
      </c>
      <c r="AC15" s="106"/>
      <c r="AD15" s="56">
        <f t="shared" si="7"/>
        <v>2192926.7933680452</v>
      </c>
      <c r="AF15" s="106"/>
      <c r="AG15" s="56">
        <f t="shared" si="8"/>
        <v>2192926.7933680452</v>
      </c>
      <c r="AI15" s="106"/>
      <c r="AJ15" s="56">
        <f t="shared" si="9"/>
        <v>2192926.7933680452</v>
      </c>
    </row>
    <row r="16" spans="1:36" x14ac:dyDescent="0.25">
      <c r="A16" s="10" t="s">
        <v>5</v>
      </c>
      <c r="B16" s="11" t="s">
        <v>32</v>
      </c>
      <c r="C16" s="11" t="s">
        <v>29</v>
      </c>
      <c r="D16" s="63"/>
      <c r="E16" s="63"/>
      <c r="F16" s="268">
        <f>[3]Results!$M19</f>
        <v>-1395188.3694205594</v>
      </c>
      <c r="G16" s="148"/>
      <c r="H16" s="56">
        <f>[7]Results!$M19</f>
        <v>-558245.44643488526</v>
      </c>
      <c r="I16" s="56">
        <f t="shared" si="0"/>
        <v>836942.92298567411</v>
      </c>
      <c r="J16" s="23"/>
      <c r="K16" s="300">
        <f>[8]Results!$M19</f>
        <v>-1420525.3908059131</v>
      </c>
      <c r="L16" s="56">
        <f t="shared" si="1"/>
        <v>-25337.021385353757</v>
      </c>
      <c r="M16" s="23"/>
      <c r="N16" s="106">
        <f>[9]Results!$M19</f>
        <v>-1444145.5069747863</v>
      </c>
      <c r="O16" s="56">
        <f t="shared" si="2"/>
        <v>-48957.137554226909</v>
      </c>
      <c r="P16" s="23"/>
      <c r="Q16" s="56">
        <f>[10]Results!$M19</f>
        <v>-1429339.0302681366</v>
      </c>
      <c r="R16" s="56">
        <f t="shared" si="3"/>
        <v>-34150.660847577266</v>
      </c>
      <c r="T16" s="106">
        <f>[11]Results!$M19</f>
        <v>-1427194.6284426549</v>
      </c>
      <c r="U16" s="56">
        <f t="shared" si="4"/>
        <v>-32006.259022095473</v>
      </c>
      <c r="W16" s="106">
        <f>[12]Results!$M19</f>
        <v>-1412388.1517360052</v>
      </c>
      <c r="X16" s="56">
        <f t="shared" si="5"/>
        <v>-17199.782315445831</v>
      </c>
      <c r="Z16" s="106">
        <f>[13]Results!$M19</f>
        <v>-1409994.8461272088</v>
      </c>
      <c r="AA16" s="56">
        <f t="shared" si="6"/>
        <v>-14806.47670664941</v>
      </c>
      <c r="AC16" s="106"/>
      <c r="AD16" s="56">
        <f t="shared" si="7"/>
        <v>1395188.3694205594</v>
      </c>
      <c r="AF16" s="106"/>
      <c r="AG16" s="56">
        <f t="shared" si="8"/>
        <v>1395188.3694205594</v>
      </c>
      <c r="AI16" s="106"/>
      <c r="AJ16" s="56">
        <f t="shared" si="9"/>
        <v>1395188.3694205594</v>
      </c>
    </row>
    <row r="17" spans="1:36" x14ac:dyDescent="0.25">
      <c r="A17" s="10" t="s">
        <v>5</v>
      </c>
      <c r="B17" s="11" t="s">
        <v>34</v>
      </c>
      <c r="C17" s="11" t="s">
        <v>31</v>
      </c>
      <c r="D17" s="63"/>
      <c r="E17" s="63"/>
      <c r="F17" s="268">
        <f>[3]Results!$M20</f>
        <v>-615382.04523404094</v>
      </c>
      <c r="G17" s="148"/>
      <c r="H17" s="56">
        <f>[7]Results!$M20</f>
        <v>-154207.47988955703</v>
      </c>
      <c r="I17" s="56">
        <f t="shared" si="0"/>
        <v>461174.56534448394</v>
      </c>
      <c r="J17" s="23"/>
      <c r="K17" s="300">
        <f>[8]Results!$M20</f>
        <v>-627675.24404901138</v>
      </c>
      <c r="L17" s="56">
        <f t="shared" si="1"/>
        <v>-12293.198814970441</v>
      </c>
      <c r="M17" s="23"/>
      <c r="N17" s="106">
        <f>[9]Results!$M20</f>
        <v>-636931.50655676727</v>
      </c>
      <c r="O17" s="56">
        <f t="shared" si="2"/>
        <v>-21549.461322726333</v>
      </c>
      <c r="P17" s="23"/>
      <c r="Q17" s="56">
        <f>[10]Results!$M20</f>
        <v>-630605.45163224393</v>
      </c>
      <c r="R17" s="56">
        <f t="shared" si="3"/>
        <v>-15223.406398202991</v>
      </c>
      <c r="T17" s="106">
        <f>[11]Results!$M20</f>
        <v>-629390.32414909825</v>
      </c>
      <c r="U17" s="56">
        <f t="shared" si="4"/>
        <v>-14008.278915057308</v>
      </c>
      <c r="W17" s="106">
        <f>[12]Results!$M20</f>
        <v>-623064.26922457491</v>
      </c>
      <c r="X17" s="56">
        <f t="shared" si="5"/>
        <v>-7682.2239905339666</v>
      </c>
      <c r="Z17" s="106">
        <f>[13]Results!$M20</f>
        <v>-621708.10015856428</v>
      </c>
      <c r="AA17" s="56">
        <f t="shared" si="6"/>
        <v>-6326.0549245233415</v>
      </c>
      <c r="AC17" s="106"/>
      <c r="AD17" s="56">
        <f t="shared" si="7"/>
        <v>615382.04523404094</v>
      </c>
      <c r="AF17" s="106"/>
      <c r="AG17" s="56">
        <f t="shared" si="8"/>
        <v>615382.04523404094</v>
      </c>
      <c r="AI17" s="106"/>
      <c r="AJ17" s="56">
        <f t="shared" si="9"/>
        <v>615382.04523404094</v>
      </c>
    </row>
    <row r="18" spans="1:36" s="54" customFormat="1" x14ac:dyDescent="0.25">
      <c r="A18" s="10" t="s">
        <v>5</v>
      </c>
      <c r="B18" s="11" t="s">
        <v>36</v>
      </c>
      <c r="C18" s="11" t="s">
        <v>33</v>
      </c>
      <c r="D18" s="63"/>
      <c r="E18" s="63"/>
      <c r="F18" s="268">
        <f>[3]Results!$M21</f>
        <v>-71.067778758165829</v>
      </c>
      <c r="G18" s="148"/>
      <c r="H18" s="56">
        <f>[7]Results!$M21</f>
        <v>-71.067778758165829</v>
      </c>
      <c r="I18" s="56">
        <f t="shared" si="0"/>
        <v>0</v>
      </c>
      <c r="J18" s="23"/>
      <c r="K18" s="300">
        <f>[8]Results!$M21</f>
        <v>-71.067778758165829</v>
      </c>
      <c r="L18" s="56">
        <f t="shared" si="1"/>
        <v>0</v>
      </c>
      <c r="M18" s="23"/>
      <c r="N18" s="106">
        <f>[9]Results!$M21</f>
        <v>-71.067778758165829</v>
      </c>
      <c r="O18" s="56">
        <f t="shared" si="2"/>
        <v>0</v>
      </c>
      <c r="P18" s="23"/>
      <c r="Q18" s="56">
        <f>[10]Results!$M21</f>
        <v>-71.067778758165829</v>
      </c>
      <c r="R18" s="56"/>
      <c r="S18"/>
      <c r="T18" s="106">
        <f>[11]Results!$M21</f>
        <v>-71.067778758165829</v>
      </c>
      <c r="U18" s="56">
        <f t="shared" si="4"/>
        <v>0</v>
      </c>
      <c r="W18" s="106">
        <f>[12]Results!$M21</f>
        <v>-71.067778758165829</v>
      </c>
      <c r="X18" s="56">
        <f t="shared" si="5"/>
        <v>0</v>
      </c>
      <c r="Z18" s="106">
        <f>[13]Results!$M21</f>
        <v>-71.067778758165829</v>
      </c>
      <c r="AA18" s="56">
        <f t="shared" si="6"/>
        <v>0</v>
      </c>
      <c r="AC18" s="106"/>
      <c r="AD18" s="56">
        <f t="shared" si="7"/>
        <v>71.067778758165829</v>
      </c>
      <c r="AF18" s="106"/>
      <c r="AG18" s="56">
        <f t="shared" si="8"/>
        <v>71.067778758165829</v>
      </c>
      <c r="AI18" s="106"/>
      <c r="AJ18" s="56">
        <f t="shared" si="9"/>
        <v>71.067778758165829</v>
      </c>
    </row>
    <row r="19" spans="1:36" s="54" customFormat="1" x14ac:dyDescent="0.25">
      <c r="A19" s="10" t="s">
        <v>5</v>
      </c>
      <c r="B19" s="11" t="s">
        <v>213</v>
      </c>
      <c r="C19" s="11" t="s">
        <v>35</v>
      </c>
      <c r="D19" s="63"/>
      <c r="E19" s="63"/>
      <c r="F19" s="268">
        <f>[3]Results!$M22</f>
        <v>-494286.80372166936</v>
      </c>
      <c r="G19" s="148"/>
      <c r="H19" s="56">
        <f>[7]Results!$M22</f>
        <v>-411423.77650037943</v>
      </c>
      <c r="I19" s="56">
        <f t="shared" si="0"/>
        <v>82863.027221289929</v>
      </c>
      <c r="J19" s="23"/>
      <c r="K19" s="300">
        <f>[8]Results!$M22</f>
        <v>-494286.80372166936</v>
      </c>
      <c r="L19" s="56">
        <f t="shared" si="1"/>
        <v>0</v>
      </c>
      <c r="M19" s="23"/>
      <c r="N19" s="106">
        <f>[9]Results!$M22</f>
        <v>-494286.80372166936</v>
      </c>
      <c r="O19" s="56">
        <f t="shared" si="2"/>
        <v>0</v>
      </c>
      <c r="P19" s="23"/>
      <c r="Q19" s="56">
        <f>[10]Results!$M22</f>
        <v>-494286.80372166936</v>
      </c>
      <c r="R19" s="56"/>
      <c r="S19"/>
      <c r="T19" s="106">
        <f>[11]Results!$M22</f>
        <v>-494286.80372166936</v>
      </c>
      <c r="U19" s="56">
        <f t="shared" si="4"/>
        <v>0</v>
      </c>
      <c r="W19" s="106">
        <f>[12]Results!$M22</f>
        <v>-494286.80372166936</v>
      </c>
      <c r="X19" s="56">
        <f t="shared" si="5"/>
        <v>0</v>
      </c>
      <c r="Z19" s="106">
        <f>[13]Results!$M22</f>
        <v>-494286.80372166936</v>
      </c>
      <c r="AA19" s="56">
        <f t="shared" si="6"/>
        <v>0</v>
      </c>
      <c r="AC19" s="106"/>
      <c r="AD19" s="56">
        <f t="shared" si="7"/>
        <v>494286.80372166936</v>
      </c>
      <c r="AF19" s="106"/>
      <c r="AG19" s="56">
        <f t="shared" si="8"/>
        <v>494286.80372166936</v>
      </c>
      <c r="AI19" s="106"/>
      <c r="AJ19" s="56">
        <f t="shared" si="9"/>
        <v>494286.80372166936</v>
      </c>
    </row>
    <row r="20" spans="1:36" ht="15.75" thickBot="1" x14ac:dyDescent="0.3">
      <c r="A20" s="12" t="s">
        <v>5</v>
      </c>
      <c r="B20" s="13" t="s">
        <v>214</v>
      </c>
      <c r="C20" s="13" t="s">
        <v>37</v>
      </c>
      <c r="D20" s="63"/>
      <c r="E20" s="63"/>
      <c r="F20" s="268">
        <f>[3]Results!$M23</f>
        <v>-8989.2320710571621</v>
      </c>
      <c r="G20" s="148"/>
      <c r="H20" s="56">
        <f>[7]Results!$M23</f>
        <v>-830.7092470418138</v>
      </c>
      <c r="I20" s="56">
        <f t="shared" si="0"/>
        <v>8158.5228240153483</v>
      </c>
      <c r="J20" s="23"/>
      <c r="K20" s="300">
        <f>[8]Results!$M23</f>
        <v>-9024.9107422992111</v>
      </c>
      <c r="L20" s="56">
        <f t="shared" si="1"/>
        <v>-35.678671242048949</v>
      </c>
      <c r="M20" s="23"/>
      <c r="N20" s="106">
        <f>[9]Results!$M23</f>
        <v>-9018.70814252944</v>
      </c>
      <c r="O20" s="56">
        <f t="shared" si="2"/>
        <v>-29.476071472277908</v>
      </c>
      <c r="P20" s="23"/>
      <c r="Q20" s="56">
        <f>[10]Results!$M23</f>
        <v>-9013.2191161845094</v>
      </c>
      <c r="R20" s="56">
        <f t="shared" si="3"/>
        <v>-23.987045127347301</v>
      </c>
      <c r="T20" s="106">
        <f>[11]Results!$M23</f>
        <v>-9007.0714066781875</v>
      </c>
      <c r="U20" s="56">
        <f t="shared" si="4"/>
        <v>-17.839335621025384</v>
      </c>
      <c r="W20" s="106">
        <f>[12]Results!$M23</f>
        <v>-9001.5823803332551</v>
      </c>
      <c r="X20" s="56">
        <f t="shared" si="5"/>
        <v>-12.350309276092958</v>
      </c>
      <c r="Z20" s="106">
        <f>[13]Results!$M23</f>
        <v>-8994.7210974020927</v>
      </c>
      <c r="AA20" s="56">
        <f t="shared" si="6"/>
        <v>-5.4890263449306076</v>
      </c>
      <c r="AC20" s="106"/>
      <c r="AD20" s="56">
        <f t="shared" si="7"/>
        <v>8989.2320710571621</v>
      </c>
      <c r="AF20" s="106"/>
      <c r="AG20" s="56">
        <f t="shared" si="8"/>
        <v>8989.2320710571621</v>
      </c>
      <c r="AI20" s="106"/>
      <c r="AJ20" s="56">
        <f t="shared" si="9"/>
        <v>8989.2320710571621</v>
      </c>
    </row>
    <row r="21" spans="1:36" ht="15.75" thickTop="1" x14ac:dyDescent="0.25">
      <c r="A21" s="15"/>
      <c r="B21" s="7"/>
      <c r="C21" s="60"/>
      <c r="D21" s="63"/>
      <c r="E21" s="63"/>
      <c r="F21" s="268">
        <f>[3]Results!$M24</f>
        <v>0</v>
      </c>
      <c r="G21" s="148"/>
      <c r="H21" s="56">
        <f>[7]Results!$M24</f>
        <v>0</v>
      </c>
      <c r="I21" s="6"/>
      <c r="J21" s="23"/>
      <c r="K21" s="300">
        <f>[8]Results!$M24</f>
        <v>0</v>
      </c>
      <c r="L21" s="6"/>
      <c r="M21" s="23"/>
      <c r="N21" s="106">
        <f>[9]Results!$M24</f>
        <v>0</v>
      </c>
      <c r="O21" s="6"/>
      <c r="P21" s="23"/>
      <c r="Q21" s="56">
        <f>[10]Results!$M24</f>
        <v>0</v>
      </c>
      <c r="R21" s="6"/>
      <c r="T21" s="106">
        <f>[11]Results!$M24</f>
        <v>0</v>
      </c>
      <c r="U21" s="6"/>
      <c r="W21" s="106">
        <f>[12]Results!$M24</f>
        <v>0</v>
      </c>
      <c r="X21" s="6"/>
      <c r="Z21" s="106">
        <f>[13]Results!$M24</f>
        <v>0</v>
      </c>
      <c r="AA21" s="6"/>
      <c r="AC21" s="106"/>
      <c r="AD21" s="6"/>
      <c r="AF21" s="106"/>
      <c r="AG21" s="6"/>
      <c r="AI21" s="106"/>
      <c r="AJ21" s="6"/>
    </row>
    <row r="22" spans="1:36" x14ac:dyDescent="0.25">
      <c r="A22" s="16"/>
      <c r="B22" s="17"/>
      <c r="C22" s="61" t="s">
        <v>38</v>
      </c>
      <c r="D22" s="67"/>
      <c r="E22" s="67"/>
      <c r="F22" s="268">
        <f>[3]Results!$M25</f>
        <v>-10059116.16420036</v>
      </c>
      <c r="G22" s="148"/>
      <c r="H22" s="56">
        <f>[7]Results!$M25</f>
        <v>-7653277.7054804191</v>
      </c>
      <c r="I22" s="84">
        <f>SUM(I3:I21)</f>
        <v>2405838.458719939</v>
      </c>
      <c r="J22" s="24"/>
      <c r="K22" s="300">
        <f>[8]Results!$M25</f>
        <v>-10124787.252690798</v>
      </c>
      <c r="L22" s="84">
        <f>SUM(L3:L21)</f>
        <v>-65671.088490437411</v>
      </c>
      <c r="M22" s="24"/>
      <c r="N22" s="106">
        <f>[9]Results!$M25</f>
        <v>-10202602.794457154</v>
      </c>
      <c r="O22" s="84">
        <f>SUM(O3:O21)</f>
        <v>-143486.63025679314</v>
      </c>
      <c r="P22" s="24"/>
      <c r="Q22" s="56">
        <f>[10]Results!$M25</f>
        <v>-10157766.560437663</v>
      </c>
      <c r="R22" s="84">
        <f>SUM(R3:R21)</f>
        <v>-98650.396237302222</v>
      </c>
      <c r="T22" s="106">
        <f>[11]Results!$M25</f>
        <v>-10153523.826436073</v>
      </c>
      <c r="U22" s="84">
        <f>SUM(U3:U21)</f>
        <v>-94407.662235713971</v>
      </c>
      <c r="W22" s="106">
        <f>[12]Results!$M25</f>
        <v>-10108687.592417054</v>
      </c>
      <c r="X22" s="84">
        <f>SUM(X3:X21)</f>
        <v>-49571.428216693399</v>
      </c>
      <c r="Z22" s="106">
        <f>[13]Results!$M25</f>
        <v>-10103952.398218904</v>
      </c>
      <c r="AA22" s="84">
        <f>SUM(AA3:AA21)</f>
        <v>-44836.234018543269</v>
      </c>
      <c r="AC22" s="106"/>
      <c r="AD22" s="84">
        <f>SUM(AD3:AD21)</f>
        <v>10059116.16420036</v>
      </c>
      <c r="AF22" s="106"/>
      <c r="AG22" s="84">
        <f>SUM(AG3:AG21)</f>
        <v>10059116.16420036</v>
      </c>
      <c r="AI22" s="106"/>
      <c r="AJ22" s="84">
        <f>SUM(AJ3:AJ21)</f>
        <v>10059116.16420036</v>
      </c>
    </row>
    <row r="23" spans="1:36" s="25" customFormat="1" x14ac:dyDescent="0.25">
      <c r="A23" s="55"/>
      <c r="B23" s="55"/>
      <c r="C23" s="67"/>
      <c r="D23" s="67"/>
      <c r="E23" s="67"/>
      <c r="F23" s="67"/>
      <c r="G23" s="67"/>
      <c r="H23" s="67"/>
      <c r="I23" s="24"/>
      <c r="J23" s="24"/>
      <c r="K23" s="24"/>
      <c r="L23" s="24"/>
      <c r="M23" s="24"/>
      <c r="N23" s="24"/>
      <c r="O23" s="24"/>
      <c r="P23" s="24"/>
      <c r="Q23" s="24"/>
      <c r="R23" s="24"/>
      <c r="S23"/>
      <c r="T23" s="24"/>
      <c r="U23" s="24"/>
      <c r="W23" s="24"/>
      <c r="X23" s="24"/>
      <c r="Z23" s="24"/>
      <c r="AA23" s="24"/>
      <c r="AC23" s="24"/>
      <c r="AD23" s="24"/>
      <c r="AF23" s="24"/>
      <c r="AG23" s="24"/>
      <c r="AI23" s="24"/>
      <c r="AJ23" s="24"/>
    </row>
    <row r="24" spans="1:36" x14ac:dyDescent="0.25">
      <c r="E24" s="20" t="s">
        <v>76</v>
      </c>
      <c r="F24" s="3" t="s">
        <v>73</v>
      </c>
      <c r="H24" s="20" t="s">
        <v>76</v>
      </c>
      <c r="I24" s="3" t="s">
        <v>73</v>
      </c>
      <c r="J24" s="28"/>
      <c r="K24" s="20" t="s">
        <v>76</v>
      </c>
      <c r="L24" s="3" t="s">
        <v>73</v>
      </c>
      <c r="N24" s="20" t="s">
        <v>76</v>
      </c>
      <c r="O24" s="3" t="s">
        <v>73</v>
      </c>
      <c r="P24" s="25"/>
      <c r="Q24" s="20" t="s">
        <v>76</v>
      </c>
      <c r="R24" s="3" t="s">
        <v>73</v>
      </c>
      <c r="T24" s="20" t="s">
        <v>76</v>
      </c>
      <c r="U24" s="3" t="s">
        <v>73</v>
      </c>
      <c r="W24" s="20" t="s">
        <v>76</v>
      </c>
      <c r="X24" s="3" t="s">
        <v>73</v>
      </c>
      <c r="Z24" s="20" t="s">
        <v>76</v>
      </c>
      <c r="AA24" s="3" t="s">
        <v>73</v>
      </c>
      <c r="AC24" s="20" t="s">
        <v>76</v>
      </c>
      <c r="AD24" s="3" t="s">
        <v>73</v>
      </c>
      <c r="AF24" s="20" t="s">
        <v>76</v>
      </c>
      <c r="AG24" s="3" t="s">
        <v>73</v>
      </c>
      <c r="AI24" s="20" t="s">
        <v>76</v>
      </c>
      <c r="AJ24" s="3" t="s">
        <v>73</v>
      </c>
    </row>
    <row r="25" spans="1:36" x14ac:dyDescent="0.25">
      <c r="E25" s="85" t="s">
        <v>69</v>
      </c>
      <c r="F25" s="58">
        <f>SUM(F3:F5)</f>
        <v>-7097.799883899148</v>
      </c>
      <c r="H25" s="85" t="s">
        <v>69</v>
      </c>
      <c r="I25" s="58">
        <f>SUM(I3:I5)</f>
        <v>1634.3443637365356</v>
      </c>
      <c r="J25" s="28"/>
      <c r="K25" s="85" t="s">
        <v>69</v>
      </c>
      <c r="L25" s="58">
        <f>SUM(L3:L5)</f>
        <v>1093.4041718019525</v>
      </c>
      <c r="N25" s="85" t="s">
        <v>69</v>
      </c>
      <c r="O25" s="58">
        <f>SUM(O3:O5)</f>
        <v>844.25710248152836</v>
      </c>
      <c r="Q25" s="85" t="s">
        <v>69</v>
      </c>
      <c r="R25" s="58">
        <f>SUM(R3:R4)</f>
        <v>764.05966832551155</v>
      </c>
      <c r="T25" s="85" t="s">
        <v>69</v>
      </c>
      <c r="U25" s="58">
        <f>SUM(U3:U5)</f>
        <v>505.94739042249853</v>
      </c>
      <c r="W25" s="85" t="s">
        <v>69</v>
      </c>
      <c r="X25" s="58">
        <f>SUM(X3:X5)</f>
        <v>360.72119242212875</v>
      </c>
      <c r="Z25" s="85" t="s">
        <v>69</v>
      </c>
      <c r="AA25" s="58">
        <f>SUM(AA3:AA5)</f>
        <v>145.22619847645467</v>
      </c>
      <c r="AC25" s="85" t="s">
        <v>69</v>
      </c>
      <c r="AD25" s="58">
        <f>SUM(AD3:AD5)</f>
        <v>7097.799883899148</v>
      </c>
      <c r="AF25" s="85" t="s">
        <v>69</v>
      </c>
      <c r="AG25" s="58">
        <f>SUM(AG3:AG5)</f>
        <v>7097.799883899148</v>
      </c>
      <c r="AI25" s="85" t="s">
        <v>69</v>
      </c>
      <c r="AJ25" s="58">
        <f>SUM(AJ3:AJ5)</f>
        <v>7097.799883899148</v>
      </c>
    </row>
    <row r="26" spans="1:36" x14ac:dyDescent="0.25">
      <c r="E26" s="86" t="s">
        <v>71</v>
      </c>
      <c r="F26" s="56">
        <f>SUM(F6:F11)</f>
        <v>-5101876.1936965967</v>
      </c>
      <c r="H26" s="86" t="s">
        <v>71</v>
      </c>
      <c r="I26" s="56">
        <f>SUM(I6:I11)</f>
        <v>80402.337873748562</v>
      </c>
      <c r="K26" s="86" t="s">
        <v>71</v>
      </c>
      <c r="L26" s="56">
        <f>SUM(L6:L11)</f>
        <v>6130.7764327869154</v>
      </c>
      <c r="N26" s="86" t="s">
        <v>71</v>
      </c>
      <c r="O26" s="56">
        <f>SUM(O6:O11)</f>
        <v>3447.3305762059754</v>
      </c>
      <c r="Q26" s="86" t="s">
        <v>71</v>
      </c>
      <c r="R26" s="56">
        <f>SUM(R5:R10)</f>
        <v>3068.757720586711</v>
      </c>
      <c r="T26" s="86" t="s">
        <v>71</v>
      </c>
      <c r="U26" s="56">
        <f>SUM(U6:U11)</f>
        <v>1949.1864437041295</v>
      </c>
      <c r="W26" s="86" t="s">
        <v>71</v>
      </c>
      <c r="X26" s="56">
        <f>SUM(X6:X11)</f>
        <v>1635.6423514593298</v>
      </c>
      <c r="Z26" s="86" t="s">
        <v>71</v>
      </c>
      <c r="AA26" s="56">
        <f>SUM(AA6:AA11)</f>
        <v>313.54409224577466</v>
      </c>
      <c r="AC26" s="86" t="s">
        <v>71</v>
      </c>
      <c r="AD26" s="56">
        <f>SUM(AD6:AD11)</f>
        <v>5101876.1936965967</v>
      </c>
      <c r="AF26" s="86" t="s">
        <v>71</v>
      </c>
      <c r="AG26" s="56">
        <f>SUM(AG6:AG11)</f>
        <v>5101876.1936965967</v>
      </c>
      <c r="AI26" s="86" t="s">
        <v>71</v>
      </c>
      <c r="AJ26" s="56">
        <f>SUM(AJ6:AJ11)</f>
        <v>5101876.1936965967</v>
      </c>
    </row>
    <row r="27" spans="1:36" x14ac:dyDescent="0.25">
      <c r="E27" s="86" t="s">
        <v>70</v>
      </c>
      <c r="F27" s="56">
        <f>SUM(F13:F15)</f>
        <v>-2201741.4580281335</v>
      </c>
      <c r="H27" s="86" t="s">
        <v>70</v>
      </c>
      <c r="I27" s="56">
        <f>SUM(I13:I15)</f>
        <v>934662.73810699023</v>
      </c>
      <c r="K27" s="86" t="s">
        <v>70</v>
      </c>
      <c r="L27" s="56">
        <f>SUM(L13:L15)</f>
        <v>-35229.370223460035</v>
      </c>
      <c r="N27" s="86" t="s">
        <v>70</v>
      </c>
      <c r="O27" s="56">
        <f>SUM(O13:O15)</f>
        <v>-77242.142987055122</v>
      </c>
      <c r="Q27" s="86" t="s">
        <v>70</v>
      </c>
      <c r="R27" s="56">
        <f>SUM(R11:R12)</f>
        <v>0</v>
      </c>
      <c r="T27" s="86" t="s">
        <v>70</v>
      </c>
      <c r="U27" s="56">
        <f>SUM(U13:U15)</f>
        <v>-50830.418797066792</v>
      </c>
      <c r="W27" s="86" t="s">
        <v>70</v>
      </c>
      <c r="X27" s="56">
        <f>SUM(X13:X15)</f>
        <v>-26673.43514531897</v>
      </c>
      <c r="Z27" s="86" t="s">
        <v>70</v>
      </c>
      <c r="AA27" s="56">
        <f>SUM(AA13:AA15)</f>
        <v>-24156.983651747822</v>
      </c>
      <c r="AC27" s="86" t="s">
        <v>70</v>
      </c>
      <c r="AD27" s="56">
        <f>SUM(AD13:AD15)</f>
        <v>2201741.4580281335</v>
      </c>
      <c r="AF27" s="86" t="s">
        <v>70</v>
      </c>
      <c r="AG27" s="56">
        <f>SUM(AG13:AG15)</f>
        <v>2201741.4580281335</v>
      </c>
      <c r="AI27" s="86" t="s">
        <v>70</v>
      </c>
      <c r="AJ27" s="56">
        <f>SUM(AJ13:AJ15)</f>
        <v>2201741.4580281335</v>
      </c>
    </row>
    <row r="28" spans="1:36" x14ac:dyDescent="0.25">
      <c r="E28" s="87" t="s">
        <v>163</v>
      </c>
      <c r="F28" s="84">
        <f>SUM(F15:F20)</f>
        <v>-4706844.3115941295</v>
      </c>
      <c r="H28" s="87" t="s">
        <v>163</v>
      </c>
      <c r="I28" s="84">
        <f>SUM(I15:I20)</f>
        <v>2315840.1049076924</v>
      </c>
      <c r="K28" s="87" t="s">
        <v>163</v>
      </c>
      <c r="L28" s="84">
        <f>SUM(L15:L20)</f>
        <v>-72767.843839563036</v>
      </c>
      <c r="N28" s="87" t="s">
        <v>163</v>
      </c>
      <c r="O28" s="84">
        <f>SUM(O15:O20)</f>
        <v>-147672.94507058256</v>
      </c>
      <c r="Q28" s="87" t="s">
        <v>163</v>
      </c>
      <c r="R28" s="84">
        <f>SUM(R13:R20)</f>
        <v>-102483.21362621445</v>
      </c>
      <c r="T28" s="87" t="s">
        <v>163</v>
      </c>
      <c r="U28" s="84">
        <f>SUM(U15:U20)</f>
        <v>-96799.083442108982</v>
      </c>
      <c r="W28" s="87" t="s">
        <v>163</v>
      </c>
      <c r="X28" s="84">
        <f>SUM(X15:X20)</f>
        <v>-51523.683018299125</v>
      </c>
      <c r="Z28" s="87" t="s">
        <v>163</v>
      </c>
      <c r="AA28" s="84">
        <f>SUM(AA15:AA20)</f>
        <v>-45275.400423809624</v>
      </c>
      <c r="AC28" s="87" t="s">
        <v>163</v>
      </c>
      <c r="AD28" s="84">
        <f>SUM(AD15:AD20)</f>
        <v>4706844.3115941295</v>
      </c>
      <c r="AF28" s="87" t="s">
        <v>163</v>
      </c>
      <c r="AG28" s="84">
        <f>SUM(AG15:AG20)</f>
        <v>4706844.3115941295</v>
      </c>
      <c r="AI28" s="87" t="s">
        <v>163</v>
      </c>
      <c r="AJ28" s="84">
        <f>SUM(AJ15:AJ20)</f>
        <v>4706844.3115941295</v>
      </c>
    </row>
    <row r="29" spans="1:36" s="54" customFormat="1" x14ac:dyDescent="0.25">
      <c r="F29" s="81"/>
      <c r="G29" s="25"/>
      <c r="I29" s="81"/>
      <c r="J29" s="25"/>
      <c r="L29" s="81"/>
      <c r="O29" s="81"/>
      <c r="R29" s="81"/>
      <c r="S29"/>
      <c r="U29" s="81"/>
      <c r="X29" s="81"/>
      <c r="AA29" s="81"/>
      <c r="AD29" s="81"/>
      <c r="AG29" s="81"/>
      <c r="AJ29" s="81"/>
    </row>
    <row r="30" spans="1:36" x14ac:dyDescent="0.25">
      <c r="E30" s="20" t="s">
        <v>76</v>
      </c>
      <c r="F30" s="3" t="s">
        <v>74</v>
      </c>
      <c r="H30" s="20" t="s">
        <v>76</v>
      </c>
      <c r="I30" s="3" t="s">
        <v>74</v>
      </c>
      <c r="K30" s="20" t="s">
        <v>76</v>
      </c>
      <c r="L30" s="3" t="s">
        <v>74</v>
      </c>
      <c r="N30" s="20" t="s">
        <v>76</v>
      </c>
      <c r="O30" s="3" t="s">
        <v>74</v>
      </c>
      <c r="Q30" s="20" t="s">
        <v>76</v>
      </c>
      <c r="R30" s="3" t="s">
        <v>74</v>
      </c>
      <c r="T30" s="20" t="s">
        <v>76</v>
      </c>
      <c r="U30" s="3" t="s">
        <v>74</v>
      </c>
      <c r="W30" s="20" t="s">
        <v>76</v>
      </c>
      <c r="X30" s="3" t="s">
        <v>74</v>
      </c>
      <c r="Z30" s="20" t="s">
        <v>76</v>
      </c>
      <c r="AA30" s="3" t="s">
        <v>74</v>
      </c>
      <c r="AC30" s="20" t="s">
        <v>76</v>
      </c>
      <c r="AD30" s="3" t="s">
        <v>74</v>
      </c>
      <c r="AF30" s="20" t="s">
        <v>76</v>
      </c>
      <c r="AG30" s="3" t="s">
        <v>74</v>
      </c>
      <c r="AI30" s="20" t="s">
        <v>76</v>
      </c>
      <c r="AJ30" s="3" t="s">
        <v>74</v>
      </c>
    </row>
    <row r="31" spans="1:36" x14ac:dyDescent="0.25">
      <c r="E31" s="85" t="s">
        <v>69</v>
      </c>
      <c r="F31" s="88">
        <f>F25/($F$3+$F$4+$F$5)</f>
        <v>1</v>
      </c>
      <c r="H31" s="85" t="s">
        <v>69</v>
      </c>
      <c r="I31" s="88">
        <f>I25/($F$3+$F$4+$F$5)</f>
        <v>-0.23026069915607639</v>
      </c>
      <c r="K31" s="85" t="s">
        <v>69</v>
      </c>
      <c r="L31" s="88">
        <f>L25/($F$3+$F$4+$F$5)</f>
        <v>-0.15404832338007468</v>
      </c>
      <c r="N31" s="85" t="s">
        <v>69</v>
      </c>
      <c r="O31" s="88">
        <f>O25/($F$3+$F$4+$F$5)</f>
        <v>-0.11894630960174932</v>
      </c>
      <c r="Q31" s="85" t="s">
        <v>69</v>
      </c>
      <c r="R31" s="88">
        <f>(R25-$F25)/$F25</f>
        <v>-1.1076473950834718</v>
      </c>
      <c r="T31" s="85" t="s">
        <v>69</v>
      </c>
      <c r="U31" s="88">
        <f>U25/($F$3+$F$4+$F$5)</f>
        <v>-7.1282284468205989E-2</v>
      </c>
      <c r="W31" s="85" t="s">
        <v>69</v>
      </c>
      <c r="X31" s="88">
        <f>X25/($F$3+$F$4+$F$5)</f>
        <v>-5.0821550103208601E-2</v>
      </c>
      <c r="Z31" s="85" t="s">
        <v>69</v>
      </c>
      <c r="AA31" s="88">
        <f>AA25/($F$3+$F$4+$F$5)</f>
        <v>-2.0460734432072386E-2</v>
      </c>
      <c r="AC31" s="85" t="s">
        <v>69</v>
      </c>
      <c r="AD31" s="88">
        <f>AD25/($F$3+$F$4+$F$5)</f>
        <v>-1</v>
      </c>
      <c r="AF31" s="85" t="s">
        <v>69</v>
      </c>
      <c r="AG31" s="88">
        <f>AG25/($F$3+$F$4+$F$5)</f>
        <v>-1</v>
      </c>
      <c r="AI31" s="85" t="s">
        <v>69</v>
      </c>
      <c r="AJ31" s="88">
        <f>AJ25/($F$3+$F$4+$F$5)</f>
        <v>-1</v>
      </c>
    </row>
    <row r="32" spans="1:36" x14ac:dyDescent="0.25">
      <c r="E32" s="86" t="s">
        <v>71</v>
      </c>
      <c r="F32" s="89">
        <f>F26/($F$11+$F$6+$F$7+$F$8+$F$9+$F$10)</f>
        <v>1</v>
      </c>
      <c r="H32" s="86" t="s">
        <v>71</v>
      </c>
      <c r="I32" s="89">
        <f>I26/($F$11+$F$6+$F$7+$F$8+$F$9+$F$10)</f>
        <v>-1.57593667155401E-2</v>
      </c>
      <c r="K32" s="86" t="s">
        <v>71</v>
      </c>
      <c r="L32" s="89">
        <f>L26/($F$11+$F$6+$F$7+$F$8+$F$9+$F$10)</f>
        <v>-1.2016709539838565E-3</v>
      </c>
      <c r="N32" s="86" t="s">
        <v>71</v>
      </c>
      <c r="O32" s="89">
        <f>O26/($F$11+$F$6+$F$7+$F$8+$F$9+$F$10)</f>
        <v>-6.7569859505120413E-4</v>
      </c>
      <c r="Q32" s="86" t="s">
        <v>71</v>
      </c>
      <c r="R32" s="88">
        <f t="shared" ref="R32:R34" si="10">(R26-$F26)/$F26</f>
        <v>-1.0006014959211238</v>
      </c>
      <c r="T32" s="86" t="s">
        <v>71</v>
      </c>
      <c r="U32" s="89">
        <f>U26/($F$11+$F$6+$F$7+$F$8+$F$9+$F$10)</f>
        <v>-3.8205287029747267E-4</v>
      </c>
      <c r="W32" s="86" t="s">
        <v>71</v>
      </c>
      <c r="X32" s="89">
        <f>X26/($F$11+$F$6+$F$7+$F$8+$F$9+$F$10)</f>
        <v>-3.2059624525584865E-4</v>
      </c>
      <c r="Z32" s="86" t="s">
        <v>71</v>
      </c>
      <c r="AA32" s="89">
        <f>AA26/($F$11+$F$6+$F$7+$F$8+$F$9+$F$10)</f>
        <v>-6.1456625041815115E-5</v>
      </c>
      <c r="AC32" s="86" t="s">
        <v>71</v>
      </c>
      <c r="AD32" s="89">
        <f>AD26/($F$11+$F$6+$F$7+$F$8+$F$9+$F$10)</f>
        <v>-1</v>
      </c>
      <c r="AF32" s="86" t="s">
        <v>71</v>
      </c>
      <c r="AG32" s="89">
        <f>AG26/($F$11+$F$6+$F$7+$F$8+$F$9+$F$10)</f>
        <v>-1</v>
      </c>
      <c r="AI32" s="86" t="s">
        <v>71</v>
      </c>
      <c r="AJ32" s="89">
        <f>AJ26/($F$11+$F$6+$F$7+$F$8+$F$9+$F$10)</f>
        <v>-1</v>
      </c>
    </row>
    <row r="33" spans="1:36" x14ac:dyDescent="0.25">
      <c r="E33" s="86" t="s">
        <v>70</v>
      </c>
      <c r="F33" s="89">
        <f>F27/($F$13+$F$12+$F$14)</f>
        <v>9.0495718574953408</v>
      </c>
      <c r="H33" s="86" t="s">
        <v>70</v>
      </c>
      <c r="I33" s="89">
        <f>I27/($F$13+$F$12+$F$14)</f>
        <v>-3.8416397984338078</v>
      </c>
      <c r="K33" s="86" t="s">
        <v>70</v>
      </c>
      <c r="L33" s="89">
        <f>L27/($F$13+$F$12+$F$14)</f>
        <v>0.14479934334208036</v>
      </c>
      <c r="N33" s="86" t="s">
        <v>70</v>
      </c>
      <c r="O33" s="89">
        <f>O27/($F$13+$F$12+$F$14)</f>
        <v>0.31747974806011642</v>
      </c>
      <c r="Q33" s="86" t="s">
        <v>70</v>
      </c>
      <c r="R33" s="88">
        <f t="shared" si="10"/>
        <v>-1</v>
      </c>
      <c r="T33" s="86" t="s">
        <v>70</v>
      </c>
      <c r="U33" s="89">
        <f>U27/($F$13+$F$12+$F$14)</f>
        <v>0.20892258978608927</v>
      </c>
      <c r="W33" s="86" t="s">
        <v>70</v>
      </c>
      <c r="X33" s="89">
        <f>X27/($F$13+$F$12+$F$14)</f>
        <v>0.10963283956599838</v>
      </c>
      <c r="Z33" s="86" t="s">
        <v>70</v>
      </c>
      <c r="AA33" s="89">
        <f>AA27/($F$13+$F$12+$F$14)</f>
        <v>9.92897502200909E-2</v>
      </c>
      <c r="AC33" s="86" t="s">
        <v>70</v>
      </c>
      <c r="AD33" s="89">
        <f>AD27/($F$13+$F$12+$F$14)</f>
        <v>-9.0495718574953408</v>
      </c>
      <c r="AF33" s="86" t="s">
        <v>70</v>
      </c>
      <c r="AG33" s="89">
        <f>AG27/($F$13+$F$12+$F$14)</f>
        <v>-9.0495718574953408</v>
      </c>
      <c r="AI33" s="86" t="s">
        <v>70</v>
      </c>
      <c r="AJ33" s="89">
        <f>AJ27/($F$13+$F$12+$F$14)</f>
        <v>-9.0495718574953408</v>
      </c>
    </row>
    <row r="34" spans="1:36" x14ac:dyDescent="0.25">
      <c r="E34" s="87" t="s">
        <v>163</v>
      </c>
      <c r="F34" s="90">
        <f>F28/($F$18+$F$19+$F$15+$F$16+$F$17+$F$20)</f>
        <v>0.99999999999999978</v>
      </c>
      <c r="H34" s="87" t="s">
        <v>163</v>
      </c>
      <c r="I34" s="90">
        <f>I28/($F$18+$F$19+$F$15+$F$16+$F$17+$F$20)</f>
        <v>-0.49201544635823224</v>
      </c>
      <c r="K34" s="87" t="s">
        <v>163</v>
      </c>
      <c r="L34" s="90">
        <f>L28/($F$18+$F$19+$F$15+$F$16+$F$17+$F$20)</f>
        <v>1.5460006539905665E-2</v>
      </c>
      <c r="N34" s="87" t="s">
        <v>163</v>
      </c>
      <c r="O34" s="90">
        <f>O28/($F$18+$F$19+$F$15+$F$16+$F$17+$F$20)</f>
        <v>3.1374087455331226E-2</v>
      </c>
      <c r="Q34" s="87" t="s">
        <v>163</v>
      </c>
      <c r="R34" s="88">
        <f t="shared" si="10"/>
        <v>-0.97822676790609531</v>
      </c>
      <c r="T34" s="87" t="s">
        <v>163</v>
      </c>
      <c r="U34" s="90">
        <f>U28/($F$18+$F$19+$F$15+$F$16+$F$17+$F$20)</f>
        <v>2.0565601289099091E-2</v>
      </c>
      <c r="W34" s="87" t="s">
        <v>163</v>
      </c>
      <c r="X34" s="90">
        <f>X28/($F$18+$F$19+$F$15+$F$16+$F$17+$F$20)</f>
        <v>1.0946544990108012E-2</v>
      </c>
      <c r="Z34" s="87" t="s">
        <v>163</v>
      </c>
      <c r="AA34" s="90">
        <f>AA28/($F$18+$F$19+$F$15+$F$16+$F$17+$F$20)</f>
        <v>9.6190562989910307E-3</v>
      </c>
      <c r="AC34" s="87" t="s">
        <v>163</v>
      </c>
      <c r="AD34" s="90">
        <f>AD28/($F$18+$F$19+$F$15+$F$16+$F$17+$F$20)</f>
        <v>-0.99999999999999978</v>
      </c>
      <c r="AF34" s="87" t="s">
        <v>163</v>
      </c>
      <c r="AG34" s="90">
        <f>AG28/($F$18+$F$19+$F$15+$F$16+$F$17+$F$20)</f>
        <v>-0.99999999999999978</v>
      </c>
      <c r="AI34" s="87" t="s">
        <v>163</v>
      </c>
      <c r="AJ34" s="90">
        <f>AJ28/($F$18+$F$19+$F$15+$F$16+$F$17+$F$20)</f>
        <v>-0.99999999999999978</v>
      </c>
    </row>
    <row r="35" spans="1:36" s="54" customFormat="1" x14ac:dyDescent="0.25">
      <c r="F35" s="80"/>
      <c r="G35" s="25"/>
      <c r="I35" s="80"/>
      <c r="J35" s="25"/>
      <c r="L35" s="80"/>
      <c r="O35" s="80"/>
      <c r="R35" s="80"/>
      <c r="S35"/>
      <c r="U35" s="80"/>
      <c r="X35" s="80"/>
      <c r="AA35" s="80"/>
      <c r="AD35" s="80"/>
      <c r="AG35" s="80"/>
      <c r="AJ35" s="80"/>
    </row>
    <row r="36" spans="1:36" x14ac:dyDescent="0.25">
      <c r="A36" t="str">
        <f>A2</f>
        <v>Category</v>
      </c>
      <c r="B36" s="64" t="str">
        <f>B2</f>
        <v>Number</v>
      </c>
      <c r="C36" s="64" t="str">
        <f>C2</f>
        <v>Description</v>
      </c>
      <c r="E36" s="20" t="s">
        <v>164</v>
      </c>
      <c r="F36" s="3" t="s">
        <v>73</v>
      </c>
      <c r="H36" s="20" t="s">
        <v>164</v>
      </c>
      <c r="I36" s="3" t="s">
        <v>73</v>
      </c>
      <c r="K36" s="20" t="s">
        <v>164</v>
      </c>
      <c r="L36" s="3" t="s">
        <v>73</v>
      </c>
      <c r="N36" s="20" t="s">
        <v>164</v>
      </c>
      <c r="O36" s="3" t="s">
        <v>73</v>
      </c>
      <c r="Q36" s="20" t="s">
        <v>164</v>
      </c>
      <c r="R36" s="3" t="s">
        <v>73</v>
      </c>
      <c r="T36" s="20" t="s">
        <v>164</v>
      </c>
      <c r="U36" s="3" t="s">
        <v>73</v>
      </c>
      <c r="W36" s="20" t="s">
        <v>164</v>
      </c>
      <c r="X36" s="3" t="s">
        <v>73</v>
      </c>
      <c r="Z36" s="20" t="s">
        <v>164</v>
      </c>
      <c r="AA36" s="3" t="s">
        <v>73</v>
      </c>
      <c r="AC36" s="20" t="s">
        <v>164</v>
      </c>
      <c r="AD36" s="3" t="s">
        <v>73</v>
      </c>
      <c r="AF36" s="20" t="s">
        <v>164</v>
      </c>
      <c r="AG36" s="3" t="s">
        <v>73</v>
      </c>
      <c r="AI36" s="20" t="s">
        <v>164</v>
      </c>
      <c r="AJ36" s="3" t="s">
        <v>73</v>
      </c>
    </row>
    <row r="37" spans="1:36" x14ac:dyDescent="0.25">
      <c r="A37" s="54"/>
      <c r="B37" s="64" t="s">
        <v>6</v>
      </c>
      <c r="C37" s="64" t="s">
        <v>206</v>
      </c>
      <c r="E37" s="91" t="s">
        <v>6</v>
      </c>
      <c r="F37" s="82">
        <f t="shared" ref="F37:F54" si="11">F3</f>
        <v>-3629.3663028285741</v>
      </c>
      <c r="H37" s="91" t="s">
        <v>6</v>
      </c>
      <c r="I37" s="82">
        <f t="shared" ref="I37:I54" si="12">I3</f>
        <v>-176.01194485104634</v>
      </c>
      <c r="K37" s="91" t="s">
        <v>6</v>
      </c>
      <c r="L37" s="82">
        <f t="shared" ref="L37:L54" si="13">L3</f>
        <v>1144.0776415318005</v>
      </c>
      <c r="N37" s="91" t="s">
        <v>6</v>
      </c>
      <c r="O37" s="82">
        <f t="shared" ref="O37:O54" si="14">O3</f>
        <v>945.18414385011783</v>
      </c>
      <c r="Q37" s="91" t="s">
        <v>6</v>
      </c>
      <c r="R37" s="82">
        <f t="shared" ref="R37:R54" si="15">R3</f>
        <v>769.17219899907195</v>
      </c>
      <c r="T37" s="91" t="s">
        <v>6</v>
      </c>
      <c r="U37" s="82">
        <f t="shared" ref="U37:U54" si="16">U3</f>
        <v>572.03882076590207</v>
      </c>
      <c r="W37" s="91" t="s">
        <v>6</v>
      </c>
      <c r="X37" s="82">
        <f t="shared" ref="X37:X54" si="17">X3</f>
        <v>396.02687591485574</v>
      </c>
      <c r="Z37" s="91" t="s">
        <v>6</v>
      </c>
      <c r="AA37" s="82">
        <f t="shared" ref="AA37:AA54" si="18">AA3</f>
        <v>176.01194485104543</v>
      </c>
      <c r="AC37" s="91" t="s">
        <v>6</v>
      </c>
      <c r="AD37" s="82">
        <f t="shared" ref="AD37:AD54" si="19">AD3</f>
        <v>3629.3663028285741</v>
      </c>
      <c r="AF37" s="91" t="s">
        <v>6</v>
      </c>
      <c r="AG37" s="82">
        <f t="shared" ref="AG37:AG54" si="20">AG3</f>
        <v>3629.3663028285741</v>
      </c>
      <c r="AI37" s="91" t="s">
        <v>6</v>
      </c>
      <c r="AJ37" s="82">
        <f t="shared" ref="AJ37:AJ54" si="21">AJ3</f>
        <v>3629.3663028285741</v>
      </c>
    </row>
    <row r="38" spans="1:36" x14ac:dyDescent="0.25">
      <c r="A38" s="54"/>
      <c r="B38" s="60" t="s">
        <v>8</v>
      </c>
      <c r="C38" s="60" t="s">
        <v>9</v>
      </c>
      <c r="E38" s="92" t="s">
        <v>8</v>
      </c>
      <c r="F38" s="82">
        <f t="shared" si="11"/>
        <v>-777.78090318579416</v>
      </c>
      <c r="H38" s="92" t="s">
        <v>8</v>
      </c>
      <c r="I38" s="82">
        <f t="shared" si="12"/>
        <v>673.32261058075392</v>
      </c>
      <c r="K38" s="92" t="s">
        <v>8</v>
      </c>
      <c r="L38" s="82">
        <f t="shared" si="13"/>
        <v>-7.6044506586135867</v>
      </c>
      <c r="N38" s="92" t="s">
        <v>8</v>
      </c>
      <c r="O38" s="82">
        <f t="shared" si="14"/>
        <v>-6.282446159500978</v>
      </c>
      <c r="Q38" s="92" t="s">
        <v>8</v>
      </c>
      <c r="R38" s="6">
        <f t="shared" si="15"/>
        <v>-5.1125306735603999</v>
      </c>
      <c r="T38" s="92" t="s">
        <v>8</v>
      </c>
      <c r="U38" s="82">
        <f t="shared" si="16"/>
        <v>-3.8022253293067934</v>
      </c>
      <c r="W38" s="92" t="s">
        <v>8</v>
      </c>
      <c r="X38" s="82">
        <f t="shared" si="17"/>
        <v>-2.632309843366329</v>
      </c>
      <c r="Z38" s="92" t="s">
        <v>8</v>
      </c>
      <c r="AA38" s="82">
        <f t="shared" si="18"/>
        <v>-1.169915485940578</v>
      </c>
      <c r="AC38" s="92" t="s">
        <v>8</v>
      </c>
      <c r="AD38" s="82">
        <f t="shared" si="19"/>
        <v>777.78090318579416</v>
      </c>
      <c r="AF38" s="92" t="s">
        <v>8</v>
      </c>
      <c r="AG38" s="82">
        <f t="shared" si="20"/>
        <v>777.78090318579416</v>
      </c>
      <c r="AI38" s="92" t="s">
        <v>8</v>
      </c>
      <c r="AJ38" s="82">
        <f t="shared" si="21"/>
        <v>777.78090318579416</v>
      </c>
    </row>
    <row r="39" spans="1:36" x14ac:dyDescent="0.25">
      <c r="A39" s="54"/>
      <c r="B39" s="60" t="s">
        <v>10</v>
      </c>
      <c r="C39" s="60" t="s">
        <v>207</v>
      </c>
      <c r="E39" s="92" t="s">
        <v>10</v>
      </c>
      <c r="F39" s="82">
        <f t="shared" si="11"/>
        <v>-2690.6526778847806</v>
      </c>
      <c r="H39" s="92" t="s">
        <v>10</v>
      </c>
      <c r="I39" s="82">
        <f t="shared" si="12"/>
        <v>1137.033698006828</v>
      </c>
      <c r="K39" s="92" t="s">
        <v>10</v>
      </c>
      <c r="L39" s="82">
        <f t="shared" si="13"/>
        <v>-43.069019071234379</v>
      </c>
      <c r="N39" s="92" t="s">
        <v>10</v>
      </c>
      <c r="O39" s="82">
        <f t="shared" si="14"/>
        <v>-94.644595209088493</v>
      </c>
      <c r="Q39" s="92" t="s">
        <v>10</v>
      </c>
      <c r="R39" s="6">
        <f t="shared" si="15"/>
        <v>-65.02876337259795</v>
      </c>
      <c r="T39" s="92" t="s">
        <v>10</v>
      </c>
      <c r="U39" s="82">
        <f t="shared" si="16"/>
        <v>-62.289205014096751</v>
      </c>
      <c r="W39" s="92" t="s">
        <v>10</v>
      </c>
      <c r="X39" s="82">
        <f t="shared" si="17"/>
        <v>-32.673373649360656</v>
      </c>
      <c r="Z39" s="92" t="s">
        <v>10</v>
      </c>
      <c r="AA39" s="82">
        <f t="shared" si="18"/>
        <v>-29.61583088865018</v>
      </c>
      <c r="AC39" s="92" t="s">
        <v>10</v>
      </c>
      <c r="AD39" s="82">
        <f t="shared" si="19"/>
        <v>2690.6526778847806</v>
      </c>
      <c r="AF39" s="92" t="s">
        <v>10</v>
      </c>
      <c r="AG39" s="82">
        <f t="shared" si="20"/>
        <v>2690.6526778847806</v>
      </c>
      <c r="AI39" s="92" t="s">
        <v>10</v>
      </c>
      <c r="AJ39" s="82">
        <f t="shared" si="21"/>
        <v>2690.6526778847806</v>
      </c>
    </row>
    <row r="40" spans="1:36" x14ac:dyDescent="0.25">
      <c r="A40" s="54"/>
      <c r="B40" s="60" t="s">
        <v>12</v>
      </c>
      <c r="C40" s="60" t="s">
        <v>208</v>
      </c>
      <c r="E40" s="92" t="s">
        <v>12</v>
      </c>
      <c r="F40" s="82">
        <f t="shared" si="11"/>
        <v>-23890.195765513858</v>
      </c>
      <c r="H40" s="92" t="s">
        <v>12</v>
      </c>
      <c r="I40" s="82">
        <f t="shared" si="12"/>
        <v>-1158.5933930899009</v>
      </c>
      <c r="K40" s="92" t="s">
        <v>12</v>
      </c>
      <c r="L40" s="82">
        <f t="shared" si="13"/>
        <v>7530.8570550843942</v>
      </c>
      <c r="N40" s="92" t="s">
        <v>12</v>
      </c>
      <c r="O40" s="82">
        <f t="shared" si="14"/>
        <v>6221.6465208927984</v>
      </c>
      <c r="Q40" s="92" t="s">
        <v>12</v>
      </c>
      <c r="R40" s="6">
        <f t="shared" si="15"/>
        <v>5063.0531278028939</v>
      </c>
      <c r="T40" s="92" t="s">
        <v>12</v>
      </c>
      <c r="U40" s="82">
        <f t="shared" si="16"/>
        <v>3765.4285275421935</v>
      </c>
      <c r="W40" s="92" t="s">
        <v>12</v>
      </c>
      <c r="X40" s="82">
        <f t="shared" si="17"/>
        <v>2606.8351344522926</v>
      </c>
      <c r="Z40" s="92" t="s">
        <v>12</v>
      </c>
      <c r="AA40" s="82">
        <f t="shared" si="18"/>
        <v>1158.5933930899155</v>
      </c>
      <c r="AC40" s="92" t="s">
        <v>12</v>
      </c>
      <c r="AD40" s="82">
        <f t="shared" si="19"/>
        <v>23890.195765513858</v>
      </c>
      <c r="AF40" s="92" t="s">
        <v>12</v>
      </c>
      <c r="AG40" s="82">
        <f t="shared" si="20"/>
        <v>23890.195765513858</v>
      </c>
      <c r="AI40" s="92" t="s">
        <v>12</v>
      </c>
      <c r="AJ40" s="82">
        <f t="shared" si="21"/>
        <v>23890.195765513858</v>
      </c>
    </row>
    <row r="41" spans="1:36" x14ac:dyDescent="0.25">
      <c r="A41" s="54"/>
      <c r="B41" s="60" t="s">
        <v>14</v>
      </c>
      <c r="C41" s="60" t="s">
        <v>13</v>
      </c>
      <c r="E41" s="92" t="s">
        <v>14</v>
      </c>
      <c r="F41" s="82">
        <f t="shared" si="11"/>
        <v>-33.204585248328847</v>
      </c>
      <c r="H41" s="92" t="s">
        <v>14</v>
      </c>
      <c r="I41" s="82">
        <f t="shared" si="12"/>
        <v>0</v>
      </c>
      <c r="K41" s="92" t="s">
        <v>14</v>
      </c>
      <c r="L41" s="82">
        <f t="shared" si="13"/>
        <v>0</v>
      </c>
      <c r="N41" s="92" t="s">
        <v>14</v>
      </c>
      <c r="O41" s="82">
        <f t="shared" si="14"/>
        <v>0</v>
      </c>
      <c r="Q41" s="92" t="s">
        <v>14</v>
      </c>
      <c r="R41" s="6">
        <f t="shared" si="15"/>
        <v>0</v>
      </c>
      <c r="T41" s="92" t="s">
        <v>14</v>
      </c>
      <c r="U41" s="82">
        <f t="shared" si="16"/>
        <v>0</v>
      </c>
      <c r="W41" s="92" t="s">
        <v>14</v>
      </c>
      <c r="X41" s="82">
        <f t="shared" si="17"/>
        <v>0</v>
      </c>
      <c r="Z41" s="92" t="s">
        <v>14</v>
      </c>
      <c r="AA41" s="82">
        <f t="shared" si="18"/>
        <v>0</v>
      </c>
      <c r="AC41" s="92" t="s">
        <v>14</v>
      </c>
      <c r="AD41" s="82">
        <f t="shared" si="19"/>
        <v>33.204585248328847</v>
      </c>
      <c r="AF41" s="92" t="s">
        <v>14</v>
      </c>
      <c r="AG41" s="82">
        <f t="shared" si="20"/>
        <v>33.204585248328847</v>
      </c>
      <c r="AI41" s="92" t="s">
        <v>14</v>
      </c>
      <c r="AJ41" s="82">
        <f t="shared" si="21"/>
        <v>33.204585248328847</v>
      </c>
    </row>
    <row r="42" spans="1:36" x14ac:dyDescent="0.25">
      <c r="A42" s="54"/>
      <c r="B42" s="60" t="s">
        <v>16</v>
      </c>
      <c r="C42" s="60" t="s">
        <v>209</v>
      </c>
      <c r="E42" s="92" t="s">
        <v>16</v>
      </c>
      <c r="F42" s="82">
        <f t="shared" si="11"/>
        <v>-332425.85972630302</v>
      </c>
      <c r="H42" s="92" t="s">
        <v>16</v>
      </c>
      <c r="I42" s="82">
        <f t="shared" si="12"/>
        <v>0</v>
      </c>
      <c r="K42" s="92" t="s">
        <v>16</v>
      </c>
      <c r="L42" s="82">
        <f t="shared" si="13"/>
        <v>0</v>
      </c>
      <c r="N42" s="92" t="s">
        <v>16</v>
      </c>
      <c r="O42" s="82">
        <f t="shared" si="14"/>
        <v>0</v>
      </c>
      <c r="Q42" s="92" t="s">
        <v>16</v>
      </c>
      <c r="R42" s="6">
        <f t="shared" si="15"/>
        <v>0</v>
      </c>
      <c r="T42" s="92" t="s">
        <v>16</v>
      </c>
      <c r="U42" s="82">
        <f t="shared" si="16"/>
        <v>0</v>
      </c>
      <c r="W42" s="92" t="s">
        <v>16</v>
      </c>
      <c r="X42" s="82">
        <f t="shared" si="17"/>
        <v>0</v>
      </c>
      <c r="Z42" s="92" t="s">
        <v>16</v>
      </c>
      <c r="AA42" s="82">
        <f t="shared" si="18"/>
        <v>0</v>
      </c>
      <c r="AC42" s="92" t="s">
        <v>16</v>
      </c>
      <c r="AD42" s="82">
        <f t="shared" si="19"/>
        <v>332425.85972630302</v>
      </c>
      <c r="AF42" s="92" t="s">
        <v>16</v>
      </c>
      <c r="AG42" s="82">
        <f t="shared" si="20"/>
        <v>332425.85972630302</v>
      </c>
      <c r="AI42" s="92" t="s">
        <v>16</v>
      </c>
      <c r="AJ42" s="82">
        <f t="shared" si="21"/>
        <v>332425.85972630302</v>
      </c>
    </row>
    <row r="43" spans="1:36" x14ac:dyDescent="0.25">
      <c r="A43" s="54"/>
      <c r="B43" s="60" t="s">
        <v>18</v>
      </c>
      <c r="C43" s="60" t="s">
        <v>17</v>
      </c>
      <c r="E43" s="92" t="s">
        <v>18</v>
      </c>
      <c r="F43" s="82">
        <f t="shared" si="11"/>
        <v>-73692.449407367152</v>
      </c>
      <c r="H43" s="92" t="s">
        <v>18</v>
      </c>
      <c r="I43" s="82">
        <f t="shared" si="12"/>
        <v>31141.427824999912</v>
      </c>
      <c r="K43" s="92" t="s">
        <v>18</v>
      </c>
      <c r="L43" s="82">
        <f t="shared" si="13"/>
        <v>-1179.5871670122724</v>
      </c>
      <c r="N43" s="92" t="s">
        <v>18</v>
      </c>
      <c r="O43" s="82">
        <f t="shared" si="14"/>
        <v>-2592.1544285521959</v>
      </c>
      <c r="Q43" s="92" t="s">
        <v>18</v>
      </c>
      <c r="R43" s="6">
        <f t="shared" si="15"/>
        <v>-1781.0271977511875</v>
      </c>
      <c r="T43" s="92" t="s">
        <v>18</v>
      </c>
      <c r="U43" s="82">
        <f t="shared" si="16"/>
        <v>-1705.9953561954608</v>
      </c>
      <c r="W43" s="92" t="s">
        <v>18</v>
      </c>
      <c r="X43" s="82">
        <f t="shared" si="17"/>
        <v>-894.86812539445236</v>
      </c>
      <c r="Z43" s="92" t="s">
        <v>18</v>
      </c>
      <c r="AA43" s="82">
        <f t="shared" si="18"/>
        <v>-811.12723080097931</v>
      </c>
      <c r="AC43" s="92" t="s">
        <v>18</v>
      </c>
      <c r="AD43" s="82">
        <f t="shared" si="19"/>
        <v>73692.449407367152</v>
      </c>
      <c r="AF43" s="92" t="s">
        <v>18</v>
      </c>
      <c r="AG43" s="82">
        <f t="shared" si="20"/>
        <v>73692.449407367152</v>
      </c>
      <c r="AI43" s="92" t="s">
        <v>18</v>
      </c>
      <c r="AJ43" s="82">
        <f t="shared" si="21"/>
        <v>73692.449407367152</v>
      </c>
    </row>
    <row r="44" spans="1:36" x14ac:dyDescent="0.25">
      <c r="A44" s="54"/>
      <c r="B44" s="60" t="s">
        <v>20</v>
      </c>
      <c r="C44" s="60" t="s">
        <v>210</v>
      </c>
      <c r="E44" s="92" t="s">
        <v>20</v>
      </c>
      <c r="F44" s="82">
        <f t="shared" si="11"/>
        <v>-4671668.5610889215</v>
      </c>
      <c r="H44" s="92" t="s">
        <v>20</v>
      </c>
      <c r="I44" s="82">
        <f t="shared" si="12"/>
        <v>50419.503441838548</v>
      </c>
      <c r="K44" s="92" t="s">
        <v>20</v>
      </c>
      <c r="L44" s="82">
        <f t="shared" si="13"/>
        <v>-220.49345528520644</v>
      </c>
      <c r="N44" s="92" t="s">
        <v>20</v>
      </c>
      <c r="O44" s="82">
        <f t="shared" si="14"/>
        <v>-182.16151613462716</v>
      </c>
      <c r="Q44" s="92" t="s">
        <v>20</v>
      </c>
      <c r="R44" s="6">
        <f t="shared" si="15"/>
        <v>-148.23944609239697</v>
      </c>
      <c r="T44" s="92" t="s">
        <v>20</v>
      </c>
      <c r="U44" s="82">
        <f t="shared" si="16"/>
        <v>-110.24672764260322</v>
      </c>
      <c r="W44" s="92" t="s">
        <v>20</v>
      </c>
      <c r="X44" s="82">
        <f t="shared" si="17"/>
        <v>-76.324657598510385</v>
      </c>
      <c r="Z44" s="92" t="s">
        <v>20</v>
      </c>
      <c r="AA44" s="82">
        <f t="shared" si="18"/>
        <v>-33.922070043161511</v>
      </c>
      <c r="AC44" s="92" t="s">
        <v>20</v>
      </c>
      <c r="AD44" s="82">
        <f t="shared" si="19"/>
        <v>4671668.5610889215</v>
      </c>
      <c r="AF44" s="92" t="s">
        <v>20</v>
      </c>
      <c r="AG44" s="82">
        <f t="shared" si="20"/>
        <v>4671668.5610889215</v>
      </c>
      <c r="AI44" s="92" t="s">
        <v>20</v>
      </c>
      <c r="AJ44" s="82">
        <f t="shared" si="21"/>
        <v>4671668.5610889215</v>
      </c>
    </row>
    <row r="45" spans="1:36" x14ac:dyDescent="0.25">
      <c r="A45" s="54"/>
      <c r="B45" s="60" t="s">
        <v>22</v>
      </c>
      <c r="C45" s="60" t="s">
        <v>21</v>
      </c>
      <c r="E45" s="92" t="s">
        <v>22</v>
      </c>
      <c r="F45" s="82">
        <f t="shared" si="11"/>
        <v>-165.92312324316237</v>
      </c>
      <c r="H45" s="92" t="s">
        <v>22</v>
      </c>
      <c r="I45" s="82">
        <f t="shared" si="12"/>
        <v>0</v>
      </c>
      <c r="K45" s="92" t="s">
        <v>22</v>
      </c>
      <c r="L45" s="82">
        <f t="shared" si="13"/>
        <v>0</v>
      </c>
      <c r="N45" s="92" t="s">
        <v>22</v>
      </c>
      <c r="O45" s="82">
        <f t="shared" si="14"/>
        <v>0</v>
      </c>
      <c r="Q45" s="92" t="s">
        <v>22</v>
      </c>
      <c r="R45" s="6">
        <f t="shared" si="15"/>
        <v>0</v>
      </c>
      <c r="T45" s="92" t="s">
        <v>22</v>
      </c>
      <c r="U45" s="82">
        <f t="shared" si="16"/>
        <v>0</v>
      </c>
      <c r="W45" s="92" t="s">
        <v>22</v>
      </c>
      <c r="X45" s="82">
        <f t="shared" si="17"/>
        <v>0</v>
      </c>
      <c r="Z45" s="92" t="s">
        <v>22</v>
      </c>
      <c r="AA45" s="82">
        <f t="shared" si="18"/>
        <v>0</v>
      </c>
      <c r="AC45" s="92" t="s">
        <v>22</v>
      </c>
      <c r="AD45" s="82">
        <f t="shared" si="19"/>
        <v>165.92312324316237</v>
      </c>
      <c r="AF45" s="92" t="s">
        <v>22</v>
      </c>
      <c r="AG45" s="82">
        <f t="shared" si="20"/>
        <v>165.92312324316237</v>
      </c>
      <c r="AI45" s="92" t="s">
        <v>22</v>
      </c>
      <c r="AJ45" s="82">
        <f t="shared" si="21"/>
        <v>165.92312324316237</v>
      </c>
    </row>
    <row r="46" spans="1:36" x14ac:dyDescent="0.25">
      <c r="A46" s="54"/>
      <c r="B46" s="60" t="s">
        <v>24</v>
      </c>
      <c r="C46" s="60" t="s">
        <v>211</v>
      </c>
      <c r="E46" s="92" t="s">
        <v>24</v>
      </c>
      <c r="F46" s="82">
        <f t="shared" si="11"/>
        <v>-234483.19436564366</v>
      </c>
      <c r="H46" s="92" t="s">
        <v>24</v>
      </c>
      <c r="I46" s="82">
        <f t="shared" si="12"/>
        <v>0</v>
      </c>
      <c r="K46" s="92" t="s">
        <v>24</v>
      </c>
      <c r="L46" s="82">
        <f t="shared" si="13"/>
        <v>0</v>
      </c>
      <c r="N46" s="92" t="s">
        <v>24</v>
      </c>
      <c r="O46" s="82">
        <f t="shared" si="14"/>
        <v>0</v>
      </c>
      <c r="Q46" s="92" t="s">
        <v>24</v>
      </c>
      <c r="R46" s="6">
        <f t="shared" si="15"/>
        <v>0</v>
      </c>
      <c r="T46" s="92" t="s">
        <v>24</v>
      </c>
      <c r="U46" s="82">
        <f t="shared" si="16"/>
        <v>0</v>
      </c>
      <c r="W46" s="92" t="s">
        <v>24</v>
      </c>
      <c r="X46" s="82">
        <f t="shared" si="17"/>
        <v>0</v>
      </c>
      <c r="Z46" s="92" t="s">
        <v>24</v>
      </c>
      <c r="AA46" s="82">
        <f t="shared" si="18"/>
        <v>0</v>
      </c>
      <c r="AC46" s="92" t="s">
        <v>24</v>
      </c>
      <c r="AD46" s="82">
        <f t="shared" si="19"/>
        <v>234483.19436564366</v>
      </c>
      <c r="AF46" s="92" t="s">
        <v>24</v>
      </c>
      <c r="AG46" s="82">
        <f t="shared" si="20"/>
        <v>234483.19436564366</v>
      </c>
      <c r="AI46" s="92" t="s">
        <v>24</v>
      </c>
      <c r="AJ46" s="82">
        <f t="shared" si="21"/>
        <v>234483.19436564366</v>
      </c>
    </row>
    <row r="47" spans="1:36" x14ac:dyDescent="0.25">
      <c r="A47" s="54"/>
      <c r="B47" s="60" t="s">
        <v>26</v>
      </c>
      <c r="C47" s="60" t="s">
        <v>25</v>
      </c>
      <c r="E47" s="92" t="s">
        <v>26</v>
      </c>
      <c r="F47" s="82">
        <f t="shared" si="11"/>
        <v>-8767.6268804729098</v>
      </c>
      <c r="H47" s="92" t="s">
        <v>26</v>
      </c>
      <c r="I47" s="82">
        <f t="shared" si="12"/>
        <v>7957.3965219007259</v>
      </c>
      <c r="K47" s="92" t="s">
        <v>26</v>
      </c>
      <c r="L47" s="82">
        <f t="shared" si="13"/>
        <v>-34.799110154082882</v>
      </c>
      <c r="N47" s="92" t="s">
        <v>26</v>
      </c>
      <c r="O47" s="82">
        <f t="shared" si="14"/>
        <v>-28.749418696526845</v>
      </c>
      <c r="Q47" s="92" t="s">
        <v>26</v>
      </c>
      <c r="R47" s="6">
        <f t="shared" si="15"/>
        <v>-23.395709442052976</v>
      </c>
      <c r="T47" s="92" t="s">
        <v>26</v>
      </c>
      <c r="U47" s="82">
        <f t="shared" si="16"/>
        <v>-17.399555077041441</v>
      </c>
      <c r="W47" s="92" t="s">
        <v>26</v>
      </c>
      <c r="X47" s="82">
        <f t="shared" si="17"/>
        <v>-12.045845822567571</v>
      </c>
      <c r="Z47" s="92" t="s">
        <v>26</v>
      </c>
      <c r="AA47" s="82">
        <f t="shared" si="18"/>
        <v>-5.3537092544738698</v>
      </c>
      <c r="AC47" s="92" t="s">
        <v>26</v>
      </c>
      <c r="AD47" s="82">
        <f t="shared" si="19"/>
        <v>8767.6268804729098</v>
      </c>
      <c r="AF47" s="92" t="s">
        <v>26</v>
      </c>
      <c r="AG47" s="82">
        <f t="shared" si="20"/>
        <v>8767.6268804729098</v>
      </c>
      <c r="AI47" s="92" t="s">
        <v>26</v>
      </c>
      <c r="AJ47" s="82">
        <f t="shared" si="21"/>
        <v>8767.6268804729098</v>
      </c>
    </row>
    <row r="48" spans="1:36" x14ac:dyDescent="0.25">
      <c r="A48" s="54"/>
      <c r="B48" s="60" t="s">
        <v>28</v>
      </c>
      <c r="C48" s="60" t="s">
        <v>212</v>
      </c>
      <c r="E48" s="92" t="s">
        <v>28</v>
      </c>
      <c r="F48" s="82">
        <f t="shared" si="11"/>
        <v>-47.037779615475827</v>
      </c>
      <c r="H48" s="92" t="s">
        <v>28</v>
      </c>
      <c r="I48" s="82">
        <f t="shared" si="12"/>
        <v>4.275052860422484</v>
      </c>
      <c r="K48" s="92" t="s">
        <v>28</v>
      </c>
      <c r="L48" s="82">
        <f t="shared" si="13"/>
        <v>-92.626145309154069</v>
      </c>
      <c r="N48" s="92" t="s">
        <v>28</v>
      </c>
      <c r="O48" s="82">
        <f t="shared" si="14"/>
        <v>-76.523446201562635</v>
      </c>
      <c r="Q48" s="92" t="s">
        <v>28</v>
      </c>
      <c r="R48" s="6">
        <f t="shared" si="15"/>
        <v>-62.273270000154355</v>
      </c>
      <c r="T48" s="92" t="s">
        <v>28</v>
      </c>
      <c r="U48" s="82">
        <f t="shared" si="16"/>
        <v>-46.313072654577041</v>
      </c>
      <c r="W48" s="92" t="s">
        <v>28</v>
      </c>
      <c r="X48" s="82">
        <f t="shared" si="17"/>
        <v>-32.062896453168719</v>
      </c>
      <c r="Z48" s="92" t="s">
        <v>28</v>
      </c>
      <c r="AA48" s="82">
        <f t="shared" si="18"/>
        <v>-14.250176201408323</v>
      </c>
      <c r="AC48" s="92" t="s">
        <v>28</v>
      </c>
      <c r="AD48" s="82">
        <f t="shared" si="19"/>
        <v>47.037779615475827</v>
      </c>
      <c r="AF48" s="92" t="s">
        <v>28</v>
      </c>
      <c r="AG48" s="82">
        <f t="shared" si="20"/>
        <v>47.037779615475827</v>
      </c>
      <c r="AI48" s="92" t="s">
        <v>28</v>
      </c>
      <c r="AJ48" s="82">
        <f t="shared" si="21"/>
        <v>47.037779615475827</v>
      </c>
    </row>
    <row r="49" spans="1:36" x14ac:dyDescent="0.25">
      <c r="A49" s="54"/>
      <c r="B49" s="60" t="s">
        <v>30</v>
      </c>
      <c r="C49" s="60" t="s">
        <v>27</v>
      </c>
      <c r="E49" s="92" t="s">
        <v>30</v>
      </c>
      <c r="F49" s="82">
        <f t="shared" si="11"/>
        <v>-2192926.7933680452</v>
      </c>
      <c r="H49" s="92" t="s">
        <v>30</v>
      </c>
      <c r="I49" s="82">
        <f t="shared" si="12"/>
        <v>926701.06653222907</v>
      </c>
      <c r="K49" s="92" t="s">
        <v>30</v>
      </c>
      <c r="L49" s="82">
        <f t="shared" si="13"/>
        <v>-35101.944967996795</v>
      </c>
      <c r="N49" s="92" t="s">
        <v>30</v>
      </c>
      <c r="O49" s="82">
        <f t="shared" si="14"/>
        <v>-77136.870122157037</v>
      </c>
      <c r="Q49" s="92" t="s">
        <v>30</v>
      </c>
      <c r="R49" s="6">
        <f t="shared" si="15"/>
        <v>-52999.490355864633</v>
      </c>
      <c r="T49" s="92" t="s">
        <v>30</v>
      </c>
      <c r="U49" s="82">
        <f t="shared" si="16"/>
        <v>-50766.706169335172</v>
      </c>
      <c r="W49" s="92" t="s">
        <v>30</v>
      </c>
      <c r="X49" s="82">
        <f t="shared" si="17"/>
        <v>-26629.326403043233</v>
      </c>
      <c r="Z49" s="92" t="s">
        <v>30</v>
      </c>
      <c r="AA49" s="82">
        <f t="shared" si="18"/>
        <v>-24137.379766291939</v>
      </c>
      <c r="AC49" s="92" t="s">
        <v>30</v>
      </c>
      <c r="AD49" s="82">
        <f t="shared" si="19"/>
        <v>2192926.7933680452</v>
      </c>
      <c r="AF49" s="92" t="s">
        <v>30</v>
      </c>
      <c r="AG49" s="82">
        <f t="shared" si="20"/>
        <v>2192926.7933680452</v>
      </c>
      <c r="AI49" s="92" t="s">
        <v>30</v>
      </c>
      <c r="AJ49" s="82">
        <f t="shared" si="21"/>
        <v>2192926.7933680452</v>
      </c>
    </row>
    <row r="50" spans="1:36" x14ac:dyDescent="0.25">
      <c r="A50" s="54"/>
      <c r="B50" s="60" t="s">
        <v>32</v>
      </c>
      <c r="C50" s="60" t="s">
        <v>29</v>
      </c>
      <c r="E50" s="92" t="s">
        <v>32</v>
      </c>
      <c r="F50" s="82">
        <f t="shared" si="11"/>
        <v>-1395188.3694205594</v>
      </c>
      <c r="H50" s="92" t="s">
        <v>32</v>
      </c>
      <c r="I50" s="82">
        <f t="shared" si="12"/>
        <v>836942.92298567411</v>
      </c>
      <c r="K50" s="92" t="s">
        <v>32</v>
      </c>
      <c r="L50" s="82">
        <f t="shared" si="13"/>
        <v>-25337.021385353757</v>
      </c>
      <c r="N50" s="92" t="s">
        <v>32</v>
      </c>
      <c r="O50" s="82">
        <f t="shared" si="14"/>
        <v>-48957.137554226909</v>
      </c>
      <c r="Q50" s="92" t="s">
        <v>32</v>
      </c>
      <c r="R50" s="6">
        <f t="shared" si="15"/>
        <v>-34150.660847577266</v>
      </c>
      <c r="T50" s="92" t="s">
        <v>32</v>
      </c>
      <c r="U50" s="82">
        <f t="shared" si="16"/>
        <v>-32006.259022095473</v>
      </c>
      <c r="W50" s="92" t="s">
        <v>32</v>
      </c>
      <c r="X50" s="82">
        <f t="shared" si="17"/>
        <v>-17199.782315445831</v>
      </c>
      <c r="Z50" s="92" t="s">
        <v>32</v>
      </c>
      <c r="AA50" s="82">
        <f t="shared" si="18"/>
        <v>-14806.47670664941</v>
      </c>
      <c r="AC50" s="92" t="s">
        <v>32</v>
      </c>
      <c r="AD50" s="82">
        <f t="shared" si="19"/>
        <v>1395188.3694205594</v>
      </c>
      <c r="AF50" s="92" t="s">
        <v>32</v>
      </c>
      <c r="AG50" s="82">
        <f t="shared" si="20"/>
        <v>1395188.3694205594</v>
      </c>
      <c r="AI50" s="92" t="s">
        <v>32</v>
      </c>
      <c r="AJ50" s="82">
        <f t="shared" si="21"/>
        <v>1395188.3694205594</v>
      </c>
    </row>
    <row r="51" spans="1:36" x14ac:dyDescent="0.25">
      <c r="A51" s="54"/>
      <c r="B51" s="60" t="s">
        <v>34</v>
      </c>
      <c r="C51" s="60" t="s">
        <v>31</v>
      </c>
      <c r="E51" s="92" t="s">
        <v>34</v>
      </c>
      <c r="F51" s="82">
        <f t="shared" si="11"/>
        <v>-615382.04523404094</v>
      </c>
      <c r="H51" s="92" t="s">
        <v>34</v>
      </c>
      <c r="I51" s="82">
        <f t="shared" si="12"/>
        <v>461174.56534448394</v>
      </c>
      <c r="K51" s="92" t="s">
        <v>34</v>
      </c>
      <c r="L51" s="82">
        <f t="shared" si="13"/>
        <v>-12293.198814970441</v>
      </c>
      <c r="N51" s="92" t="s">
        <v>34</v>
      </c>
      <c r="O51" s="82">
        <f t="shared" si="14"/>
        <v>-21549.461322726333</v>
      </c>
      <c r="Q51" s="92" t="s">
        <v>34</v>
      </c>
      <c r="R51" s="6">
        <f t="shared" si="15"/>
        <v>-15223.406398202991</v>
      </c>
      <c r="T51" s="92" t="s">
        <v>34</v>
      </c>
      <c r="U51" s="82">
        <f t="shared" si="16"/>
        <v>-14008.278915057308</v>
      </c>
      <c r="W51" s="92" t="s">
        <v>34</v>
      </c>
      <c r="X51" s="82">
        <f t="shared" si="17"/>
        <v>-7682.2239905339666</v>
      </c>
      <c r="Z51" s="92" t="s">
        <v>34</v>
      </c>
      <c r="AA51" s="82">
        <f t="shared" si="18"/>
        <v>-6326.0549245233415</v>
      </c>
      <c r="AC51" s="92" t="s">
        <v>34</v>
      </c>
      <c r="AD51" s="82">
        <f t="shared" si="19"/>
        <v>615382.04523404094</v>
      </c>
      <c r="AF51" s="92" t="s">
        <v>34</v>
      </c>
      <c r="AG51" s="82">
        <f t="shared" si="20"/>
        <v>615382.04523404094</v>
      </c>
      <c r="AI51" s="92" t="s">
        <v>34</v>
      </c>
      <c r="AJ51" s="82">
        <f t="shared" si="21"/>
        <v>615382.04523404094</v>
      </c>
    </row>
    <row r="52" spans="1:36" x14ac:dyDescent="0.25">
      <c r="A52" s="54"/>
      <c r="B52" s="98" t="s">
        <v>36</v>
      </c>
      <c r="C52" s="98" t="s">
        <v>33</v>
      </c>
      <c r="E52" s="92" t="s">
        <v>36</v>
      </c>
      <c r="F52" s="82">
        <f t="shared" si="11"/>
        <v>-71.067778758165829</v>
      </c>
      <c r="H52" s="92" t="s">
        <v>36</v>
      </c>
      <c r="I52" s="82">
        <f t="shared" si="12"/>
        <v>0</v>
      </c>
      <c r="K52" s="92" t="s">
        <v>36</v>
      </c>
      <c r="L52" s="82">
        <f t="shared" si="13"/>
        <v>0</v>
      </c>
      <c r="N52" s="92" t="s">
        <v>36</v>
      </c>
      <c r="O52" s="82">
        <f t="shared" si="14"/>
        <v>0</v>
      </c>
      <c r="Q52" s="92" t="s">
        <v>36</v>
      </c>
      <c r="R52" s="56">
        <f t="shared" ref="R52" si="22">R20</f>
        <v>-23.987045127347301</v>
      </c>
      <c r="T52" s="92" t="s">
        <v>36</v>
      </c>
      <c r="U52" s="82">
        <f t="shared" si="16"/>
        <v>0</v>
      </c>
      <c r="W52" s="92" t="s">
        <v>36</v>
      </c>
      <c r="X52" s="82">
        <f t="shared" si="17"/>
        <v>0</v>
      </c>
      <c r="Z52" s="92" t="s">
        <v>36</v>
      </c>
      <c r="AA52" s="82">
        <f t="shared" si="18"/>
        <v>0</v>
      </c>
      <c r="AC52" s="92" t="s">
        <v>36</v>
      </c>
      <c r="AD52" s="82">
        <f t="shared" si="19"/>
        <v>71.067778758165829</v>
      </c>
      <c r="AF52" s="92" t="s">
        <v>36</v>
      </c>
      <c r="AG52" s="82">
        <f t="shared" si="20"/>
        <v>71.067778758165829</v>
      </c>
      <c r="AI52" s="92" t="s">
        <v>36</v>
      </c>
      <c r="AJ52" s="82">
        <f t="shared" si="21"/>
        <v>71.067778758165829</v>
      </c>
    </row>
    <row r="53" spans="1:36" s="54" customFormat="1" x14ac:dyDescent="0.25">
      <c r="B53" s="64" t="s">
        <v>213</v>
      </c>
      <c r="C53" s="64" t="s">
        <v>35</v>
      </c>
      <c r="E53" s="92" t="s">
        <v>213</v>
      </c>
      <c r="F53" s="82">
        <f t="shared" si="11"/>
        <v>-494286.80372166936</v>
      </c>
      <c r="G53" s="25"/>
      <c r="H53" s="92" t="s">
        <v>213</v>
      </c>
      <c r="I53" s="82">
        <f t="shared" si="12"/>
        <v>82863.027221289929</v>
      </c>
      <c r="J53" s="25"/>
      <c r="K53" s="92" t="s">
        <v>213</v>
      </c>
      <c r="L53" s="82">
        <f t="shared" si="13"/>
        <v>0</v>
      </c>
      <c r="N53" s="92" t="s">
        <v>213</v>
      </c>
      <c r="O53" s="82">
        <f t="shared" si="14"/>
        <v>0</v>
      </c>
      <c r="Q53" s="92" t="s">
        <v>213</v>
      </c>
      <c r="R53" s="6">
        <f t="shared" si="15"/>
        <v>0</v>
      </c>
      <c r="S53"/>
      <c r="T53" s="92" t="s">
        <v>213</v>
      </c>
      <c r="U53" s="82">
        <f t="shared" si="16"/>
        <v>0</v>
      </c>
      <c r="W53" s="92" t="s">
        <v>213</v>
      </c>
      <c r="X53" s="82">
        <f t="shared" si="17"/>
        <v>0</v>
      </c>
      <c r="Z53" s="92" t="s">
        <v>213</v>
      </c>
      <c r="AA53" s="82">
        <f t="shared" si="18"/>
        <v>0</v>
      </c>
      <c r="AC53" s="92" t="s">
        <v>213</v>
      </c>
      <c r="AD53" s="82">
        <f t="shared" si="19"/>
        <v>494286.80372166936</v>
      </c>
      <c r="AF53" s="92" t="s">
        <v>213</v>
      </c>
      <c r="AG53" s="82">
        <f t="shared" si="20"/>
        <v>494286.80372166936</v>
      </c>
      <c r="AI53" s="92" t="s">
        <v>213</v>
      </c>
      <c r="AJ53" s="82">
        <f t="shared" si="21"/>
        <v>494286.80372166936</v>
      </c>
    </row>
    <row r="54" spans="1:36" s="54" customFormat="1" x14ac:dyDescent="0.25">
      <c r="B54" s="64" t="s">
        <v>214</v>
      </c>
      <c r="C54" s="64" t="s">
        <v>37</v>
      </c>
      <c r="E54" s="93" t="s">
        <v>214</v>
      </c>
      <c r="F54" s="82">
        <f t="shared" si="11"/>
        <v>-8989.2320710571621</v>
      </c>
      <c r="G54" s="25"/>
      <c r="H54" s="93" t="s">
        <v>214</v>
      </c>
      <c r="I54" s="82">
        <f t="shared" si="12"/>
        <v>8158.5228240153483</v>
      </c>
      <c r="J54" s="25"/>
      <c r="K54" s="93" t="s">
        <v>214</v>
      </c>
      <c r="L54" s="82">
        <f t="shared" si="13"/>
        <v>-35.678671242048949</v>
      </c>
      <c r="N54" s="93" t="s">
        <v>214</v>
      </c>
      <c r="O54" s="82">
        <f t="shared" si="14"/>
        <v>-29.476071472277908</v>
      </c>
      <c r="Q54" s="93" t="s">
        <v>214</v>
      </c>
      <c r="R54" s="84">
        <f t="shared" si="15"/>
        <v>-23.987045127347301</v>
      </c>
      <c r="S54"/>
      <c r="T54" s="93" t="s">
        <v>214</v>
      </c>
      <c r="U54" s="82">
        <f t="shared" si="16"/>
        <v>-17.839335621025384</v>
      </c>
      <c r="W54" s="93" t="s">
        <v>214</v>
      </c>
      <c r="X54" s="82">
        <f t="shared" si="17"/>
        <v>-12.350309276092958</v>
      </c>
      <c r="Z54" s="93" t="s">
        <v>214</v>
      </c>
      <c r="AA54" s="82">
        <f t="shared" si="18"/>
        <v>-5.4890263449306076</v>
      </c>
      <c r="AC54" s="93" t="s">
        <v>214</v>
      </c>
      <c r="AD54" s="82">
        <f t="shared" si="19"/>
        <v>8989.2320710571621</v>
      </c>
      <c r="AF54" s="93" t="s">
        <v>214</v>
      </c>
      <c r="AG54" s="82">
        <f t="shared" si="20"/>
        <v>8989.2320710571621</v>
      </c>
      <c r="AI54" s="93" t="s">
        <v>214</v>
      </c>
      <c r="AJ54" s="82">
        <f t="shared" si="21"/>
        <v>8989.2320710571621</v>
      </c>
    </row>
    <row r="55" spans="1:36" x14ac:dyDescent="0.25">
      <c r="I55" s="54"/>
      <c r="K55" s="54"/>
      <c r="L55" s="54"/>
      <c r="N55" s="54"/>
      <c r="O55" s="54"/>
      <c r="Q55" s="54"/>
      <c r="R55" s="54"/>
      <c r="T55" s="54"/>
      <c r="U55" s="54"/>
      <c r="W55" s="54"/>
      <c r="X55" s="54"/>
      <c r="Z55" s="54"/>
      <c r="AA55" s="54"/>
      <c r="AC55" s="54"/>
      <c r="AD55" s="54"/>
      <c r="AF55" s="54"/>
      <c r="AG55" s="54"/>
      <c r="AI55" s="54"/>
      <c r="AJ55" s="54"/>
    </row>
    <row r="56" spans="1:36" x14ac:dyDescent="0.25">
      <c r="B56" t="s">
        <v>1</v>
      </c>
      <c r="C56" t="s">
        <v>2</v>
      </c>
      <c r="E56" s="20" t="s">
        <v>164</v>
      </c>
      <c r="F56" s="3" t="s">
        <v>74</v>
      </c>
      <c r="H56" s="20" t="s">
        <v>164</v>
      </c>
      <c r="I56" s="3" t="s">
        <v>74</v>
      </c>
      <c r="K56" s="20" t="s">
        <v>164</v>
      </c>
      <c r="L56" s="3" t="s">
        <v>74</v>
      </c>
      <c r="N56" s="20" t="s">
        <v>164</v>
      </c>
      <c r="O56" s="3" t="s">
        <v>74</v>
      </c>
      <c r="Q56" s="20" t="s">
        <v>164</v>
      </c>
      <c r="R56" s="3" t="s">
        <v>74</v>
      </c>
      <c r="T56" s="20" t="s">
        <v>164</v>
      </c>
      <c r="U56" s="3" t="s">
        <v>74</v>
      </c>
      <c r="W56" s="20" t="s">
        <v>164</v>
      </c>
      <c r="X56" s="3" t="s">
        <v>74</v>
      </c>
      <c r="Z56" s="20" t="s">
        <v>164</v>
      </c>
      <c r="AA56" s="3" t="s">
        <v>74</v>
      </c>
      <c r="AC56" s="20" t="s">
        <v>164</v>
      </c>
      <c r="AD56" s="3" t="s">
        <v>74</v>
      </c>
      <c r="AF56" s="20" t="s">
        <v>164</v>
      </c>
      <c r="AG56" s="3" t="s">
        <v>74</v>
      </c>
      <c r="AI56" s="20" t="s">
        <v>164</v>
      </c>
      <c r="AJ56" s="3" t="s">
        <v>74</v>
      </c>
    </row>
    <row r="57" spans="1:36" x14ac:dyDescent="0.25">
      <c r="B57" t="s">
        <v>6</v>
      </c>
      <c r="C57" s="64" t="s">
        <v>206</v>
      </c>
      <c r="E57" s="91" t="s">
        <v>6</v>
      </c>
      <c r="F57" s="94">
        <f t="shared" ref="F57:F74" si="23">F37/$F3</f>
        <v>1</v>
      </c>
      <c r="H57" s="91" t="s">
        <v>6</v>
      </c>
      <c r="I57" s="94">
        <f t="shared" ref="I57:I74" si="24">I37/$F3</f>
        <v>4.8496605237633383E-2</v>
      </c>
      <c r="K57" s="91" t="s">
        <v>6</v>
      </c>
      <c r="L57" s="94">
        <f t="shared" ref="L57:L74" si="25">L37/$F3</f>
        <v>-0.3152279340446168</v>
      </c>
      <c r="N57" s="91" t="s">
        <v>6</v>
      </c>
      <c r="O57" s="94">
        <f t="shared" ref="O57:O74" si="26">O37/$F3</f>
        <v>-0.260426770126091</v>
      </c>
      <c r="Q57" s="91" t="s">
        <v>6</v>
      </c>
      <c r="R57" s="94">
        <f t="shared" ref="R57:R73" si="27">R37/$F3</f>
        <v>-0.21193016488845773</v>
      </c>
      <c r="T57" s="91" t="s">
        <v>6</v>
      </c>
      <c r="U57" s="94">
        <f t="shared" ref="U57:U74" si="28">U37/$F3</f>
        <v>-0.1576139670223089</v>
      </c>
      <c r="W57" s="91" t="s">
        <v>6</v>
      </c>
      <c r="X57" s="94">
        <f t="shared" ref="X57:X74" si="29">X37/$F3</f>
        <v>-0.10911736178467552</v>
      </c>
      <c r="Z57" s="91" t="s">
        <v>6</v>
      </c>
      <c r="AA57" s="94">
        <f t="shared" ref="AA57:AA74" si="30">AA37/$F3</f>
        <v>-4.8496605237633134E-2</v>
      </c>
      <c r="AC57" s="91" t="s">
        <v>6</v>
      </c>
      <c r="AD57" s="94">
        <f t="shared" ref="AD57:AD74" si="31">AD37/$F3</f>
        <v>-1</v>
      </c>
      <c r="AF57" s="91" t="s">
        <v>6</v>
      </c>
      <c r="AG57" s="94">
        <f t="shared" ref="AG57:AG74" si="32">AG37/$F3</f>
        <v>-1</v>
      </c>
      <c r="AI57" s="91" t="s">
        <v>6</v>
      </c>
      <c r="AJ57" s="94">
        <f t="shared" ref="AJ57:AJ74" si="33">AJ37/$F3</f>
        <v>-1</v>
      </c>
    </row>
    <row r="58" spans="1:36" x14ac:dyDescent="0.25">
      <c r="B58" t="s">
        <v>8</v>
      </c>
      <c r="C58" s="60" t="s">
        <v>9</v>
      </c>
      <c r="E58" s="92" t="s">
        <v>8</v>
      </c>
      <c r="F58" s="94">
        <f t="shared" si="23"/>
        <v>1</v>
      </c>
      <c r="H58" s="92" t="s">
        <v>8</v>
      </c>
      <c r="I58" s="94">
        <f t="shared" si="24"/>
        <v>-0.86569702061701614</v>
      </c>
      <c r="K58" s="92" t="s">
        <v>8</v>
      </c>
      <c r="L58" s="94">
        <f t="shared" si="25"/>
        <v>9.777111558622386E-3</v>
      </c>
      <c r="N58" s="92" t="s">
        <v>8</v>
      </c>
      <c r="O58" s="94">
        <f t="shared" si="26"/>
        <v>8.0773983184313849E-3</v>
      </c>
      <c r="Q58" s="92" t="s">
        <v>8</v>
      </c>
      <c r="R58" s="94">
        <f t="shared" si="27"/>
        <v>6.5732273094125234E-3</v>
      </c>
      <c r="T58" s="92" t="s">
        <v>8</v>
      </c>
      <c r="U58" s="94">
        <f t="shared" si="28"/>
        <v>4.888555779311193E-3</v>
      </c>
      <c r="W58" s="92" t="s">
        <v>8</v>
      </c>
      <c r="X58" s="94">
        <f t="shared" si="29"/>
        <v>3.3843847702924768E-3</v>
      </c>
      <c r="Z58" s="92" t="s">
        <v>8</v>
      </c>
      <c r="AA58" s="94">
        <f t="shared" si="30"/>
        <v>1.5041710090188624E-3</v>
      </c>
      <c r="AC58" s="92" t="s">
        <v>8</v>
      </c>
      <c r="AD58" s="94">
        <f t="shared" si="31"/>
        <v>-1</v>
      </c>
      <c r="AF58" s="92" t="s">
        <v>8</v>
      </c>
      <c r="AG58" s="94">
        <f t="shared" si="32"/>
        <v>-1</v>
      </c>
      <c r="AI58" s="92" t="s">
        <v>8</v>
      </c>
      <c r="AJ58" s="94">
        <f t="shared" si="33"/>
        <v>-1</v>
      </c>
    </row>
    <row r="59" spans="1:36" x14ac:dyDescent="0.25">
      <c r="B59" t="s">
        <v>10</v>
      </c>
      <c r="C59" s="60" t="s">
        <v>207</v>
      </c>
      <c r="E59" s="92" t="s">
        <v>10</v>
      </c>
      <c r="F59" s="94">
        <f t="shared" si="23"/>
        <v>1</v>
      </c>
      <c r="H59" s="92" t="s">
        <v>10</v>
      </c>
      <c r="I59" s="94">
        <f t="shared" si="24"/>
        <v>-0.42258657438487801</v>
      </c>
      <c r="K59" s="92" t="s">
        <v>10</v>
      </c>
      <c r="L59" s="94">
        <f t="shared" si="25"/>
        <v>1.600690398475826E-2</v>
      </c>
      <c r="N59" s="92" t="s">
        <v>10</v>
      </c>
      <c r="O59" s="94">
        <f t="shared" si="26"/>
        <v>3.5175329758091275E-2</v>
      </c>
      <c r="Q59" s="92" t="s">
        <v>10</v>
      </c>
      <c r="R59" s="94">
        <f t="shared" si="27"/>
        <v>2.4168397469910317E-2</v>
      </c>
      <c r="T59" s="92" t="s">
        <v>10</v>
      </c>
      <c r="U59" s="94">
        <f t="shared" si="28"/>
        <v>2.3150221329593736E-2</v>
      </c>
      <c r="W59" s="92" t="s">
        <v>10</v>
      </c>
      <c r="X59" s="94">
        <f t="shared" si="29"/>
        <v>1.214328921674364E-2</v>
      </c>
      <c r="Z59" s="92" t="s">
        <v>10</v>
      </c>
      <c r="AA59" s="94">
        <f t="shared" si="30"/>
        <v>1.1006931935909415E-2</v>
      </c>
      <c r="AC59" s="92" t="s">
        <v>10</v>
      </c>
      <c r="AD59" s="94">
        <f t="shared" si="31"/>
        <v>-1</v>
      </c>
      <c r="AF59" s="92" t="s">
        <v>10</v>
      </c>
      <c r="AG59" s="94">
        <f t="shared" si="32"/>
        <v>-1</v>
      </c>
      <c r="AI59" s="92" t="s">
        <v>10</v>
      </c>
      <c r="AJ59" s="94">
        <f t="shared" si="33"/>
        <v>-1</v>
      </c>
    </row>
    <row r="60" spans="1:36" x14ac:dyDescent="0.25">
      <c r="B60" t="s">
        <v>12</v>
      </c>
      <c r="C60" s="60" t="s">
        <v>208</v>
      </c>
      <c r="E60" s="92" t="s">
        <v>12</v>
      </c>
      <c r="F60" s="94">
        <f t="shared" si="23"/>
        <v>1</v>
      </c>
      <c r="H60" s="92" t="s">
        <v>12</v>
      </c>
      <c r="I60" s="94">
        <f t="shared" si="24"/>
        <v>4.8496605237633161E-2</v>
      </c>
      <c r="K60" s="92" t="s">
        <v>12</v>
      </c>
      <c r="L60" s="94">
        <f t="shared" si="25"/>
        <v>-0.31522793404461713</v>
      </c>
      <c r="N60" s="92" t="s">
        <v>12</v>
      </c>
      <c r="O60" s="94">
        <f t="shared" si="26"/>
        <v>-0.26042677012609133</v>
      </c>
      <c r="Q60" s="92" t="s">
        <v>12</v>
      </c>
      <c r="R60" s="94">
        <f t="shared" si="27"/>
        <v>-0.21193016488845803</v>
      </c>
      <c r="T60" s="92" t="s">
        <v>12</v>
      </c>
      <c r="U60" s="94">
        <f t="shared" si="28"/>
        <v>-0.15761396702230843</v>
      </c>
      <c r="W60" s="92" t="s">
        <v>12</v>
      </c>
      <c r="X60" s="94">
        <f t="shared" si="29"/>
        <v>-0.10911736178467527</v>
      </c>
      <c r="Z60" s="92" t="s">
        <v>12</v>
      </c>
      <c r="AA60" s="94">
        <f t="shared" si="30"/>
        <v>-4.8496605237633772E-2</v>
      </c>
      <c r="AC60" s="92" t="s">
        <v>12</v>
      </c>
      <c r="AD60" s="94">
        <f t="shared" si="31"/>
        <v>-1</v>
      </c>
      <c r="AF60" s="92" t="s">
        <v>12</v>
      </c>
      <c r="AG60" s="94">
        <f t="shared" si="32"/>
        <v>-1</v>
      </c>
      <c r="AI60" s="92" t="s">
        <v>12</v>
      </c>
      <c r="AJ60" s="94">
        <f t="shared" si="33"/>
        <v>-1</v>
      </c>
    </row>
    <row r="61" spans="1:36" x14ac:dyDescent="0.25">
      <c r="B61" t="s">
        <v>14</v>
      </c>
      <c r="C61" s="60" t="s">
        <v>13</v>
      </c>
      <c r="E61" s="92" t="s">
        <v>14</v>
      </c>
      <c r="F61" s="94">
        <f t="shared" si="23"/>
        <v>1</v>
      </c>
      <c r="H61" s="92" t="s">
        <v>14</v>
      </c>
      <c r="I61" s="94">
        <f t="shared" si="24"/>
        <v>0</v>
      </c>
      <c r="K61" s="92" t="s">
        <v>14</v>
      </c>
      <c r="L61" s="94">
        <f t="shared" si="25"/>
        <v>0</v>
      </c>
      <c r="N61" s="92" t="s">
        <v>14</v>
      </c>
      <c r="O61" s="94">
        <f t="shared" si="26"/>
        <v>0</v>
      </c>
      <c r="Q61" s="92" t="s">
        <v>14</v>
      </c>
      <c r="R61" s="94">
        <f t="shared" si="27"/>
        <v>0</v>
      </c>
      <c r="T61" s="92" t="s">
        <v>14</v>
      </c>
      <c r="U61" s="94">
        <f t="shared" si="28"/>
        <v>0</v>
      </c>
      <c r="W61" s="92" t="s">
        <v>14</v>
      </c>
      <c r="X61" s="94">
        <f t="shared" si="29"/>
        <v>0</v>
      </c>
      <c r="Z61" s="92" t="s">
        <v>14</v>
      </c>
      <c r="AA61" s="94">
        <f t="shared" si="30"/>
        <v>0</v>
      </c>
      <c r="AC61" s="92" t="s">
        <v>14</v>
      </c>
      <c r="AD61" s="94">
        <f t="shared" si="31"/>
        <v>-1</v>
      </c>
      <c r="AF61" s="92" t="s">
        <v>14</v>
      </c>
      <c r="AG61" s="94">
        <f t="shared" si="32"/>
        <v>-1</v>
      </c>
      <c r="AI61" s="92" t="s">
        <v>14</v>
      </c>
      <c r="AJ61" s="94">
        <f t="shared" si="33"/>
        <v>-1</v>
      </c>
    </row>
    <row r="62" spans="1:36" x14ac:dyDescent="0.25">
      <c r="B62" t="s">
        <v>16</v>
      </c>
      <c r="C62" s="60" t="s">
        <v>209</v>
      </c>
      <c r="E62" s="92" t="s">
        <v>16</v>
      </c>
      <c r="F62" s="94">
        <f t="shared" si="23"/>
        <v>1</v>
      </c>
      <c r="H62" s="92" t="s">
        <v>16</v>
      </c>
      <c r="I62" s="94">
        <f t="shared" si="24"/>
        <v>0</v>
      </c>
      <c r="K62" s="92" t="s">
        <v>16</v>
      </c>
      <c r="L62" s="94">
        <f t="shared" si="25"/>
        <v>0</v>
      </c>
      <c r="N62" s="92" t="s">
        <v>16</v>
      </c>
      <c r="O62" s="94">
        <f t="shared" si="26"/>
        <v>0</v>
      </c>
      <c r="Q62" s="92" t="s">
        <v>16</v>
      </c>
      <c r="R62" s="94">
        <f t="shared" si="27"/>
        <v>0</v>
      </c>
      <c r="T62" s="92" t="s">
        <v>16</v>
      </c>
      <c r="U62" s="94">
        <f t="shared" si="28"/>
        <v>0</v>
      </c>
      <c r="W62" s="92" t="s">
        <v>16</v>
      </c>
      <c r="X62" s="94">
        <f t="shared" si="29"/>
        <v>0</v>
      </c>
      <c r="Z62" s="92" t="s">
        <v>16</v>
      </c>
      <c r="AA62" s="94">
        <f t="shared" si="30"/>
        <v>0</v>
      </c>
      <c r="AC62" s="92" t="s">
        <v>16</v>
      </c>
      <c r="AD62" s="94">
        <f t="shared" si="31"/>
        <v>-1</v>
      </c>
      <c r="AF62" s="92" t="s">
        <v>16</v>
      </c>
      <c r="AG62" s="94">
        <f t="shared" si="32"/>
        <v>-1</v>
      </c>
      <c r="AI62" s="92" t="s">
        <v>16</v>
      </c>
      <c r="AJ62" s="94">
        <f t="shared" si="33"/>
        <v>-1</v>
      </c>
    </row>
    <row r="63" spans="1:36" x14ac:dyDescent="0.25">
      <c r="B63" t="s">
        <v>18</v>
      </c>
      <c r="C63" s="60" t="s">
        <v>17</v>
      </c>
      <c r="E63" s="92" t="s">
        <v>18</v>
      </c>
      <c r="F63" s="94">
        <f t="shared" si="23"/>
        <v>1</v>
      </c>
      <c r="H63" s="92" t="s">
        <v>18</v>
      </c>
      <c r="I63" s="94">
        <f t="shared" si="24"/>
        <v>-0.42258641252175089</v>
      </c>
      <c r="K63" s="92" t="s">
        <v>18</v>
      </c>
      <c r="L63" s="94">
        <f t="shared" si="25"/>
        <v>1.6006893195958109E-2</v>
      </c>
      <c r="N63" s="92" t="s">
        <v>18</v>
      </c>
      <c r="O63" s="94">
        <f t="shared" si="26"/>
        <v>3.5175305603195949E-2</v>
      </c>
      <c r="Q63" s="92" t="s">
        <v>18</v>
      </c>
      <c r="R63" s="94">
        <f t="shared" si="27"/>
        <v>2.4168381049539864E-2</v>
      </c>
      <c r="T63" s="92" t="s">
        <v>18</v>
      </c>
      <c r="U63" s="94">
        <f t="shared" si="28"/>
        <v>2.3150205616925927E-2</v>
      </c>
      <c r="W63" s="92" t="s">
        <v>18</v>
      </c>
      <c r="X63" s="94">
        <f t="shared" si="29"/>
        <v>1.2143281063269841E-2</v>
      </c>
      <c r="Z63" s="92" t="s">
        <v>18</v>
      </c>
      <c r="AA63" s="94">
        <f t="shared" si="30"/>
        <v>1.1006924553655692E-2</v>
      </c>
      <c r="AC63" s="92" t="s">
        <v>18</v>
      </c>
      <c r="AD63" s="94">
        <f t="shared" si="31"/>
        <v>-1</v>
      </c>
      <c r="AF63" s="92" t="s">
        <v>18</v>
      </c>
      <c r="AG63" s="94">
        <f t="shared" si="32"/>
        <v>-1</v>
      </c>
      <c r="AI63" s="92" t="s">
        <v>18</v>
      </c>
      <c r="AJ63" s="94">
        <f t="shared" si="33"/>
        <v>-1</v>
      </c>
    </row>
    <row r="64" spans="1:36" x14ac:dyDescent="0.25">
      <c r="B64" t="s">
        <v>20</v>
      </c>
      <c r="C64" s="60" t="s">
        <v>210</v>
      </c>
      <c r="E64" s="92" t="s">
        <v>20</v>
      </c>
      <c r="F64" s="94">
        <f t="shared" si="23"/>
        <v>1</v>
      </c>
      <c r="H64" s="92" t="s">
        <v>20</v>
      </c>
      <c r="I64" s="94">
        <f t="shared" si="24"/>
        <v>-1.0792611415499528E-2</v>
      </c>
      <c r="K64" s="92" t="s">
        <v>20</v>
      </c>
      <c r="L64" s="94">
        <f t="shared" si="25"/>
        <v>4.7198009105725496E-5</v>
      </c>
      <c r="N64" s="92" t="s">
        <v>20</v>
      </c>
      <c r="O64" s="94">
        <f t="shared" si="26"/>
        <v>3.899281675328591E-5</v>
      </c>
      <c r="Q64" s="92" t="s">
        <v>20</v>
      </c>
      <c r="R64" s="94">
        <f t="shared" si="27"/>
        <v>3.1731584583526997E-5</v>
      </c>
      <c r="T64" s="92" t="s">
        <v>20</v>
      </c>
      <c r="U64" s="94">
        <f t="shared" si="28"/>
        <v>2.3599004552862748E-5</v>
      </c>
      <c r="W64" s="92" t="s">
        <v>20</v>
      </c>
      <c r="X64" s="94">
        <f t="shared" si="29"/>
        <v>1.6337772382705127E-5</v>
      </c>
      <c r="Z64" s="92" t="s">
        <v>20</v>
      </c>
      <c r="AA64" s="94">
        <f t="shared" si="30"/>
        <v>7.2612321699582646E-6</v>
      </c>
      <c r="AC64" s="92" t="s">
        <v>20</v>
      </c>
      <c r="AD64" s="94">
        <f t="shared" si="31"/>
        <v>-1</v>
      </c>
      <c r="AF64" s="92" t="s">
        <v>20</v>
      </c>
      <c r="AG64" s="94">
        <f t="shared" si="32"/>
        <v>-1</v>
      </c>
      <c r="AI64" s="92" t="s">
        <v>20</v>
      </c>
      <c r="AJ64" s="94">
        <f t="shared" si="33"/>
        <v>-1</v>
      </c>
    </row>
    <row r="65" spans="2:36" x14ac:dyDescent="0.25">
      <c r="B65" t="s">
        <v>22</v>
      </c>
      <c r="C65" s="60" t="s">
        <v>21</v>
      </c>
      <c r="E65" s="92" t="s">
        <v>22</v>
      </c>
      <c r="F65" s="94">
        <f t="shared" si="23"/>
        <v>1</v>
      </c>
      <c r="H65" s="92" t="s">
        <v>22</v>
      </c>
      <c r="I65" s="94">
        <f t="shared" si="24"/>
        <v>0</v>
      </c>
      <c r="K65" s="92" t="s">
        <v>22</v>
      </c>
      <c r="L65" s="94">
        <f t="shared" si="25"/>
        <v>0</v>
      </c>
      <c r="N65" s="92" t="s">
        <v>22</v>
      </c>
      <c r="O65" s="94">
        <f t="shared" si="26"/>
        <v>0</v>
      </c>
      <c r="Q65" s="92" t="s">
        <v>22</v>
      </c>
      <c r="R65" s="94">
        <f t="shared" si="27"/>
        <v>0</v>
      </c>
      <c r="T65" s="92" t="s">
        <v>22</v>
      </c>
      <c r="U65" s="94">
        <f t="shared" si="28"/>
        <v>0</v>
      </c>
      <c r="W65" s="92" t="s">
        <v>22</v>
      </c>
      <c r="X65" s="94">
        <f t="shared" si="29"/>
        <v>0</v>
      </c>
      <c r="Z65" s="92" t="s">
        <v>22</v>
      </c>
      <c r="AA65" s="94">
        <f t="shared" si="30"/>
        <v>0</v>
      </c>
      <c r="AC65" s="92" t="s">
        <v>22</v>
      </c>
      <c r="AD65" s="94">
        <f t="shared" si="31"/>
        <v>-1</v>
      </c>
      <c r="AF65" s="92" t="s">
        <v>22</v>
      </c>
      <c r="AG65" s="94">
        <f t="shared" si="32"/>
        <v>-1</v>
      </c>
      <c r="AI65" s="92" t="s">
        <v>22</v>
      </c>
      <c r="AJ65" s="94">
        <f t="shared" si="33"/>
        <v>-1</v>
      </c>
    </row>
    <row r="66" spans="2:36" x14ac:dyDescent="0.25">
      <c r="B66" t="s">
        <v>24</v>
      </c>
      <c r="C66" s="60" t="s">
        <v>211</v>
      </c>
      <c r="E66" s="92" t="s">
        <v>24</v>
      </c>
      <c r="F66" s="94">
        <f t="shared" si="23"/>
        <v>1</v>
      </c>
      <c r="H66" s="92" t="s">
        <v>24</v>
      </c>
      <c r="I66" s="94">
        <f t="shared" si="24"/>
        <v>0</v>
      </c>
      <c r="K66" s="92" t="s">
        <v>24</v>
      </c>
      <c r="L66" s="94">
        <f t="shared" si="25"/>
        <v>0</v>
      </c>
      <c r="N66" s="92" t="s">
        <v>24</v>
      </c>
      <c r="O66" s="94">
        <f t="shared" si="26"/>
        <v>0</v>
      </c>
      <c r="Q66" s="92" t="s">
        <v>24</v>
      </c>
      <c r="R66" s="94">
        <f t="shared" si="27"/>
        <v>0</v>
      </c>
      <c r="T66" s="92" t="s">
        <v>24</v>
      </c>
      <c r="U66" s="94">
        <f t="shared" si="28"/>
        <v>0</v>
      </c>
      <c r="W66" s="92" t="s">
        <v>24</v>
      </c>
      <c r="X66" s="94">
        <f t="shared" si="29"/>
        <v>0</v>
      </c>
      <c r="Z66" s="92" t="s">
        <v>24</v>
      </c>
      <c r="AA66" s="94">
        <f t="shared" si="30"/>
        <v>0</v>
      </c>
      <c r="AC66" s="92" t="s">
        <v>24</v>
      </c>
      <c r="AD66" s="94">
        <f t="shared" si="31"/>
        <v>-1</v>
      </c>
      <c r="AF66" s="92" t="s">
        <v>24</v>
      </c>
      <c r="AG66" s="94">
        <f t="shared" si="32"/>
        <v>-1</v>
      </c>
      <c r="AI66" s="92" t="s">
        <v>24</v>
      </c>
      <c r="AJ66" s="94">
        <f t="shared" si="33"/>
        <v>-1</v>
      </c>
    </row>
    <row r="67" spans="2:36" x14ac:dyDescent="0.25">
      <c r="B67" t="s">
        <v>26</v>
      </c>
      <c r="C67" s="60" t="s">
        <v>25</v>
      </c>
      <c r="E67" s="92" t="s">
        <v>26</v>
      </c>
      <c r="F67" s="94">
        <f t="shared" si="23"/>
        <v>1</v>
      </c>
      <c r="H67" s="92" t="s">
        <v>26</v>
      </c>
      <c r="I67" s="94">
        <f t="shared" si="24"/>
        <v>-0.90758840794460438</v>
      </c>
      <c r="K67" s="92" t="s">
        <v>26</v>
      </c>
      <c r="L67" s="94">
        <f t="shared" si="25"/>
        <v>3.9690455157925112E-3</v>
      </c>
      <c r="N67" s="92" t="s">
        <v>26</v>
      </c>
      <c r="O67" s="94">
        <f t="shared" si="26"/>
        <v>3.2790422184316489E-3</v>
      </c>
      <c r="Q67" s="92" t="s">
        <v>26</v>
      </c>
      <c r="R67" s="94">
        <f t="shared" si="27"/>
        <v>2.6684198313866947E-3</v>
      </c>
      <c r="T67" s="92" t="s">
        <v>26</v>
      </c>
      <c r="U67" s="94">
        <f t="shared" si="28"/>
        <v>1.9845227578962556E-3</v>
      </c>
      <c r="W67" s="92" t="s">
        <v>26</v>
      </c>
      <c r="X67" s="94">
        <f t="shared" si="29"/>
        <v>1.3739003708513017E-3</v>
      </c>
      <c r="Z67" s="92" t="s">
        <v>26</v>
      </c>
      <c r="AA67" s="94">
        <f t="shared" si="30"/>
        <v>6.1062238704495382E-4</v>
      </c>
      <c r="AC67" s="92" t="s">
        <v>26</v>
      </c>
      <c r="AD67" s="94">
        <f t="shared" si="31"/>
        <v>-1</v>
      </c>
      <c r="AF67" s="92" t="s">
        <v>26</v>
      </c>
      <c r="AG67" s="94">
        <f t="shared" si="32"/>
        <v>-1</v>
      </c>
      <c r="AI67" s="92" t="s">
        <v>26</v>
      </c>
      <c r="AJ67" s="94">
        <f t="shared" si="33"/>
        <v>-1</v>
      </c>
    </row>
    <row r="68" spans="2:36" x14ac:dyDescent="0.25">
      <c r="B68" t="s">
        <v>28</v>
      </c>
      <c r="C68" s="60" t="s">
        <v>212</v>
      </c>
      <c r="E68" s="92" t="s">
        <v>28</v>
      </c>
      <c r="F68" s="94">
        <f t="shared" si="23"/>
        <v>1</v>
      </c>
      <c r="H68" s="92" t="s">
        <v>28</v>
      </c>
      <c r="I68" s="94">
        <f t="shared" si="24"/>
        <v>-9.0885515757124627E-2</v>
      </c>
      <c r="K68" s="92" t="s">
        <v>28</v>
      </c>
      <c r="L68" s="94">
        <f t="shared" si="25"/>
        <v>1.9691861747377055</v>
      </c>
      <c r="N68" s="92" t="s">
        <v>28</v>
      </c>
      <c r="O68" s="94">
        <f t="shared" si="26"/>
        <v>1.6268507320525345</v>
      </c>
      <c r="Q68" s="92" t="s">
        <v>28</v>
      </c>
      <c r="R68" s="94">
        <f t="shared" si="27"/>
        <v>1.3238990128621191</v>
      </c>
      <c r="T68" s="92" t="s">
        <v>28</v>
      </c>
      <c r="U68" s="94">
        <f t="shared" si="28"/>
        <v>0.98459308736885298</v>
      </c>
      <c r="W68" s="92" t="s">
        <v>28</v>
      </c>
      <c r="X68" s="94">
        <f t="shared" si="29"/>
        <v>0.68164136817843657</v>
      </c>
      <c r="Z68" s="92" t="s">
        <v>28</v>
      </c>
      <c r="AA68" s="94">
        <f t="shared" si="30"/>
        <v>0.30295171919041636</v>
      </c>
      <c r="AC68" s="92" t="s">
        <v>28</v>
      </c>
      <c r="AD68" s="94">
        <f t="shared" si="31"/>
        <v>-1</v>
      </c>
      <c r="AF68" s="92" t="s">
        <v>28</v>
      </c>
      <c r="AG68" s="94">
        <f t="shared" si="32"/>
        <v>-1</v>
      </c>
      <c r="AI68" s="92" t="s">
        <v>28</v>
      </c>
      <c r="AJ68" s="94">
        <f t="shared" si="33"/>
        <v>-1</v>
      </c>
    </row>
    <row r="69" spans="2:36" x14ac:dyDescent="0.25">
      <c r="B69" t="s">
        <v>30</v>
      </c>
      <c r="C69" s="60" t="s">
        <v>27</v>
      </c>
      <c r="E69" s="92" t="s">
        <v>30</v>
      </c>
      <c r="F69" s="94">
        <f t="shared" si="23"/>
        <v>1</v>
      </c>
      <c r="H69" s="92" t="s">
        <v>30</v>
      </c>
      <c r="I69" s="94">
        <f t="shared" si="24"/>
        <v>-0.42258641252175089</v>
      </c>
      <c r="K69" s="92" t="s">
        <v>30</v>
      </c>
      <c r="L69" s="94">
        <f t="shared" si="25"/>
        <v>1.6006893195957925E-2</v>
      </c>
      <c r="N69" s="92" t="s">
        <v>30</v>
      </c>
      <c r="O69" s="94">
        <f t="shared" si="26"/>
        <v>3.5175305603195726E-2</v>
      </c>
      <c r="Q69" s="92" t="s">
        <v>30</v>
      </c>
      <c r="R69" s="94">
        <f t="shared" si="27"/>
        <v>2.416838104953993E-2</v>
      </c>
      <c r="T69" s="92" t="s">
        <v>30</v>
      </c>
      <c r="U69" s="94">
        <f t="shared" si="28"/>
        <v>2.3150205616925421E-2</v>
      </c>
      <c r="W69" s="92" t="s">
        <v>30</v>
      </c>
      <c r="X69" s="94">
        <f t="shared" si="29"/>
        <v>1.2143281063269838E-2</v>
      </c>
      <c r="Z69" s="92" t="s">
        <v>30</v>
      </c>
      <c r="AA69" s="94">
        <f t="shared" si="30"/>
        <v>1.1006924553655583E-2</v>
      </c>
      <c r="AC69" s="92" t="s">
        <v>30</v>
      </c>
      <c r="AD69" s="94">
        <f t="shared" si="31"/>
        <v>-1</v>
      </c>
      <c r="AF69" s="92" t="s">
        <v>30</v>
      </c>
      <c r="AG69" s="94">
        <f t="shared" si="32"/>
        <v>-1</v>
      </c>
      <c r="AI69" s="92" t="s">
        <v>30</v>
      </c>
      <c r="AJ69" s="94">
        <f t="shared" si="33"/>
        <v>-1</v>
      </c>
    </row>
    <row r="70" spans="2:36" x14ac:dyDescent="0.25">
      <c r="B70" t="s">
        <v>32</v>
      </c>
      <c r="C70" s="60" t="s">
        <v>29</v>
      </c>
      <c r="E70" s="92" t="s">
        <v>32</v>
      </c>
      <c r="F70" s="94">
        <f t="shared" si="23"/>
        <v>1</v>
      </c>
      <c r="H70" s="92" t="s">
        <v>32</v>
      </c>
      <c r="I70" s="94">
        <f t="shared" si="24"/>
        <v>-0.59987808193474823</v>
      </c>
      <c r="K70" s="92" t="s">
        <v>32</v>
      </c>
      <c r="L70" s="94">
        <f t="shared" si="25"/>
        <v>1.8160287127304942E-2</v>
      </c>
      <c r="N70" s="92" t="s">
        <v>32</v>
      </c>
      <c r="O70" s="94">
        <f t="shared" si="26"/>
        <v>3.5089983995895462E-2</v>
      </c>
      <c r="Q70" s="92" t="s">
        <v>32</v>
      </c>
      <c r="R70" s="94">
        <f t="shared" si="27"/>
        <v>2.4477455228329132E-2</v>
      </c>
      <c r="T70" s="92" t="s">
        <v>32</v>
      </c>
      <c r="U70" s="94">
        <f t="shared" si="28"/>
        <v>2.2940457162345832E-2</v>
      </c>
      <c r="W70" s="92" t="s">
        <v>32</v>
      </c>
      <c r="X70" s="94">
        <f t="shared" si="29"/>
        <v>1.2327928394779504E-2</v>
      </c>
      <c r="Z70" s="92" t="s">
        <v>32</v>
      </c>
      <c r="AA70" s="94">
        <f t="shared" si="30"/>
        <v>1.0612528767566159E-2</v>
      </c>
      <c r="AC70" s="92" t="s">
        <v>32</v>
      </c>
      <c r="AD70" s="94">
        <f t="shared" si="31"/>
        <v>-1</v>
      </c>
      <c r="AF70" s="92" t="s">
        <v>32</v>
      </c>
      <c r="AG70" s="94">
        <f t="shared" si="32"/>
        <v>-1</v>
      </c>
      <c r="AI70" s="92" t="s">
        <v>32</v>
      </c>
      <c r="AJ70" s="94">
        <f t="shared" si="33"/>
        <v>-1</v>
      </c>
    </row>
    <row r="71" spans="2:36" x14ac:dyDescent="0.25">
      <c r="B71" t="s">
        <v>34</v>
      </c>
      <c r="C71" s="60" t="s">
        <v>31</v>
      </c>
      <c r="E71" s="92" t="s">
        <v>34</v>
      </c>
      <c r="F71" s="94">
        <f t="shared" si="23"/>
        <v>1</v>
      </c>
      <c r="H71" s="92" t="s">
        <v>34</v>
      </c>
      <c r="I71" s="94">
        <f t="shared" si="24"/>
        <v>-0.74941179859917895</v>
      </c>
      <c r="K71" s="92" t="s">
        <v>34</v>
      </c>
      <c r="L71" s="94">
        <f t="shared" si="25"/>
        <v>1.9976531506204598E-2</v>
      </c>
      <c r="N71" s="92" t="s">
        <v>34</v>
      </c>
      <c r="O71" s="94">
        <f t="shared" si="26"/>
        <v>3.5018020902008416E-2</v>
      </c>
      <c r="Q71" s="92" t="s">
        <v>34</v>
      </c>
      <c r="R71" s="94">
        <f t="shared" si="27"/>
        <v>2.4738138715784685E-2</v>
      </c>
      <c r="T71" s="92" t="s">
        <v>34</v>
      </c>
      <c r="U71" s="94">
        <f t="shared" si="28"/>
        <v>2.2763548308806614E-2</v>
      </c>
      <c r="W71" s="92" t="s">
        <v>34</v>
      </c>
      <c r="X71" s="94">
        <f t="shared" si="29"/>
        <v>1.2483666122582887E-2</v>
      </c>
      <c r="Z71" s="92" t="s">
        <v>34</v>
      </c>
      <c r="AA71" s="94">
        <f t="shared" si="30"/>
        <v>1.0279882186223728E-2</v>
      </c>
      <c r="AC71" s="92" t="s">
        <v>34</v>
      </c>
      <c r="AD71" s="94">
        <f t="shared" si="31"/>
        <v>-1</v>
      </c>
      <c r="AF71" s="92" t="s">
        <v>34</v>
      </c>
      <c r="AG71" s="94">
        <f t="shared" si="32"/>
        <v>-1</v>
      </c>
      <c r="AI71" s="92" t="s">
        <v>34</v>
      </c>
      <c r="AJ71" s="94">
        <f t="shared" si="33"/>
        <v>-1</v>
      </c>
    </row>
    <row r="72" spans="2:36" ht="15.75" thickBot="1" x14ac:dyDescent="0.3">
      <c r="B72" t="s">
        <v>36</v>
      </c>
      <c r="C72" s="62" t="s">
        <v>33</v>
      </c>
      <c r="E72" s="93" t="s">
        <v>36</v>
      </c>
      <c r="F72" s="94">
        <f t="shared" si="23"/>
        <v>1</v>
      </c>
      <c r="H72" s="93" t="s">
        <v>36</v>
      </c>
      <c r="I72" s="94">
        <f t="shared" si="24"/>
        <v>0</v>
      </c>
      <c r="K72" s="93" t="s">
        <v>36</v>
      </c>
      <c r="L72" s="94">
        <f t="shared" si="25"/>
        <v>0</v>
      </c>
      <c r="N72" s="93" t="s">
        <v>36</v>
      </c>
      <c r="O72" s="94">
        <f t="shared" si="26"/>
        <v>0</v>
      </c>
      <c r="Q72" s="93" t="s">
        <v>36</v>
      </c>
      <c r="R72" s="94">
        <f>R52/$F18</f>
        <v>0.33752349583025543</v>
      </c>
      <c r="T72" s="93" t="s">
        <v>36</v>
      </c>
      <c r="U72" s="94">
        <f t="shared" si="28"/>
        <v>0</v>
      </c>
      <c r="W72" s="93" t="s">
        <v>36</v>
      </c>
      <c r="X72" s="94">
        <f t="shared" si="29"/>
        <v>0</v>
      </c>
      <c r="Z72" s="93" t="s">
        <v>36</v>
      </c>
      <c r="AA72" s="94">
        <f t="shared" si="30"/>
        <v>0</v>
      </c>
      <c r="AC72" s="93" t="s">
        <v>36</v>
      </c>
      <c r="AD72" s="94">
        <f t="shared" si="31"/>
        <v>-1</v>
      </c>
      <c r="AF72" s="93" t="s">
        <v>36</v>
      </c>
      <c r="AG72" s="94">
        <f t="shared" si="32"/>
        <v>-1</v>
      </c>
      <c r="AI72" s="93" t="s">
        <v>36</v>
      </c>
      <c r="AJ72" s="94">
        <f t="shared" si="33"/>
        <v>-1</v>
      </c>
    </row>
    <row r="73" spans="2:36" ht="15.75" thickTop="1" x14ac:dyDescent="0.25">
      <c r="B73" t="s">
        <v>213</v>
      </c>
      <c r="C73" t="s">
        <v>35</v>
      </c>
      <c r="E73" s="93" t="s">
        <v>213</v>
      </c>
      <c r="F73" s="94">
        <f t="shared" si="23"/>
        <v>1</v>
      </c>
      <c r="H73" s="93" t="s">
        <v>213</v>
      </c>
      <c r="I73" s="94">
        <f t="shared" si="24"/>
        <v>-0.1676415930940971</v>
      </c>
      <c r="K73" s="93" t="s">
        <v>213</v>
      </c>
      <c r="L73" s="94">
        <f t="shared" si="25"/>
        <v>0</v>
      </c>
      <c r="N73" s="93" t="s">
        <v>213</v>
      </c>
      <c r="O73" s="94">
        <f t="shared" si="26"/>
        <v>0</v>
      </c>
      <c r="Q73" s="92" t="s">
        <v>213</v>
      </c>
      <c r="R73" s="94">
        <f t="shared" si="27"/>
        <v>0</v>
      </c>
      <c r="T73" s="93" t="s">
        <v>213</v>
      </c>
      <c r="U73" s="94">
        <f t="shared" si="28"/>
        <v>0</v>
      </c>
      <c r="W73" s="93" t="s">
        <v>213</v>
      </c>
      <c r="X73" s="94">
        <f t="shared" si="29"/>
        <v>0</v>
      </c>
      <c r="Z73" s="93" t="s">
        <v>213</v>
      </c>
      <c r="AA73" s="94">
        <f t="shared" si="30"/>
        <v>0</v>
      </c>
      <c r="AC73" s="93" t="s">
        <v>213</v>
      </c>
      <c r="AD73" s="94">
        <f t="shared" si="31"/>
        <v>-1</v>
      </c>
      <c r="AF73" s="93" t="s">
        <v>213</v>
      </c>
      <c r="AG73" s="94">
        <f t="shared" si="32"/>
        <v>-1</v>
      </c>
      <c r="AI73" s="93" t="s">
        <v>213</v>
      </c>
      <c r="AJ73" s="94">
        <f t="shared" si="33"/>
        <v>-1</v>
      </c>
    </row>
    <row r="74" spans="2:36" x14ac:dyDescent="0.25">
      <c r="B74" t="s">
        <v>214</v>
      </c>
      <c r="C74" t="s">
        <v>37</v>
      </c>
      <c r="E74" s="93" t="s">
        <v>214</v>
      </c>
      <c r="F74" s="94">
        <f t="shared" si="23"/>
        <v>1</v>
      </c>
      <c r="H74" s="93" t="s">
        <v>214</v>
      </c>
      <c r="I74" s="94">
        <f t="shared" si="24"/>
        <v>-0.90758840794460438</v>
      </c>
      <c r="K74" s="93" t="s">
        <v>214</v>
      </c>
      <c r="L74" s="94">
        <f t="shared" si="25"/>
        <v>3.9690455157926552E-3</v>
      </c>
      <c r="N74" s="93" t="s">
        <v>214</v>
      </c>
      <c r="O74" s="94">
        <f t="shared" si="26"/>
        <v>3.2790422184318388E-3</v>
      </c>
      <c r="Q74" s="93" t="s">
        <v>214</v>
      </c>
      <c r="R74" s="94">
        <f>R54/$F20</f>
        <v>2.6684198313868149E-3</v>
      </c>
      <c r="T74" s="93" t="s">
        <v>214</v>
      </c>
      <c r="U74" s="94">
        <f t="shared" si="28"/>
        <v>1.9845227578964286E-3</v>
      </c>
      <c r="W74" s="93" t="s">
        <v>214</v>
      </c>
      <c r="X74" s="94">
        <f t="shared" si="29"/>
        <v>1.3739003708512023E-3</v>
      </c>
      <c r="Z74" s="93" t="s">
        <v>214</v>
      </c>
      <c r="AA74" s="94">
        <f t="shared" si="30"/>
        <v>6.1062238704502386E-4</v>
      </c>
      <c r="AC74" s="93" t="s">
        <v>214</v>
      </c>
      <c r="AD74" s="94">
        <f t="shared" si="31"/>
        <v>-1</v>
      </c>
      <c r="AF74" s="93" t="s">
        <v>214</v>
      </c>
      <c r="AG74" s="94">
        <f t="shared" si="32"/>
        <v>-1</v>
      </c>
      <c r="AI74" s="93" t="s">
        <v>214</v>
      </c>
      <c r="AJ74" s="94">
        <f t="shared" si="33"/>
        <v>-1</v>
      </c>
    </row>
  </sheetData>
  <mergeCells count="10">
    <mergeCell ref="W1:X1"/>
    <mergeCell ref="Z1:AA1"/>
    <mergeCell ref="AC1:AD1"/>
    <mergeCell ref="AF1:AG1"/>
    <mergeCell ref="AI1:AJ1"/>
    <mergeCell ref="K1:L1"/>
    <mergeCell ref="N1:O1"/>
    <mergeCell ref="Q1:R1"/>
    <mergeCell ref="H1:I1"/>
    <mergeCell ref="T1:U1"/>
  </mergeCells>
  <conditionalFormatting sqref="A23:H23 A21:E22 D3:E20 G4:G22">
    <cfRule type="cellIs" dxfId="2375" priority="1657" operator="lessThan">
      <formula>0</formula>
    </cfRule>
  </conditionalFormatting>
  <conditionalFormatting sqref="A2:G2">
    <cfRule type="cellIs" dxfId="2374" priority="1656" operator="lessThan">
      <formula>0</formula>
    </cfRule>
  </conditionalFormatting>
  <conditionalFormatting sqref="P3:P23 L23:M23 M3:M22">
    <cfRule type="cellIs" dxfId="2373" priority="1647" operator="lessThan">
      <formula>0</formula>
    </cfRule>
  </conditionalFormatting>
  <conditionalFormatting sqref="L2:M2 P2">
    <cfRule type="cellIs" dxfId="2372" priority="1646" operator="lessThan">
      <formula>0</formula>
    </cfRule>
  </conditionalFormatting>
  <conditionalFormatting sqref="R23">
    <cfRule type="cellIs" dxfId="2371" priority="1645" operator="lessThan">
      <formula>0</formula>
    </cfRule>
  </conditionalFormatting>
  <conditionalFormatting sqref="R2">
    <cfRule type="cellIs" dxfId="2370" priority="1644" operator="lessThan">
      <formula>0</formula>
    </cfRule>
  </conditionalFormatting>
  <conditionalFormatting sqref="J3:J23">
    <cfRule type="cellIs" dxfId="2369" priority="1620" operator="lessThan">
      <formula>0</formula>
    </cfRule>
  </conditionalFormatting>
  <conditionalFormatting sqref="J2">
    <cfRule type="cellIs" dxfId="2368" priority="1619" operator="lessThan">
      <formula>0</formula>
    </cfRule>
  </conditionalFormatting>
  <conditionalFormatting sqref="I23">
    <cfRule type="cellIs" dxfId="2367" priority="1618" operator="lessThan">
      <formula>0</formula>
    </cfRule>
  </conditionalFormatting>
  <conditionalFormatting sqref="I21">
    <cfRule type="cellIs" dxfId="2366" priority="1616" operator="lessThan">
      <formula>0</formula>
    </cfRule>
  </conditionalFormatting>
  <conditionalFormatting sqref="K23">
    <cfRule type="cellIs" dxfId="2365" priority="1615" operator="lessThan">
      <formula>0</formula>
    </cfRule>
  </conditionalFormatting>
  <conditionalFormatting sqref="Q23">
    <cfRule type="cellIs" dxfId="2364" priority="1614" operator="lessThan">
      <formula>0</formula>
    </cfRule>
  </conditionalFormatting>
  <conditionalFormatting sqref="O2">
    <cfRule type="cellIs" dxfId="2363" priority="1592" operator="lessThan">
      <formula>0</formula>
    </cfRule>
  </conditionalFormatting>
  <conditionalFormatting sqref="O23">
    <cfRule type="cellIs" dxfId="2362" priority="1590" operator="lessThan">
      <formula>0</formula>
    </cfRule>
  </conditionalFormatting>
  <conditionalFormatting sqref="N23">
    <cfRule type="cellIs" dxfId="2361" priority="1588" operator="lessThan">
      <formula>0</formula>
    </cfRule>
  </conditionalFormatting>
  <conditionalFormatting sqref="Q60:Q74">
    <cfRule type="cellIs" dxfId="2360" priority="1139" operator="lessThan">
      <formula>0</formula>
    </cfRule>
  </conditionalFormatting>
  <conditionalFormatting sqref="Q40:R52">
    <cfRule type="cellIs" dxfId="2359" priority="1142" operator="lessThan">
      <formula>0</formula>
    </cfRule>
  </conditionalFormatting>
  <conditionalFormatting sqref="R56">
    <cfRule type="cellIs" dxfId="2358" priority="1141" operator="lessThan">
      <formula>0</formula>
    </cfRule>
  </conditionalFormatting>
  <conditionalFormatting sqref="Q56">
    <cfRule type="cellIs" dxfId="2357" priority="1138" operator="lessThan">
      <formula>0</formula>
    </cfRule>
  </conditionalFormatting>
  <conditionalFormatting sqref="Q37:R39 Q53:R53">
    <cfRule type="cellIs" dxfId="2356" priority="1143" operator="lessThan">
      <formula>0</formula>
    </cfRule>
  </conditionalFormatting>
  <conditionalFormatting sqref="Q57:Q59">
    <cfRule type="cellIs" dxfId="2355" priority="1140" operator="lessThan">
      <formula>0</formula>
    </cfRule>
  </conditionalFormatting>
  <conditionalFormatting sqref="Q36:R36">
    <cfRule type="cellIs" dxfId="2354" priority="1144" operator="lessThan">
      <formula>0</formula>
    </cfRule>
  </conditionalFormatting>
  <conditionalFormatting sqref="Q31:Q34">
    <cfRule type="cellIs" dxfId="2353" priority="1145" operator="lessThan">
      <formula>0</formula>
    </cfRule>
  </conditionalFormatting>
  <conditionalFormatting sqref="Q30:R30">
    <cfRule type="cellIs" dxfId="2352" priority="1146" operator="lessThan">
      <formula>0</formula>
    </cfRule>
  </conditionalFormatting>
  <conditionalFormatting sqref="Q25:R28">
    <cfRule type="cellIs" dxfId="2351" priority="1147" operator="lessThan">
      <formula>0</formula>
    </cfRule>
  </conditionalFormatting>
  <conditionalFormatting sqref="R29">
    <cfRule type="cellIs" dxfId="2350" priority="1149" operator="lessThan">
      <formula>0</formula>
    </cfRule>
  </conditionalFormatting>
  <conditionalFormatting sqref="Q24:R24">
    <cfRule type="cellIs" dxfId="2349" priority="1148" operator="lessThan">
      <formula>0</formula>
    </cfRule>
  </conditionalFormatting>
  <conditionalFormatting sqref="C37:C54 B37:C52 B54:C54">
    <cfRule type="cellIs" dxfId="2348" priority="859" operator="lessThan">
      <formula>0</formula>
    </cfRule>
  </conditionalFormatting>
  <conditionalFormatting sqref="C57:C72">
    <cfRule type="cellIs" dxfId="2347" priority="858" operator="lessThan">
      <formula>0</formula>
    </cfRule>
  </conditionalFormatting>
  <conditionalFormatting sqref="B36:C36 B53:C53">
    <cfRule type="cellIs" dxfId="2346" priority="857" operator="lessThan">
      <formula>0</formula>
    </cfRule>
  </conditionalFormatting>
  <conditionalFormatting sqref="I3:I20">
    <cfRule type="cellIs" dxfId="2345" priority="854" operator="lessThan">
      <formula>0</formula>
    </cfRule>
  </conditionalFormatting>
  <conditionalFormatting sqref="I2">
    <cfRule type="cellIs" dxfId="2344" priority="453" operator="lessThan">
      <formula>0</formula>
    </cfRule>
  </conditionalFormatting>
  <conditionalFormatting sqref="G3:G22">
    <cfRule type="cellIs" dxfId="2343" priority="452" operator="lessThan">
      <formula>0</formula>
    </cfRule>
  </conditionalFormatting>
  <conditionalFormatting sqref="E57:F57 E58:E59 F58:F74">
    <cfRule type="cellIs" dxfId="2342" priority="442" operator="lessThan">
      <formula>0</formula>
    </cfRule>
  </conditionalFormatting>
  <conditionalFormatting sqref="E56">
    <cfRule type="cellIs" dxfId="2341" priority="440" operator="lessThan">
      <formula>0</formula>
    </cfRule>
  </conditionalFormatting>
  <conditionalFormatting sqref="E36:F36">
    <cfRule type="cellIs" dxfId="2340" priority="446" operator="lessThan">
      <formula>0</formula>
    </cfRule>
  </conditionalFormatting>
  <conditionalFormatting sqref="E37:F37 E38:E39 F38:F54">
    <cfRule type="cellIs" dxfId="2339" priority="445" operator="lessThan">
      <formula>0</formula>
    </cfRule>
  </conditionalFormatting>
  <conditionalFormatting sqref="E60:E74">
    <cfRule type="cellIs" dxfId="2338" priority="441" operator="lessThan">
      <formula>0</formula>
    </cfRule>
  </conditionalFormatting>
  <conditionalFormatting sqref="F29">
    <cfRule type="cellIs" dxfId="2337" priority="451" operator="lessThan">
      <formula>0</formula>
    </cfRule>
  </conditionalFormatting>
  <conditionalFormatting sqref="F24">
    <cfRule type="cellIs" dxfId="2336" priority="450" operator="lessThan">
      <formula>0</formula>
    </cfRule>
  </conditionalFormatting>
  <conditionalFormatting sqref="E25:F28">
    <cfRule type="cellIs" dxfId="2335" priority="449" operator="lessThan">
      <formula>0</formula>
    </cfRule>
  </conditionalFormatting>
  <conditionalFormatting sqref="E30:F30">
    <cfRule type="cellIs" dxfId="2334" priority="448" operator="lessThan">
      <formula>0</formula>
    </cfRule>
  </conditionalFormatting>
  <conditionalFormatting sqref="E31:F34">
    <cfRule type="cellIs" dxfId="2333" priority="447" operator="lessThan">
      <formula>0</formula>
    </cfRule>
  </conditionalFormatting>
  <conditionalFormatting sqref="E40:E54">
    <cfRule type="cellIs" dxfId="2332" priority="444" operator="lessThan">
      <formula>0</formula>
    </cfRule>
  </conditionalFormatting>
  <conditionalFormatting sqref="F56">
    <cfRule type="cellIs" dxfId="2331" priority="443" operator="lessThan">
      <formula>0</formula>
    </cfRule>
  </conditionalFormatting>
  <conditionalFormatting sqref="R31:R34">
    <cfRule type="cellIs" dxfId="2330" priority="305" operator="lessThan">
      <formula>0</formula>
    </cfRule>
  </conditionalFormatting>
  <conditionalFormatting sqref="R57:R74">
    <cfRule type="cellIs" dxfId="2329" priority="255" operator="lessThan">
      <formula>0</formula>
    </cfRule>
  </conditionalFormatting>
  <conditionalFormatting sqref="I22">
    <cfRule type="cellIs" dxfId="2328" priority="254" operator="lessThan">
      <formula>0</formula>
    </cfRule>
  </conditionalFormatting>
  <conditionalFormatting sqref="I22">
    <cfRule type="cellIs" dxfId="2327" priority="253" operator="lessThan">
      <formula>0</formula>
    </cfRule>
  </conditionalFormatting>
  <conditionalFormatting sqref="H4:H22">
    <cfRule type="cellIs" dxfId="2326" priority="232" operator="lessThan">
      <formula>0</formula>
    </cfRule>
  </conditionalFormatting>
  <conditionalFormatting sqref="H2">
    <cfRule type="cellIs" dxfId="2325" priority="231" operator="lessThan">
      <formula>0</formula>
    </cfRule>
  </conditionalFormatting>
  <conditionalFormatting sqref="K2">
    <cfRule type="cellIs" dxfId="2324" priority="228" operator="lessThan">
      <formula>0</formula>
    </cfRule>
  </conditionalFormatting>
  <conditionalFormatting sqref="H3:H22">
    <cfRule type="cellIs" dxfId="2323" priority="230" operator="lessThan">
      <formula>0</formula>
    </cfRule>
  </conditionalFormatting>
  <conditionalFormatting sqref="L21">
    <cfRule type="cellIs" dxfId="2322" priority="246" operator="lessThan">
      <formula>0</formula>
    </cfRule>
  </conditionalFormatting>
  <conditionalFormatting sqref="L3:L20">
    <cfRule type="cellIs" dxfId="2321" priority="245" operator="lessThan">
      <formula>0</formula>
    </cfRule>
  </conditionalFormatting>
  <conditionalFormatting sqref="L22">
    <cfRule type="cellIs" dxfId="2320" priority="244" operator="lessThan">
      <formula>0</formula>
    </cfRule>
  </conditionalFormatting>
  <conditionalFormatting sqref="L22">
    <cfRule type="cellIs" dxfId="2319" priority="243" operator="lessThan">
      <formula>0</formula>
    </cfRule>
  </conditionalFormatting>
  <conditionalFormatting sqref="N2">
    <cfRule type="cellIs" dxfId="2318" priority="225" operator="lessThan">
      <formula>0</formula>
    </cfRule>
  </conditionalFormatting>
  <conditionalFormatting sqref="R21">
    <cfRule type="cellIs" dxfId="2317" priority="214" operator="lessThan">
      <formula>0</formula>
    </cfRule>
  </conditionalFormatting>
  <conditionalFormatting sqref="R22">
    <cfRule type="cellIs" dxfId="2316" priority="212" operator="lessThan">
      <formula>0</formula>
    </cfRule>
  </conditionalFormatting>
  <conditionalFormatting sqref="O22">
    <cfRule type="cellIs" dxfId="2315" priority="217" operator="lessThan">
      <formula>0</formula>
    </cfRule>
  </conditionalFormatting>
  <conditionalFormatting sqref="Q2">
    <cfRule type="cellIs" dxfId="2314" priority="222" operator="lessThan">
      <formula>0</formula>
    </cfRule>
  </conditionalFormatting>
  <conditionalFormatting sqref="N3:N22">
    <cfRule type="cellIs" dxfId="2313" priority="215" operator="lessThan">
      <formula>0</formula>
    </cfRule>
  </conditionalFormatting>
  <conditionalFormatting sqref="O21">
    <cfRule type="cellIs" dxfId="2312" priority="220" operator="lessThan">
      <formula>0</formula>
    </cfRule>
  </conditionalFormatting>
  <conditionalFormatting sqref="O3:O20">
    <cfRule type="cellIs" dxfId="2311" priority="219" operator="lessThan">
      <formula>0</formula>
    </cfRule>
  </conditionalFormatting>
  <conditionalFormatting sqref="O22">
    <cfRule type="cellIs" dxfId="2310" priority="218" operator="lessThan">
      <formula>0</formula>
    </cfRule>
  </conditionalFormatting>
  <conditionalFormatting sqref="R22">
    <cfRule type="cellIs" dxfId="2309" priority="211" operator="lessThan">
      <formula>0</formula>
    </cfRule>
  </conditionalFormatting>
  <conditionalFormatting sqref="R3:R20">
    <cfRule type="cellIs" dxfId="2308" priority="213" operator="lessThan">
      <formula>0</formula>
    </cfRule>
  </conditionalFormatting>
  <conditionalFormatting sqref="Q3:Q22">
    <cfRule type="cellIs" dxfId="2307" priority="209" operator="lessThan">
      <formula>0</formula>
    </cfRule>
  </conditionalFormatting>
  <conditionalFormatting sqref="Q4:Q22">
    <cfRule type="cellIs" dxfId="2306" priority="210" operator="lessThan">
      <formula>0</formula>
    </cfRule>
  </conditionalFormatting>
  <conditionalFormatting sqref="A5:B5 A15:C20 A14:B14 A3:C4 A6:C13">
    <cfRule type="cellIs" dxfId="2305" priority="208" operator="lessThan">
      <formula>0</formula>
    </cfRule>
  </conditionalFormatting>
  <conditionalFormatting sqref="C5">
    <cfRule type="cellIs" dxfId="2304" priority="207" operator="lessThan">
      <formula>0</formula>
    </cfRule>
  </conditionalFormatting>
  <conditionalFormatting sqref="C14">
    <cfRule type="cellIs" dxfId="2303" priority="206" operator="lessThan">
      <formula>0</formula>
    </cfRule>
  </conditionalFormatting>
  <conditionalFormatting sqref="Q54:R54">
    <cfRule type="cellIs" dxfId="2302" priority="203" operator="lessThan">
      <formula>0</formula>
    </cfRule>
  </conditionalFormatting>
  <conditionalFormatting sqref="E24">
    <cfRule type="cellIs" dxfId="2301" priority="175" operator="lessThan">
      <formula>0</formula>
    </cfRule>
  </conditionalFormatting>
  <conditionalFormatting sqref="H57:I57 H58:H59 I58:I74">
    <cfRule type="cellIs" dxfId="2300" priority="165" operator="lessThan">
      <formula>0</formula>
    </cfRule>
  </conditionalFormatting>
  <conditionalFormatting sqref="H56">
    <cfRule type="cellIs" dxfId="2299" priority="163" operator="lessThan">
      <formula>0</formula>
    </cfRule>
  </conditionalFormatting>
  <conditionalFormatting sqref="H36:I36">
    <cfRule type="cellIs" dxfId="2298" priority="169" operator="lessThan">
      <formula>0</formula>
    </cfRule>
  </conditionalFormatting>
  <conditionalFormatting sqref="H37:I37 H38:H39 I38:I54">
    <cfRule type="cellIs" dxfId="2297" priority="168" operator="lessThan">
      <formula>0</formula>
    </cfRule>
  </conditionalFormatting>
  <conditionalFormatting sqref="H60:H74">
    <cfRule type="cellIs" dxfId="2296" priority="164" operator="lessThan">
      <formula>0</formula>
    </cfRule>
  </conditionalFormatting>
  <conditionalFormatting sqref="I29">
    <cfRule type="cellIs" dxfId="2295" priority="174" operator="lessThan">
      <formula>0</formula>
    </cfRule>
  </conditionalFormatting>
  <conditionalFormatting sqref="I24">
    <cfRule type="cellIs" dxfId="2294" priority="173" operator="lessThan">
      <formula>0</formula>
    </cfRule>
  </conditionalFormatting>
  <conditionalFormatting sqref="H25:I28">
    <cfRule type="cellIs" dxfId="2293" priority="172" operator="lessThan">
      <formula>0</formula>
    </cfRule>
  </conditionalFormatting>
  <conditionalFormatting sqref="H30:I30">
    <cfRule type="cellIs" dxfId="2292" priority="171" operator="lessThan">
      <formula>0</formula>
    </cfRule>
  </conditionalFormatting>
  <conditionalFormatting sqref="H31:I34">
    <cfRule type="cellIs" dxfId="2291" priority="170" operator="lessThan">
      <formula>0</formula>
    </cfRule>
  </conditionalFormatting>
  <conditionalFormatting sqref="H40:H54">
    <cfRule type="cellIs" dxfId="2290" priority="167" operator="lessThan">
      <formula>0</formula>
    </cfRule>
  </conditionalFormatting>
  <conditionalFormatting sqref="I56">
    <cfRule type="cellIs" dxfId="2289" priority="166" operator="lessThan">
      <formula>0</formula>
    </cfRule>
  </conditionalFormatting>
  <conditionalFormatting sqref="H24">
    <cfRule type="cellIs" dxfId="2288" priority="162" operator="lessThan">
      <formula>0</formula>
    </cfRule>
  </conditionalFormatting>
  <conditionalFormatting sqref="K57:L57 K58:K59 L58:L74">
    <cfRule type="cellIs" dxfId="2287" priority="152" operator="lessThan">
      <formula>0</formula>
    </cfRule>
  </conditionalFormatting>
  <conditionalFormatting sqref="K56">
    <cfRule type="cellIs" dxfId="2286" priority="150" operator="lessThan">
      <formula>0</formula>
    </cfRule>
  </conditionalFormatting>
  <conditionalFormatting sqref="K36:L36">
    <cfRule type="cellIs" dxfId="2285" priority="156" operator="lessThan">
      <formula>0</formula>
    </cfRule>
  </conditionalFormatting>
  <conditionalFormatting sqref="K37:L37 K38:K39 L38:L54">
    <cfRule type="cellIs" dxfId="2284" priority="155" operator="lessThan">
      <formula>0</formula>
    </cfRule>
  </conditionalFormatting>
  <conditionalFormatting sqref="K60:K74">
    <cfRule type="cellIs" dxfId="2283" priority="151" operator="lessThan">
      <formula>0</formula>
    </cfRule>
  </conditionalFormatting>
  <conditionalFormatting sqref="L29">
    <cfRule type="cellIs" dxfId="2282" priority="161" operator="lessThan">
      <formula>0</formula>
    </cfRule>
  </conditionalFormatting>
  <conditionalFormatting sqref="L24">
    <cfRule type="cellIs" dxfId="2281" priority="160" operator="lessThan">
      <formula>0</formula>
    </cfRule>
  </conditionalFormatting>
  <conditionalFormatting sqref="K25:L28">
    <cfRule type="cellIs" dxfId="2280" priority="159" operator="lessThan">
      <formula>0</formula>
    </cfRule>
  </conditionalFormatting>
  <conditionalFormatting sqref="K30:L30">
    <cfRule type="cellIs" dxfId="2279" priority="158" operator="lessThan">
      <formula>0</formula>
    </cfRule>
  </conditionalFormatting>
  <conditionalFormatting sqref="K31:L34">
    <cfRule type="cellIs" dxfId="2278" priority="157" operator="lessThan">
      <formula>0</formula>
    </cfRule>
  </conditionalFormatting>
  <conditionalFormatting sqref="K40:K54">
    <cfRule type="cellIs" dxfId="2277" priority="154" operator="lessThan">
      <formula>0</formula>
    </cfRule>
  </conditionalFormatting>
  <conditionalFormatting sqref="L56">
    <cfRule type="cellIs" dxfId="2276" priority="153" operator="lessThan">
      <formula>0</formula>
    </cfRule>
  </conditionalFormatting>
  <conditionalFormatting sqref="K24">
    <cfRule type="cellIs" dxfId="2275" priority="149" operator="lessThan">
      <formula>0</formula>
    </cfRule>
  </conditionalFormatting>
  <conditionalFormatting sqref="N57:O57 N58:N59 O58:O74">
    <cfRule type="cellIs" dxfId="2274" priority="139" operator="lessThan">
      <formula>0</formula>
    </cfRule>
  </conditionalFormatting>
  <conditionalFormatting sqref="N56">
    <cfRule type="cellIs" dxfId="2273" priority="137" operator="lessThan">
      <formula>0</formula>
    </cfRule>
  </conditionalFormatting>
  <conditionalFormatting sqref="N36:O36">
    <cfRule type="cellIs" dxfId="2272" priority="143" operator="lessThan">
      <formula>0</formula>
    </cfRule>
  </conditionalFormatting>
  <conditionalFormatting sqref="N37:O37 N38:N39 O38:O54">
    <cfRule type="cellIs" dxfId="2271" priority="142" operator="lessThan">
      <formula>0</formula>
    </cfRule>
  </conditionalFormatting>
  <conditionalFormatting sqref="N60:N74">
    <cfRule type="cellIs" dxfId="2270" priority="138" operator="lessThan">
      <formula>0</formula>
    </cfRule>
  </conditionalFormatting>
  <conditionalFormatting sqref="O29">
    <cfRule type="cellIs" dxfId="2269" priority="148" operator="lessThan">
      <formula>0</formula>
    </cfRule>
  </conditionalFormatting>
  <conditionalFormatting sqref="O24">
    <cfRule type="cellIs" dxfId="2268" priority="147" operator="lessThan">
      <formula>0</formula>
    </cfRule>
  </conditionalFormatting>
  <conditionalFormatting sqref="N25:O28">
    <cfRule type="cellIs" dxfId="2267" priority="146" operator="lessThan">
      <formula>0</formula>
    </cfRule>
  </conditionalFormatting>
  <conditionalFormatting sqref="N30:O30">
    <cfRule type="cellIs" dxfId="2266" priority="145" operator="lessThan">
      <formula>0</formula>
    </cfRule>
  </conditionalFormatting>
  <conditionalFormatting sqref="N31:O34">
    <cfRule type="cellIs" dxfId="2265" priority="144" operator="lessThan">
      <formula>0</formula>
    </cfRule>
  </conditionalFormatting>
  <conditionalFormatting sqref="N40:N54">
    <cfRule type="cellIs" dxfId="2264" priority="141" operator="lessThan">
      <formula>0</formula>
    </cfRule>
  </conditionalFormatting>
  <conditionalFormatting sqref="O56">
    <cfRule type="cellIs" dxfId="2263" priority="140" operator="lessThan">
      <formula>0</formula>
    </cfRule>
  </conditionalFormatting>
  <conditionalFormatting sqref="N24">
    <cfRule type="cellIs" dxfId="2262" priority="136" operator="lessThan">
      <formula>0</formula>
    </cfRule>
  </conditionalFormatting>
  <conditionalFormatting sqref="K3:K22">
    <cfRule type="cellIs" dxfId="2261" priority="135" operator="lessThan">
      <formula>0</formula>
    </cfRule>
  </conditionalFormatting>
  <conditionalFormatting sqref="U2">
    <cfRule type="cellIs" dxfId="2260" priority="132" operator="lessThan">
      <formula>0</formula>
    </cfRule>
  </conditionalFormatting>
  <conditionalFormatting sqref="U23">
    <cfRule type="cellIs" dxfId="2259" priority="131" operator="lessThan">
      <formula>0</formula>
    </cfRule>
  </conditionalFormatting>
  <conditionalFormatting sqref="T23">
    <cfRule type="cellIs" dxfId="2258" priority="130" operator="lessThan">
      <formula>0</formula>
    </cfRule>
  </conditionalFormatting>
  <conditionalFormatting sqref="T2">
    <cfRule type="cellIs" dxfId="2257" priority="129" operator="lessThan">
      <formula>0</formula>
    </cfRule>
  </conditionalFormatting>
  <conditionalFormatting sqref="U22">
    <cfRule type="cellIs" dxfId="2256" priority="125" operator="lessThan">
      <formula>0</formula>
    </cfRule>
  </conditionalFormatting>
  <conditionalFormatting sqref="T3:T22">
    <cfRule type="cellIs" dxfId="2255" priority="124" operator="lessThan">
      <formula>0</formula>
    </cfRule>
  </conditionalFormatting>
  <conditionalFormatting sqref="U21">
    <cfRule type="cellIs" dxfId="2254" priority="128" operator="lessThan">
      <formula>0</formula>
    </cfRule>
  </conditionalFormatting>
  <conditionalFormatting sqref="U3:U20">
    <cfRule type="cellIs" dxfId="2253" priority="127" operator="lessThan">
      <formula>0</formula>
    </cfRule>
  </conditionalFormatting>
  <conditionalFormatting sqref="U22">
    <cfRule type="cellIs" dxfId="2252" priority="126" operator="lessThan">
      <formula>0</formula>
    </cfRule>
  </conditionalFormatting>
  <conditionalFormatting sqref="T57:U57 T58:T59 U58:U74">
    <cfRule type="cellIs" dxfId="2251" priority="114" operator="lessThan">
      <formula>0</formula>
    </cfRule>
  </conditionalFormatting>
  <conditionalFormatting sqref="T56">
    <cfRule type="cellIs" dxfId="2250" priority="112" operator="lessThan">
      <formula>0</formula>
    </cfRule>
  </conditionalFormatting>
  <conditionalFormatting sqref="T36:U36">
    <cfRule type="cellIs" dxfId="2249" priority="118" operator="lessThan">
      <formula>0</formula>
    </cfRule>
  </conditionalFormatting>
  <conditionalFormatting sqref="T37:U37 T38:T39 U38:U54">
    <cfRule type="cellIs" dxfId="2248" priority="117" operator="lessThan">
      <formula>0</formula>
    </cfRule>
  </conditionalFormatting>
  <conditionalFormatting sqref="T60:T74">
    <cfRule type="cellIs" dxfId="2247" priority="113" operator="lessThan">
      <formula>0</formula>
    </cfRule>
  </conditionalFormatting>
  <conditionalFormatting sqref="U29">
    <cfRule type="cellIs" dxfId="2246" priority="123" operator="lessThan">
      <formula>0</formula>
    </cfRule>
  </conditionalFormatting>
  <conditionalFormatting sqref="U24">
    <cfRule type="cellIs" dxfId="2245" priority="122" operator="lessThan">
      <formula>0</formula>
    </cfRule>
  </conditionalFormatting>
  <conditionalFormatting sqref="T25:U28">
    <cfRule type="cellIs" dxfId="2244" priority="121" operator="lessThan">
      <formula>0</formula>
    </cfRule>
  </conditionalFormatting>
  <conditionalFormatting sqref="T30:U30">
    <cfRule type="cellIs" dxfId="2243" priority="120" operator="lessThan">
      <formula>0</formula>
    </cfRule>
  </conditionalFormatting>
  <conditionalFormatting sqref="T31:U34">
    <cfRule type="cellIs" dxfId="2242" priority="119" operator="lessThan">
      <formula>0</formula>
    </cfRule>
  </conditionalFormatting>
  <conditionalFormatting sqref="T40:T54">
    <cfRule type="cellIs" dxfId="2241" priority="116" operator="lessThan">
      <formula>0</formula>
    </cfRule>
  </conditionalFormatting>
  <conditionalFormatting sqref="U56">
    <cfRule type="cellIs" dxfId="2240" priority="115" operator="lessThan">
      <formula>0</formula>
    </cfRule>
  </conditionalFormatting>
  <conditionalFormatting sqref="T24">
    <cfRule type="cellIs" dxfId="2239" priority="111" operator="lessThan">
      <formula>0</formula>
    </cfRule>
  </conditionalFormatting>
  <conditionalFormatting sqref="X2">
    <cfRule type="cellIs" dxfId="2238" priority="110" operator="lessThan">
      <formula>0</formula>
    </cfRule>
  </conditionalFormatting>
  <conditionalFormatting sqref="X23">
    <cfRule type="cellIs" dxfId="2237" priority="109" operator="lessThan">
      <formula>0</formula>
    </cfRule>
  </conditionalFormatting>
  <conditionalFormatting sqref="W23">
    <cfRule type="cellIs" dxfId="2236" priority="108" operator="lessThan">
      <formula>0</formula>
    </cfRule>
  </conditionalFormatting>
  <conditionalFormatting sqref="W2">
    <cfRule type="cellIs" dxfId="2235" priority="107" operator="lessThan">
      <formula>0</formula>
    </cfRule>
  </conditionalFormatting>
  <conditionalFormatting sqref="X22">
    <cfRule type="cellIs" dxfId="2234" priority="103" operator="lessThan">
      <formula>0</formula>
    </cfRule>
  </conditionalFormatting>
  <conditionalFormatting sqref="W3:W22">
    <cfRule type="cellIs" dxfId="2233" priority="102" operator="lessThan">
      <formula>0</formula>
    </cfRule>
  </conditionalFormatting>
  <conditionalFormatting sqref="X21">
    <cfRule type="cellIs" dxfId="2232" priority="106" operator="lessThan">
      <formula>0</formula>
    </cfRule>
  </conditionalFormatting>
  <conditionalFormatting sqref="X3:X20">
    <cfRule type="cellIs" dxfId="2231" priority="105" operator="lessThan">
      <formula>0</formula>
    </cfRule>
  </conditionalFormatting>
  <conditionalFormatting sqref="X22">
    <cfRule type="cellIs" dxfId="2230" priority="104" operator="lessThan">
      <formula>0</formula>
    </cfRule>
  </conditionalFormatting>
  <conditionalFormatting sqref="W57:X57 W58:W59 X58:X74">
    <cfRule type="cellIs" dxfId="2229" priority="92" operator="lessThan">
      <formula>0</formula>
    </cfRule>
  </conditionalFormatting>
  <conditionalFormatting sqref="W56">
    <cfRule type="cellIs" dxfId="2228" priority="90" operator="lessThan">
      <formula>0</formula>
    </cfRule>
  </conditionalFormatting>
  <conditionalFormatting sqref="W36:X36">
    <cfRule type="cellIs" dxfId="2227" priority="96" operator="lessThan">
      <formula>0</formula>
    </cfRule>
  </conditionalFormatting>
  <conditionalFormatting sqref="W37:X37 W38:W39 X38:X54">
    <cfRule type="cellIs" dxfId="2226" priority="95" operator="lessThan">
      <formula>0</formula>
    </cfRule>
  </conditionalFormatting>
  <conditionalFormatting sqref="W60:W74">
    <cfRule type="cellIs" dxfId="2225" priority="91" operator="lessThan">
      <formula>0</formula>
    </cfRule>
  </conditionalFormatting>
  <conditionalFormatting sqref="X29">
    <cfRule type="cellIs" dxfId="2224" priority="101" operator="lessThan">
      <formula>0</formula>
    </cfRule>
  </conditionalFormatting>
  <conditionalFormatting sqref="X24">
    <cfRule type="cellIs" dxfId="2223" priority="100" operator="lessThan">
      <formula>0</formula>
    </cfRule>
  </conditionalFormatting>
  <conditionalFormatting sqref="W25:X28">
    <cfRule type="cellIs" dxfId="2222" priority="99" operator="lessThan">
      <formula>0</formula>
    </cfRule>
  </conditionalFormatting>
  <conditionalFormatting sqref="W30:X30">
    <cfRule type="cellIs" dxfId="2221" priority="98" operator="lessThan">
      <formula>0</formula>
    </cfRule>
  </conditionalFormatting>
  <conditionalFormatting sqref="W31:X34">
    <cfRule type="cellIs" dxfId="2220" priority="97" operator="lessThan">
      <formula>0</formula>
    </cfRule>
  </conditionalFormatting>
  <conditionalFormatting sqref="W40:W54">
    <cfRule type="cellIs" dxfId="2219" priority="94" operator="lessThan">
      <formula>0</formula>
    </cfRule>
  </conditionalFormatting>
  <conditionalFormatting sqref="X56">
    <cfRule type="cellIs" dxfId="2218" priority="93" operator="lessThan">
      <formula>0</formula>
    </cfRule>
  </conditionalFormatting>
  <conditionalFormatting sqref="W24">
    <cfRule type="cellIs" dxfId="2217" priority="89" operator="lessThan">
      <formula>0</formula>
    </cfRule>
  </conditionalFormatting>
  <conditionalFormatting sqref="AA2">
    <cfRule type="cellIs" dxfId="2216" priority="88" operator="lessThan">
      <formula>0</formula>
    </cfRule>
  </conditionalFormatting>
  <conditionalFormatting sqref="AA23">
    <cfRule type="cellIs" dxfId="2215" priority="87" operator="lessThan">
      <formula>0</formula>
    </cfRule>
  </conditionalFormatting>
  <conditionalFormatting sqref="Z23">
    <cfRule type="cellIs" dxfId="2214" priority="86" operator="lessThan">
      <formula>0</formula>
    </cfRule>
  </conditionalFormatting>
  <conditionalFormatting sqref="Z2">
    <cfRule type="cellIs" dxfId="2213" priority="85" operator="lessThan">
      <formula>0</formula>
    </cfRule>
  </conditionalFormatting>
  <conditionalFormatting sqref="AA22">
    <cfRule type="cellIs" dxfId="2212" priority="81" operator="lessThan">
      <formula>0</formula>
    </cfRule>
  </conditionalFormatting>
  <conditionalFormatting sqref="Z3:Z22">
    <cfRule type="cellIs" dxfId="2211" priority="80" operator="lessThan">
      <formula>0</formula>
    </cfRule>
  </conditionalFormatting>
  <conditionalFormatting sqref="AA21">
    <cfRule type="cellIs" dxfId="2210" priority="84" operator="lessThan">
      <formula>0</formula>
    </cfRule>
  </conditionalFormatting>
  <conditionalFormatting sqref="AA3:AA20">
    <cfRule type="cellIs" dxfId="2209" priority="83" operator="lessThan">
      <formula>0</formula>
    </cfRule>
  </conditionalFormatting>
  <conditionalFormatting sqref="AA22">
    <cfRule type="cellIs" dxfId="2208" priority="82" operator="lessThan">
      <formula>0</formula>
    </cfRule>
  </conditionalFormatting>
  <conditionalFormatting sqref="Z57:AA57 Z58:Z59 AA58:AA74">
    <cfRule type="cellIs" dxfId="2207" priority="70" operator="lessThan">
      <formula>0</formula>
    </cfRule>
  </conditionalFormatting>
  <conditionalFormatting sqref="Z56">
    <cfRule type="cellIs" dxfId="2206" priority="68" operator="lessThan">
      <formula>0</formula>
    </cfRule>
  </conditionalFormatting>
  <conditionalFormatting sqref="Z36:AA36">
    <cfRule type="cellIs" dxfId="2205" priority="74" operator="lessThan">
      <formula>0</formula>
    </cfRule>
  </conditionalFormatting>
  <conditionalFormatting sqref="Z37:AA37 Z38:Z39 AA38:AA54">
    <cfRule type="cellIs" dxfId="2204" priority="73" operator="lessThan">
      <formula>0</formula>
    </cfRule>
  </conditionalFormatting>
  <conditionalFormatting sqref="Z60:Z74">
    <cfRule type="cellIs" dxfId="2203" priority="69" operator="lessThan">
      <formula>0</formula>
    </cfRule>
  </conditionalFormatting>
  <conditionalFormatting sqref="AA29">
    <cfRule type="cellIs" dxfId="2202" priority="79" operator="lessThan">
      <formula>0</formula>
    </cfRule>
  </conditionalFormatting>
  <conditionalFormatting sqref="AA24">
    <cfRule type="cellIs" dxfId="2201" priority="78" operator="lessThan">
      <formula>0</formula>
    </cfRule>
  </conditionalFormatting>
  <conditionalFormatting sqref="Z25:AA28">
    <cfRule type="cellIs" dxfId="2200" priority="77" operator="lessThan">
      <formula>0</formula>
    </cfRule>
  </conditionalFormatting>
  <conditionalFormatting sqref="Z30:AA30">
    <cfRule type="cellIs" dxfId="2199" priority="76" operator="lessThan">
      <formula>0</formula>
    </cfRule>
  </conditionalFormatting>
  <conditionalFormatting sqref="Z31:AA34">
    <cfRule type="cellIs" dxfId="2198" priority="75" operator="lessThan">
      <formula>0</formula>
    </cfRule>
  </conditionalFormatting>
  <conditionalFormatting sqref="Z40:Z54">
    <cfRule type="cellIs" dxfId="2197" priority="72" operator="lessThan">
      <formula>0</formula>
    </cfRule>
  </conditionalFormatting>
  <conditionalFormatting sqref="AA56">
    <cfRule type="cellIs" dxfId="2196" priority="71" operator="lessThan">
      <formula>0</formula>
    </cfRule>
  </conditionalFormatting>
  <conditionalFormatting sqref="Z24">
    <cfRule type="cellIs" dxfId="2195" priority="67" operator="lessThan">
      <formula>0</formula>
    </cfRule>
  </conditionalFormatting>
  <conditionalFormatting sqref="AD2">
    <cfRule type="cellIs" dxfId="2194" priority="66" operator="lessThan">
      <formula>0</formula>
    </cfRule>
  </conditionalFormatting>
  <conditionalFormatting sqref="AD23">
    <cfRule type="cellIs" dxfId="2193" priority="65" operator="lessThan">
      <formula>0</formula>
    </cfRule>
  </conditionalFormatting>
  <conditionalFormatting sqref="AC23">
    <cfRule type="cellIs" dxfId="2192" priority="64" operator="lessThan">
      <formula>0</formula>
    </cfRule>
  </conditionalFormatting>
  <conditionalFormatting sqref="AC2">
    <cfRule type="cellIs" dxfId="2191" priority="63" operator="lessThan">
      <formula>0</formula>
    </cfRule>
  </conditionalFormatting>
  <conditionalFormatting sqref="AD22">
    <cfRule type="cellIs" dxfId="2190" priority="59" operator="lessThan">
      <formula>0</formula>
    </cfRule>
  </conditionalFormatting>
  <conditionalFormatting sqref="AC3:AC22">
    <cfRule type="cellIs" dxfId="2189" priority="58" operator="lessThan">
      <formula>0</formula>
    </cfRule>
  </conditionalFormatting>
  <conditionalFormatting sqref="AD21">
    <cfRule type="cellIs" dxfId="2188" priority="62" operator="lessThan">
      <formula>0</formula>
    </cfRule>
  </conditionalFormatting>
  <conditionalFormatting sqref="AD3:AD20">
    <cfRule type="cellIs" dxfId="2187" priority="61" operator="lessThan">
      <formula>0</formula>
    </cfRule>
  </conditionalFormatting>
  <conditionalFormatting sqref="AD22">
    <cfRule type="cellIs" dxfId="2186" priority="60" operator="lessThan">
      <formula>0</formula>
    </cfRule>
  </conditionalFormatting>
  <conditionalFormatting sqref="AC57:AD57 AC58:AC59 AD58:AD74">
    <cfRule type="cellIs" dxfId="2185" priority="48" operator="lessThan">
      <formula>0</formula>
    </cfRule>
  </conditionalFormatting>
  <conditionalFormatting sqref="AC56">
    <cfRule type="cellIs" dxfId="2184" priority="46" operator="lessThan">
      <formula>0</formula>
    </cfRule>
  </conditionalFormatting>
  <conditionalFormatting sqref="AC36:AD36">
    <cfRule type="cellIs" dxfId="2183" priority="52" operator="lessThan">
      <formula>0</formula>
    </cfRule>
  </conditionalFormatting>
  <conditionalFormatting sqref="AC37:AD37 AC38:AC39 AD38:AD54">
    <cfRule type="cellIs" dxfId="2182" priority="51" operator="lessThan">
      <formula>0</formula>
    </cfRule>
  </conditionalFormatting>
  <conditionalFormatting sqref="AC60:AC74">
    <cfRule type="cellIs" dxfId="2181" priority="47" operator="lessThan">
      <formula>0</formula>
    </cfRule>
  </conditionalFormatting>
  <conditionalFormatting sqref="AD29">
    <cfRule type="cellIs" dxfId="2180" priority="57" operator="lessThan">
      <formula>0</formula>
    </cfRule>
  </conditionalFormatting>
  <conditionalFormatting sqref="AD24">
    <cfRule type="cellIs" dxfId="2179" priority="56" operator="lessThan">
      <formula>0</formula>
    </cfRule>
  </conditionalFormatting>
  <conditionalFormatting sqref="AC25:AD28">
    <cfRule type="cellIs" dxfId="2178" priority="55" operator="lessThan">
      <formula>0</formula>
    </cfRule>
  </conditionalFormatting>
  <conditionalFormatting sqref="AC30:AD30">
    <cfRule type="cellIs" dxfId="2177" priority="54" operator="lessThan">
      <formula>0</formula>
    </cfRule>
  </conditionalFormatting>
  <conditionalFormatting sqref="AC31:AD34">
    <cfRule type="cellIs" dxfId="2176" priority="53" operator="lessThan">
      <formula>0</formula>
    </cfRule>
  </conditionalFormatting>
  <conditionalFormatting sqref="AC40:AC54">
    <cfRule type="cellIs" dxfId="2175" priority="50" operator="lessThan">
      <formula>0</formula>
    </cfRule>
  </conditionalFormatting>
  <conditionalFormatting sqref="AD56">
    <cfRule type="cellIs" dxfId="2174" priority="49" operator="lessThan">
      <formula>0</formula>
    </cfRule>
  </conditionalFormatting>
  <conditionalFormatting sqref="AC24">
    <cfRule type="cellIs" dxfId="2173" priority="45" operator="lessThan">
      <formula>0</formula>
    </cfRule>
  </conditionalFormatting>
  <conditionalFormatting sqref="AG2">
    <cfRule type="cellIs" dxfId="2172" priority="44" operator="lessThan">
      <formula>0</formula>
    </cfRule>
  </conditionalFormatting>
  <conditionalFormatting sqref="AG23">
    <cfRule type="cellIs" dxfId="2171" priority="43" operator="lessThan">
      <formula>0</formula>
    </cfRule>
  </conditionalFormatting>
  <conditionalFormatting sqref="AF23">
    <cfRule type="cellIs" dxfId="2170" priority="42" operator="lessThan">
      <formula>0</formula>
    </cfRule>
  </conditionalFormatting>
  <conditionalFormatting sqref="AF2">
    <cfRule type="cellIs" dxfId="2169" priority="41" operator="lessThan">
      <formula>0</formula>
    </cfRule>
  </conditionalFormatting>
  <conditionalFormatting sqref="AG22">
    <cfRule type="cellIs" dxfId="2168" priority="37" operator="lessThan">
      <formula>0</formula>
    </cfRule>
  </conditionalFormatting>
  <conditionalFormatting sqref="AF3:AF22">
    <cfRule type="cellIs" dxfId="2167" priority="36" operator="lessThan">
      <formula>0</formula>
    </cfRule>
  </conditionalFormatting>
  <conditionalFormatting sqref="AG21">
    <cfRule type="cellIs" dxfId="2166" priority="40" operator="lessThan">
      <formula>0</formula>
    </cfRule>
  </conditionalFormatting>
  <conditionalFormatting sqref="AG3:AG20">
    <cfRule type="cellIs" dxfId="2165" priority="39" operator="lessThan">
      <formula>0</formula>
    </cfRule>
  </conditionalFormatting>
  <conditionalFormatting sqref="AG22">
    <cfRule type="cellIs" dxfId="2164" priority="38" operator="lessThan">
      <formula>0</formula>
    </cfRule>
  </conditionalFormatting>
  <conditionalFormatting sqref="AF57:AG57 AF58:AF59 AG58:AG74">
    <cfRule type="cellIs" dxfId="2163" priority="26" operator="lessThan">
      <formula>0</formula>
    </cfRule>
  </conditionalFormatting>
  <conditionalFormatting sqref="AF56">
    <cfRule type="cellIs" dxfId="2162" priority="24" operator="lessThan">
      <formula>0</formula>
    </cfRule>
  </conditionalFormatting>
  <conditionalFormatting sqref="AF36:AG36">
    <cfRule type="cellIs" dxfId="2161" priority="30" operator="lessThan">
      <formula>0</formula>
    </cfRule>
  </conditionalFormatting>
  <conditionalFormatting sqref="AF37:AG37 AF38:AF39 AG38:AG54">
    <cfRule type="cellIs" dxfId="2160" priority="29" operator="lessThan">
      <formula>0</formula>
    </cfRule>
  </conditionalFormatting>
  <conditionalFormatting sqref="AF60:AF74">
    <cfRule type="cellIs" dxfId="2159" priority="25" operator="lessThan">
      <formula>0</formula>
    </cfRule>
  </conditionalFormatting>
  <conditionalFormatting sqref="AG29">
    <cfRule type="cellIs" dxfId="2158" priority="35" operator="lessThan">
      <formula>0</formula>
    </cfRule>
  </conditionalFormatting>
  <conditionalFormatting sqref="AG24">
    <cfRule type="cellIs" dxfId="2157" priority="34" operator="lessThan">
      <formula>0</formula>
    </cfRule>
  </conditionalFormatting>
  <conditionalFormatting sqref="AF25:AG28">
    <cfRule type="cellIs" dxfId="2156" priority="33" operator="lessThan">
      <formula>0</formula>
    </cfRule>
  </conditionalFormatting>
  <conditionalFormatting sqref="AF30:AG30">
    <cfRule type="cellIs" dxfId="2155" priority="32" operator="lessThan">
      <formula>0</formula>
    </cfRule>
  </conditionalFormatting>
  <conditionalFormatting sqref="AF31:AG34">
    <cfRule type="cellIs" dxfId="2154" priority="31" operator="lessThan">
      <formula>0</formula>
    </cfRule>
  </conditionalFormatting>
  <conditionalFormatting sqref="AF40:AF54">
    <cfRule type="cellIs" dxfId="2153" priority="28" operator="lessThan">
      <formula>0</formula>
    </cfRule>
  </conditionalFormatting>
  <conditionalFormatting sqref="AG56">
    <cfRule type="cellIs" dxfId="2152" priority="27" operator="lessThan">
      <formula>0</formula>
    </cfRule>
  </conditionalFormatting>
  <conditionalFormatting sqref="AF24">
    <cfRule type="cellIs" dxfId="2151" priority="23" operator="lessThan">
      <formula>0</formula>
    </cfRule>
  </conditionalFormatting>
  <conditionalFormatting sqref="AJ2">
    <cfRule type="cellIs" dxfId="2150" priority="22" operator="lessThan">
      <formula>0</formula>
    </cfRule>
  </conditionalFormatting>
  <conditionalFormatting sqref="AJ23">
    <cfRule type="cellIs" dxfId="2149" priority="21" operator="lessThan">
      <formula>0</formula>
    </cfRule>
  </conditionalFormatting>
  <conditionalFormatting sqref="AI23">
    <cfRule type="cellIs" dxfId="2148" priority="20" operator="lessThan">
      <formula>0</formula>
    </cfRule>
  </conditionalFormatting>
  <conditionalFormatting sqref="AI2">
    <cfRule type="cellIs" dxfId="2147" priority="19" operator="lessThan">
      <formula>0</formula>
    </cfRule>
  </conditionalFormatting>
  <conditionalFormatting sqref="AJ22">
    <cfRule type="cellIs" dxfId="2146" priority="15" operator="lessThan">
      <formula>0</formula>
    </cfRule>
  </conditionalFormatting>
  <conditionalFormatting sqref="AI3:AI22">
    <cfRule type="cellIs" dxfId="2145" priority="14" operator="lessThan">
      <formula>0</formula>
    </cfRule>
  </conditionalFormatting>
  <conditionalFormatting sqref="AJ21">
    <cfRule type="cellIs" dxfId="2144" priority="18" operator="lessThan">
      <formula>0</formula>
    </cfRule>
  </conditionalFormatting>
  <conditionalFormatting sqref="AJ3:AJ20">
    <cfRule type="cellIs" dxfId="2143" priority="17" operator="lessThan">
      <formula>0</formula>
    </cfRule>
  </conditionalFormatting>
  <conditionalFormatting sqref="AJ22">
    <cfRule type="cellIs" dxfId="2142" priority="16" operator="lessThan">
      <formula>0</formula>
    </cfRule>
  </conditionalFormatting>
  <conditionalFormatting sqref="AI57:AJ57 AI58:AI59 AJ58:AJ74">
    <cfRule type="cellIs" dxfId="2141" priority="4" operator="lessThan">
      <formula>0</formula>
    </cfRule>
  </conditionalFormatting>
  <conditionalFormatting sqref="AI56">
    <cfRule type="cellIs" dxfId="2140" priority="2" operator="lessThan">
      <formula>0</formula>
    </cfRule>
  </conditionalFormatting>
  <conditionalFormatting sqref="AI36:AJ36">
    <cfRule type="cellIs" dxfId="2139" priority="8" operator="lessThan">
      <formula>0</formula>
    </cfRule>
  </conditionalFormatting>
  <conditionalFormatting sqref="AI37:AJ37 AI38:AI39 AJ38:AJ54">
    <cfRule type="cellIs" dxfId="2138" priority="7" operator="lessThan">
      <formula>0</formula>
    </cfRule>
  </conditionalFormatting>
  <conditionalFormatting sqref="AI60:AI74">
    <cfRule type="cellIs" dxfId="2137" priority="3" operator="lessThan">
      <formula>0</formula>
    </cfRule>
  </conditionalFormatting>
  <conditionalFormatting sqref="AJ29">
    <cfRule type="cellIs" dxfId="2136" priority="13" operator="lessThan">
      <formula>0</formula>
    </cfRule>
  </conditionalFormatting>
  <conditionalFormatting sqref="AJ24">
    <cfRule type="cellIs" dxfId="2135" priority="12" operator="lessThan">
      <formula>0</formula>
    </cfRule>
  </conditionalFormatting>
  <conditionalFormatting sqref="AI25:AJ28">
    <cfRule type="cellIs" dxfId="2134" priority="11" operator="lessThan">
      <formula>0</formula>
    </cfRule>
  </conditionalFormatting>
  <conditionalFormatting sqref="AI30:AJ30">
    <cfRule type="cellIs" dxfId="2133" priority="10" operator="lessThan">
      <formula>0</formula>
    </cfRule>
  </conditionalFormatting>
  <conditionalFormatting sqref="AI31:AJ34">
    <cfRule type="cellIs" dxfId="2132" priority="9" operator="lessThan">
      <formula>0</formula>
    </cfRule>
  </conditionalFormatting>
  <conditionalFormatting sqref="AI40:AI54">
    <cfRule type="cellIs" dxfId="2131" priority="6" operator="lessThan">
      <formula>0</formula>
    </cfRule>
  </conditionalFormatting>
  <conditionalFormatting sqref="AJ56">
    <cfRule type="cellIs" dxfId="2130" priority="5" operator="lessThan">
      <formula>0</formula>
    </cfRule>
  </conditionalFormatting>
  <conditionalFormatting sqref="AI24">
    <cfRule type="cellIs" dxfId="2129" priority="1" operator="lessThan">
      <formula>0</formula>
    </cfRule>
  </conditionalFormatting>
  <pageMargins left="0.7" right="0.7" top="0.75" bottom="0.75" header="0.3" footer="0.3"/>
  <pageSetup paperSize="9" orientation="portrait"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M75"/>
  <sheetViews>
    <sheetView topLeftCell="Q5" zoomScale="85" zoomScaleNormal="85" workbookViewId="0">
      <selection activeCell="U3" sqref="U3:U22"/>
    </sheetView>
  </sheetViews>
  <sheetFormatPr defaultRowHeight="15" x14ac:dyDescent="0.25"/>
  <cols>
    <col min="1" max="2" width="9.140625" style="54"/>
    <col min="3" max="3" width="113.42578125" style="54" bestFit="1" customWidth="1"/>
    <col min="4" max="4" width="6" style="54" customWidth="1"/>
    <col min="5" max="5" width="22" style="54" customWidth="1"/>
    <col min="6" max="6" width="30.42578125" style="54" customWidth="1"/>
    <col min="7" max="7" width="4.42578125" style="54" customWidth="1"/>
    <col min="8" max="8" width="5.28515625" style="54" customWidth="1"/>
    <col min="9" max="9" width="31.5703125" style="54" customWidth="1"/>
    <col min="10" max="10" width="13.140625" style="54" bestFit="1" customWidth="1"/>
    <col min="11" max="11" width="4.5703125" style="54" customWidth="1"/>
    <col min="12" max="12" width="30.5703125" style="54" customWidth="1"/>
    <col min="13" max="13" width="12.85546875" style="54" customWidth="1"/>
    <col min="14" max="14" width="4.5703125" style="54" customWidth="1"/>
    <col min="15" max="15" width="31.5703125" style="54" customWidth="1"/>
    <col min="16" max="16" width="13" style="54" customWidth="1"/>
    <col min="17" max="17" width="4.28515625" style="54" customWidth="1"/>
    <col min="18" max="18" width="30.7109375" style="54" customWidth="1"/>
    <col min="19" max="19" width="13.140625" style="54" bestFit="1" customWidth="1"/>
    <col min="20" max="20" width="5" style="54" customWidth="1"/>
    <col min="21" max="21" width="30.7109375" style="54" customWidth="1"/>
    <col min="22" max="22" width="13.140625" style="54" bestFit="1" customWidth="1"/>
    <col min="23" max="23" width="9.140625" style="54"/>
    <col min="24" max="24" width="30.28515625" style="54" customWidth="1"/>
    <col min="25" max="25" width="13.140625" style="54" bestFit="1" customWidth="1"/>
    <col min="26" max="26" width="9.140625" style="54"/>
    <col min="27" max="27" width="31.42578125" style="54" customWidth="1"/>
    <col min="28" max="28" width="13.140625" style="54" bestFit="1" customWidth="1"/>
    <col min="29" max="29" width="6.85546875" style="25" customWidth="1"/>
    <col min="30" max="30" width="31.5703125" style="54" customWidth="1"/>
    <col min="31" max="31" width="13.7109375" style="54" bestFit="1" customWidth="1"/>
    <col min="32" max="32" width="9.140625" style="54"/>
    <col min="33" max="33" width="30.5703125" style="54" customWidth="1"/>
    <col min="34" max="34" width="14" style="54" customWidth="1"/>
    <col min="35" max="35" width="10.7109375" style="54" bestFit="1" customWidth="1"/>
    <col min="36" max="36" width="31" style="54" customWidth="1"/>
    <col min="37" max="37" width="14.42578125" style="54" customWidth="1"/>
    <col min="38" max="38" width="9.140625" style="54"/>
    <col min="39" max="39" width="32.140625" style="54" customWidth="1"/>
    <col min="40" max="40" width="11.85546875" style="54" customWidth="1"/>
    <col min="41" max="41" width="9.140625" style="54"/>
    <col min="42" max="42" width="33" style="54" customWidth="1"/>
    <col min="43" max="43" width="13.7109375" style="54" customWidth="1"/>
    <col min="44" max="44" width="9.140625" style="54"/>
    <col min="45" max="45" width="31.140625" style="54" customWidth="1"/>
    <col min="46" max="46" width="13.28515625" style="54" bestFit="1" customWidth="1"/>
    <col min="47" max="47" width="9.140625" style="54"/>
    <col min="48" max="48" width="21.42578125" style="54" customWidth="1"/>
    <col min="49" max="49" width="12.28515625" style="54" customWidth="1"/>
    <col min="50" max="50" width="9.140625" style="54"/>
    <col min="51" max="51" width="17.85546875" style="54" customWidth="1"/>
    <col min="52" max="52" width="14.140625" style="54" customWidth="1"/>
    <col min="53" max="53" width="9.140625" style="54"/>
    <col min="54" max="54" width="25" style="54" customWidth="1"/>
    <col min="55" max="55" width="14" style="54" customWidth="1"/>
    <col min="56" max="56" width="9.140625" style="54"/>
    <col min="57" max="57" width="32.140625" style="54" bestFit="1" customWidth="1"/>
    <col min="58" max="58" width="14.85546875" style="54" customWidth="1"/>
    <col min="59" max="59" width="9.140625" style="54"/>
    <col min="60" max="60" width="32.140625" style="54" bestFit="1" customWidth="1"/>
    <col min="61" max="61" width="13.140625" style="54" bestFit="1" customWidth="1"/>
    <col min="62" max="62" width="9.140625" style="54"/>
    <col min="63" max="63" width="32.140625" style="54" bestFit="1" customWidth="1"/>
    <col min="64" max="64" width="13.7109375" style="54" customWidth="1"/>
    <col min="65" max="65" width="15.7109375" style="54" customWidth="1"/>
    <col min="66" max="66" width="32.140625" style="54" bestFit="1" customWidth="1"/>
    <col min="67" max="67" width="13.7109375" style="54" customWidth="1"/>
    <col min="68" max="68" width="15.7109375" style="54" customWidth="1"/>
    <col min="69" max="69" width="32.140625" style="54" bestFit="1" customWidth="1"/>
    <col min="70" max="70" width="13.7109375" style="54" customWidth="1"/>
    <col min="71" max="71" width="9.140625" style="54"/>
    <col min="72" max="72" width="32.140625" style="54" bestFit="1" customWidth="1"/>
    <col min="73" max="73" width="13.7109375" style="54" customWidth="1"/>
    <col min="74" max="74" width="9.140625" style="54"/>
    <col min="75" max="75" width="32.140625" style="54" bestFit="1" customWidth="1"/>
    <col min="76" max="76" width="13.7109375" style="54" customWidth="1"/>
    <col min="77" max="77" width="9.140625" style="54"/>
    <col min="78" max="78" width="32.140625" style="54" bestFit="1" customWidth="1"/>
    <col min="79" max="79" width="13.7109375" style="54" customWidth="1"/>
    <col min="80" max="80" width="9.140625" style="54"/>
    <col min="81" max="81" width="32.140625" style="54" bestFit="1" customWidth="1"/>
    <col min="82" max="82" width="13.7109375" style="54" customWidth="1"/>
    <col min="83" max="83" width="9.140625" style="54"/>
    <col min="84" max="84" width="32.140625" style="54" bestFit="1" customWidth="1"/>
    <col min="85" max="85" width="13.7109375" style="54" customWidth="1"/>
    <col min="86" max="86" width="9.140625" style="54"/>
    <col min="87" max="87" width="32.140625" style="54" bestFit="1" customWidth="1"/>
    <col min="88" max="88" width="13.7109375" style="54" customWidth="1"/>
    <col min="89" max="89" width="9.140625" style="54"/>
    <col min="90" max="90" width="32.140625" style="54" bestFit="1" customWidth="1"/>
    <col min="91" max="91" width="13.7109375" style="54" customWidth="1"/>
    <col min="92" max="16384" width="9.140625" style="54"/>
  </cols>
  <sheetData>
    <row r="1" spans="1:91" x14ac:dyDescent="0.25">
      <c r="A1" s="54" t="s">
        <v>60</v>
      </c>
      <c r="B1" s="57" t="e">
        <f>'Baseline information'!#REF!</f>
        <v>#REF!</v>
      </c>
      <c r="C1" s="57">
        <f>CBA_Scenarios!B1</f>
        <v>0</v>
      </c>
      <c r="D1" s="55"/>
      <c r="E1" s="55"/>
      <c r="F1" s="55" t="s">
        <v>91</v>
      </c>
      <c r="I1" s="383" t="str">
        <f>CBA_Scenarios!B14</f>
        <v>Option 2A</v>
      </c>
      <c r="J1" s="383"/>
      <c r="L1" s="383" t="str">
        <f>CBA_Scenarios!B15</f>
        <v>Option 2B</v>
      </c>
      <c r="M1" s="383"/>
      <c r="O1" s="383" t="str">
        <f>CBA_Scenarios!B16</f>
        <v>Option 2C</v>
      </c>
      <c r="P1" s="383"/>
      <c r="R1" s="383" t="str">
        <f>CBA_Scenarios!B17</f>
        <v>Option 2D</v>
      </c>
      <c r="S1" s="383"/>
      <c r="U1" s="383" t="str">
        <f>CBA_Scenarios!B20</f>
        <v>Option 2E</v>
      </c>
      <c r="V1" s="383"/>
      <c r="X1" s="383" t="str">
        <f>CBA_Scenarios!B21</f>
        <v>Option 2F</v>
      </c>
      <c r="Y1" s="383"/>
      <c r="AA1" s="383" t="str">
        <f>CBA_Scenarios!B22</f>
        <v>Option 2G</v>
      </c>
      <c r="AB1" s="383"/>
      <c r="AC1" s="68"/>
      <c r="AD1" s="383" t="str">
        <f>CBA_Scenarios!B23</f>
        <v>Option 2H</v>
      </c>
      <c r="AE1" s="383"/>
      <c r="AG1" s="383" t="str">
        <f>CBA_Scenarios!B24</f>
        <v>Option 2I</v>
      </c>
      <c r="AH1" s="383"/>
      <c r="AJ1" s="383" t="str">
        <f>CBA_Scenarios!B25</f>
        <v>Option 2J</v>
      </c>
      <c r="AK1" s="383"/>
      <c r="AM1" s="383" t="str">
        <f>CBA_Scenarios!B26</f>
        <v>Option 2K</v>
      </c>
      <c r="AN1" s="383"/>
      <c r="AP1" s="383" t="str">
        <f>CBA_Scenarios!B27</f>
        <v>Option 2L</v>
      </c>
      <c r="AQ1" s="383"/>
      <c r="AS1" s="383" t="str">
        <f>CBA_Scenarios!B28</f>
        <v>Option 2M</v>
      </c>
      <c r="AT1" s="383"/>
      <c r="AV1" s="383" t="str">
        <f>CBA_Scenarios!B29</f>
        <v>Option 2N</v>
      </c>
      <c r="AW1" s="383"/>
      <c r="AY1" s="383" t="str">
        <f>CBA_Scenarios!B30</f>
        <v>Option 2O</v>
      </c>
      <c r="AZ1" s="383"/>
      <c r="BB1" s="383" t="str">
        <f>CBA_Scenarios!B31</f>
        <v>Option 2P</v>
      </c>
      <c r="BC1" s="383"/>
      <c r="BE1" s="383" t="str">
        <f>CBA_Scenarios!B32</f>
        <v>Option 2Q</v>
      </c>
      <c r="BF1" s="383"/>
      <c r="BH1" s="383" t="str">
        <f>CBA_Scenarios!B33</f>
        <v>Option 2R</v>
      </c>
      <c r="BI1" s="383"/>
      <c r="BK1" s="383" t="str">
        <f>CBA_Scenarios!B34</f>
        <v>Option 2S</v>
      </c>
      <c r="BL1" s="383"/>
      <c r="BN1" s="383" t="str">
        <f>CBA_Scenarios!B35</f>
        <v>Option 2T</v>
      </c>
      <c r="BO1" s="383"/>
      <c r="BQ1" s="383" t="str">
        <f>CBA_Scenarios!B36</f>
        <v>Option 2U</v>
      </c>
      <c r="BR1" s="383"/>
      <c r="BT1" s="383" t="str">
        <f>CBA_Scenarios!B37</f>
        <v>Option 2V</v>
      </c>
      <c r="BU1" s="383"/>
      <c r="BW1" s="383" t="str">
        <f>CBA_Scenarios!B38</f>
        <v>Option 2W</v>
      </c>
      <c r="BX1" s="383"/>
      <c r="BZ1" s="383" t="str">
        <f>CBA_Scenarios!B39</f>
        <v>Option 2X</v>
      </c>
      <c r="CA1" s="383"/>
      <c r="CC1" s="383" t="str">
        <f>CBA_Scenarios!B40</f>
        <v>Option 2Y</v>
      </c>
      <c r="CD1" s="383"/>
      <c r="CF1" s="383" t="str">
        <f>CBA_Scenarios!B41</f>
        <v>Option 2Z</v>
      </c>
      <c r="CG1" s="383"/>
      <c r="CI1" s="383" t="str">
        <f>CBA_Scenarios!B42</f>
        <v>Option 2AA</v>
      </c>
      <c r="CJ1" s="383"/>
      <c r="CL1" s="383" t="str">
        <f>CBA_Scenarios!B43</f>
        <v>Option 2AB</v>
      </c>
      <c r="CM1" s="383"/>
    </row>
    <row r="2" spans="1:91" x14ac:dyDescent="0.25">
      <c r="A2" s="37" t="s">
        <v>0</v>
      </c>
      <c r="B2" s="2" t="s">
        <v>1</v>
      </c>
      <c r="C2" s="59" t="s">
        <v>2</v>
      </c>
      <c r="D2" s="66"/>
      <c r="E2" s="66"/>
      <c r="F2" s="59" t="s">
        <v>92</v>
      </c>
      <c r="G2" s="26"/>
      <c r="I2" s="20" t="s">
        <v>3</v>
      </c>
      <c r="J2" s="3" t="s">
        <v>4</v>
      </c>
      <c r="L2" s="20" t="s">
        <v>3</v>
      </c>
      <c r="M2" s="3" t="s">
        <v>4</v>
      </c>
      <c r="O2" s="20" t="s">
        <v>3</v>
      </c>
      <c r="P2" s="3" t="s">
        <v>4</v>
      </c>
      <c r="R2" s="20" t="s">
        <v>3</v>
      </c>
      <c r="S2" s="3" t="s">
        <v>4</v>
      </c>
      <c r="U2" s="20" t="s">
        <v>3</v>
      </c>
      <c r="V2" s="3" t="s">
        <v>4</v>
      </c>
      <c r="X2" s="20" t="s">
        <v>3</v>
      </c>
      <c r="Y2" s="3" t="s">
        <v>4</v>
      </c>
      <c r="AA2" s="20"/>
      <c r="AB2" s="3" t="s">
        <v>4</v>
      </c>
      <c r="AC2" s="26"/>
      <c r="AD2" s="20" t="s">
        <v>3</v>
      </c>
      <c r="AE2" s="3" t="s">
        <v>4</v>
      </c>
      <c r="AG2" s="20" t="s">
        <v>3</v>
      </c>
      <c r="AH2" s="133" t="s">
        <v>4</v>
      </c>
      <c r="AJ2" s="125" t="s">
        <v>3</v>
      </c>
      <c r="AK2" s="124" t="s">
        <v>4</v>
      </c>
      <c r="AM2" s="125" t="s">
        <v>3</v>
      </c>
      <c r="AN2" s="124" t="s">
        <v>4</v>
      </c>
      <c r="AP2" s="20" t="s">
        <v>3</v>
      </c>
      <c r="AQ2" s="3" t="s">
        <v>4</v>
      </c>
      <c r="AS2" s="20" t="s">
        <v>3</v>
      </c>
      <c r="AT2" s="3" t="s">
        <v>4</v>
      </c>
      <c r="AV2" s="20" t="s">
        <v>3</v>
      </c>
      <c r="AW2" s="3" t="s">
        <v>4</v>
      </c>
      <c r="AY2" s="20" t="s">
        <v>3</v>
      </c>
      <c r="AZ2" s="3" t="s">
        <v>4</v>
      </c>
      <c r="BB2" s="20" t="s">
        <v>3</v>
      </c>
      <c r="BC2" s="3" t="s">
        <v>4</v>
      </c>
      <c r="BE2" s="20" t="s">
        <v>3</v>
      </c>
      <c r="BF2" s="3" t="s">
        <v>4</v>
      </c>
      <c r="BH2" s="20" t="s">
        <v>3</v>
      </c>
      <c r="BI2" s="3" t="s">
        <v>4</v>
      </c>
      <c r="BK2" s="20" t="s">
        <v>3</v>
      </c>
      <c r="BL2" s="3" t="s">
        <v>4</v>
      </c>
      <c r="BN2" s="20" t="s">
        <v>3</v>
      </c>
      <c r="BO2" s="3" t="s">
        <v>4</v>
      </c>
      <c r="BQ2" s="20" t="s">
        <v>3</v>
      </c>
      <c r="BR2" s="3" t="s">
        <v>4</v>
      </c>
      <c r="BT2" s="20" t="s">
        <v>3</v>
      </c>
      <c r="BU2" s="3" t="s">
        <v>4</v>
      </c>
      <c r="BW2" s="20" t="s">
        <v>3</v>
      </c>
      <c r="BX2" s="3" t="s">
        <v>4</v>
      </c>
      <c r="BZ2" s="20" t="s">
        <v>3</v>
      </c>
      <c r="CA2" s="3" t="s">
        <v>4</v>
      </c>
      <c r="CC2" s="20" t="s">
        <v>3</v>
      </c>
      <c r="CD2" s="3" t="s">
        <v>4</v>
      </c>
      <c r="CF2" s="20" t="s">
        <v>3</v>
      </c>
      <c r="CG2" s="3" t="s">
        <v>4</v>
      </c>
      <c r="CI2" s="20" t="s">
        <v>3</v>
      </c>
      <c r="CJ2" s="3" t="s">
        <v>4</v>
      </c>
      <c r="CL2" s="20" t="s">
        <v>3</v>
      </c>
      <c r="CM2" s="3" t="s">
        <v>4</v>
      </c>
    </row>
    <row r="3" spans="1:91" x14ac:dyDescent="0.25">
      <c r="A3" s="4" t="s">
        <v>5</v>
      </c>
      <c r="B3" s="5" t="s">
        <v>6</v>
      </c>
      <c r="C3" s="5" t="s">
        <v>206</v>
      </c>
      <c r="D3" s="63"/>
      <c r="E3" s="63"/>
      <c r="F3" s="56">
        <f>'Phase 1'!F3</f>
        <v>-3629.3663028285741</v>
      </c>
      <c r="G3" s="19"/>
      <c r="I3" s="56">
        <f>[14]Results!$M6</f>
        <v>-3352.541264551206</v>
      </c>
      <c r="J3" s="56">
        <f>I3-$F3</f>
        <v>276.82503827736809</v>
      </c>
      <c r="L3" s="56">
        <f>[15]Results!$M6</f>
        <v>-3132.526333487398</v>
      </c>
      <c r="M3" s="56">
        <f>L3-$F3</f>
        <v>496.83996934117613</v>
      </c>
      <c r="O3" s="56">
        <f>[16]Results!$M6</f>
        <v>-2384.4755678704514</v>
      </c>
      <c r="P3" s="56">
        <f>O3-$F3</f>
        <v>1244.8907349581227</v>
      </c>
      <c r="R3" s="56">
        <f>[17]Results!$M6</f>
        <v>-3239.6305999137257</v>
      </c>
      <c r="S3" s="56">
        <f>R3-$F3</f>
        <v>389.73570291484839</v>
      </c>
      <c r="U3" s="56">
        <f>[18]Results!$M6</f>
        <v>-3277.3424131264819</v>
      </c>
      <c r="V3" s="56">
        <f>U3-$F3</f>
        <v>352.02388970209222</v>
      </c>
      <c r="X3" s="56"/>
      <c r="Y3" s="56">
        <f>X3-$F3</f>
        <v>3629.3663028285741</v>
      </c>
      <c r="AA3" s="56"/>
      <c r="AB3" s="56">
        <f>AA3-$F3</f>
        <v>3629.3663028285741</v>
      </c>
      <c r="AC3" s="23"/>
      <c r="AD3" s="56"/>
      <c r="AE3" s="56">
        <f>AD3-$F3</f>
        <v>3629.3663028285741</v>
      </c>
      <c r="AG3" s="56"/>
      <c r="AH3" s="56">
        <f>AG3-$F3</f>
        <v>3629.3663028285741</v>
      </c>
      <c r="AJ3" s="56"/>
      <c r="AK3" s="56">
        <f>AJ3-$F3</f>
        <v>3629.3663028285741</v>
      </c>
      <c r="AM3" s="56"/>
      <c r="AN3" s="56">
        <f>AM3-$F3</f>
        <v>3629.3663028285741</v>
      </c>
      <c r="AP3" s="56"/>
      <c r="AQ3" s="56">
        <f>AP3-$F3</f>
        <v>3629.3663028285741</v>
      </c>
      <c r="AS3" s="56"/>
      <c r="AT3" s="56">
        <f>AS3-$F3</f>
        <v>3629.3663028285741</v>
      </c>
      <c r="AV3" s="56"/>
      <c r="AW3" s="56">
        <f>AV3-$F3</f>
        <v>3629.3663028285741</v>
      </c>
      <c r="AY3" s="56"/>
      <c r="AZ3" s="56">
        <f>AY3-$F3</f>
        <v>3629.3663028285741</v>
      </c>
      <c r="BB3" s="56"/>
      <c r="BC3" s="56">
        <f>BB3-$F3</f>
        <v>3629.3663028285741</v>
      </c>
      <c r="BE3" s="56"/>
      <c r="BF3" s="56">
        <f>BE3-$F3</f>
        <v>3629.3663028285741</v>
      </c>
      <c r="BH3" s="56"/>
      <c r="BI3" s="56">
        <f>BH3-$F3</f>
        <v>3629.3663028285741</v>
      </c>
      <c r="BK3" s="56"/>
      <c r="BL3" s="56">
        <f>BK3-$F3</f>
        <v>3629.3663028285741</v>
      </c>
      <c r="BN3" s="56"/>
      <c r="BO3" s="56">
        <f>BN3-$F3</f>
        <v>3629.3663028285741</v>
      </c>
      <c r="BQ3" s="56"/>
      <c r="BR3" s="56">
        <f>BQ3-$F3</f>
        <v>3629.3663028285741</v>
      </c>
      <c r="BT3" s="56"/>
      <c r="BU3" s="56">
        <f>BT3-$F3</f>
        <v>3629.3663028285741</v>
      </c>
      <c r="BW3" s="56"/>
      <c r="BX3" s="56">
        <f>BW3-$F3</f>
        <v>3629.3663028285741</v>
      </c>
      <c r="BZ3" s="56"/>
      <c r="CA3" s="56">
        <f>BZ3-$F3</f>
        <v>3629.3663028285741</v>
      </c>
      <c r="CC3" s="56"/>
      <c r="CD3" s="56">
        <f>CC3-$F3</f>
        <v>3629.3663028285741</v>
      </c>
      <c r="CF3" s="56"/>
      <c r="CG3" s="56">
        <f>CF3-$F3</f>
        <v>3629.3663028285741</v>
      </c>
      <c r="CI3" s="56"/>
      <c r="CJ3" s="56">
        <f>CI3-$F3</f>
        <v>3629.3663028285741</v>
      </c>
      <c r="CL3" s="56"/>
      <c r="CM3" s="56">
        <f>CL3-$F3</f>
        <v>3629.3663028285741</v>
      </c>
    </row>
    <row r="4" spans="1:91" x14ac:dyDescent="0.25">
      <c r="A4" s="4" t="s">
        <v>5</v>
      </c>
      <c r="B4" s="11" t="s">
        <v>8</v>
      </c>
      <c r="C4" s="11" t="s">
        <v>9</v>
      </c>
      <c r="D4" s="63"/>
      <c r="E4" s="63"/>
      <c r="F4" s="56">
        <f>'Phase 1'!F4</f>
        <v>-777.78090318579416</v>
      </c>
      <c r="G4" s="19"/>
      <c r="I4" s="56">
        <f>[14]Results!$M7</f>
        <v>-937.42576641759445</v>
      </c>
      <c r="J4" s="56">
        <f t="shared" ref="J4:J20" si="0">I4-$F4</f>
        <v>-159.64486323180029</v>
      </c>
      <c r="L4" s="56">
        <f>[15]Results!$M7</f>
        <v>-938.88816077501997</v>
      </c>
      <c r="M4" s="56">
        <f t="shared" ref="M4:M20" si="1">L4-$F4</f>
        <v>-161.10725758922581</v>
      </c>
      <c r="O4" s="56">
        <f>[16]Results!$M7</f>
        <v>-943.86030159026734</v>
      </c>
      <c r="P4" s="56">
        <f t="shared" ref="P4:P20" si="2">O4-$F4</f>
        <v>-166.07939840447318</v>
      </c>
      <c r="R4" s="56">
        <f>[17]Results!$M7</f>
        <v>-1114.9177078929567</v>
      </c>
      <c r="S4" s="56">
        <f t="shared" ref="S4:S20" si="3">R4-$F4</f>
        <v>-337.13680470716258</v>
      </c>
      <c r="U4" s="56">
        <f>[18]Results!$M7</f>
        <v>-1400.8730745459682</v>
      </c>
      <c r="V4" s="56">
        <f t="shared" ref="V4:V20" si="4">U4-$F4</f>
        <v>-623.09217136017401</v>
      </c>
      <c r="X4" s="56"/>
      <c r="Y4" s="56">
        <f t="shared" ref="Y4:Y20" si="5">X4-$F4</f>
        <v>777.78090318579416</v>
      </c>
      <c r="AA4" s="56"/>
      <c r="AB4" s="56">
        <f t="shared" ref="AB4:AB20" si="6">AA4-$F4</f>
        <v>777.78090318579416</v>
      </c>
      <c r="AC4" s="23"/>
      <c r="AD4" s="56"/>
      <c r="AE4" s="56">
        <f t="shared" ref="AE4:AE20" si="7">AD4-$F4</f>
        <v>777.78090318579416</v>
      </c>
      <c r="AG4" s="56"/>
      <c r="AH4" s="56">
        <f t="shared" ref="AH4:AH20" si="8">AG4-$F4</f>
        <v>777.78090318579416</v>
      </c>
      <c r="AJ4" s="56"/>
      <c r="AK4" s="56">
        <f t="shared" ref="AK4:AK20" si="9">AJ4-$F4</f>
        <v>777.78090318579416</v>
      </c>
      <c r="AM4" s="56"/>
      <c r="AN4" s="56">
        <f t="shared" ref="AN4:AN20" si="10">AM4-$F4</f>
        <v>777.78090318579416</v>
      </c>
      <c r="AP4" s="56"/>
      <c r="AQ4" s="56">
        <f t="shared" ref="AQ4:AQ20" si="11">AP4-$F4</f>
        <v>777.78090318579416</v>
      </c>
      <c r="AS4" s="56"/>
      <c r="AT4" s="56">
        <f t="shared" ref="AT4:AT20" si="12">AS4-$F4</f>
        <v>777.78090318579416</v>
      </c>
      <c r="AV4" s="56"/>
      <c r="AW4" s="56">
        <f t="shared" ref="AW4:AW20" si="13">AV4-$F4</f>
        <v>777.78090318579416</v>
      </c>
      <c r="AY4" s="56"/>
      <c r="AZ4" s="56">
        <f t="shared" ref="AZ4:AZ20" si="14">AY4-$F4</f>
        <v>777.78090318579416</v>
      </c>
      <c r="BB4" s="56"/>
      <c r="BC4" s="56">
        <f t="shared" ref="BC4:BC20" si="15">BB4-$F4</f>
        <v>777.78090318579416</v>
      </c>
      <c r="BE4" s="56"/>
      <c r="BF4" s="56">
        <f t="shared" ref="BF4:BF20" si="16">BE4-$F4</f>
        <v>777.78090318579416</v>
      </c>
      <c r="BH4" s="56"/>
      <c r="BI4" s="56">
        <f t="shared" ref="BI4:BI20" si="17">BH4-$F4</f>
        <v>777.78090318579416</v>
      </c>
      <c r="BK4" s="56"/>
      <c r="BL4" s="56">
        <f t="shared" ref="BL4:BL20" si="18">BK4-$F4</f>
        <v>777.78090318579416</v>
      </c>
      <c r="BN4" s="56"/>
      <c r="BO4" s="56">
        <f t="shared" ref="BO4:BO20" si="19">BN4-$F4</f>
        <v>777.78090318579416</v>
      </c>
      <c r="BQ4" s="56"/>
      <c r="BR4" s="56">
        <f t="shared" ref="BR4:BR20" si="20">BQ4-$F4</f>
        <v>777.78090318579416</v>
      </c>
      <c r="BT4" s="56"/>
      <c r="BU4" s="56">
        <f t="shared" ref="BU4:BU20" si="21">BT4-$F4</f>
        <v>777.78090318579416</v>
      </c>
      <c r="BW4" s="56"/>
      <c r="BX4" s="56">
        <f t="shared" ref="BX4:BX20" si="22">BW4-$F4</f>
        <v>777.78090318579416</v>
      </c>
      <c r="BZ4" s="56"/>
      <c r="CA4" s="56">
        <f t="shared" ref="CA4:CA20" si="23">BZ4-$F4</f>
        <v>777.78090318579416</v>
      </c>
      <c r="CC4" s="56"/>
      <c r="CD4" s="56">
        <f t="shared" ref="CD4:CD20" si="24">CC4-$F4</f>
        <v>777.78090318579416</v>
      </c>
      <c r="CF4" s="56"/>
      <c r="CG4" s="56">
        <f t="shared" ref="CG4:CG20" si="25">CF4-$F4</f>
        <v>777.78090318579416</v>
      </c>
      <c r="CI4" s="56"/>
      <c r="CJ4" s="56">
        <f t="shared" ref="CJ4:CJ20" si="26">CI4-$F4</f>
        <v>777.78090318579416</v>
      </c>
      <c r="CL4" s="56"/>
      <c r="CM4" s="56">
        <f t="shared" ref="CM4:CM20" si="27">CL4-$F4</f>
        <v>777.78090318579416</v>
      </c>
    </row>
    <row r="5" spans="1:91" x14ac:dyDescent="0.25">
      <c r="A5" s="4" t="s">
        <v>5</v>
      </c>
      <c r="B5" s="11" t="s">
        <v>10</v>
      </c>
      <c r="C5" s="11" t="s">
        <v>207</v>
      </c>
      <c r="D5" s="63"/>
      <c r="E5" s="63"/>
      <c r="F5" s="56">
        <f>'Phase 1'!F5</f>
        <v>-2690.6526778847806</v>
      </c>
      <c r="G5" s="19"/>
      <c r="I5" s="56">
        <f>[14]Results!$M8</f>
        <v>-3590.1248747166405</v>
      </c>
      <c r="J5" s="56">
        <f t="shared" si="0"/>
        <v>-899.47219683185995</v>
      </c>
      <c r="L5" s="56">
        <f>[15]Results!$M8</f>
        <v>-3593.1824187898537</v>
      </c>
      <c r="M5" s="56">
        <f t="shared" si="1"/>
        <v>-902.52974090507314</v>
      </c>
      <c r="O5" s="56">
        <f>[16]Results!$M8</f>
        <v>-3603.578068669623</v>
      </c>
      <c r="P5" s="56">
        <f t="shared" si="2"/>
        <v>-912.92539078484242</v>
      </c>
      <c r="R5" s="56">
        <f>[17]Results!$M8</f>
        <v>-4482.515057916562</v>
      </c>
      <c r="S5" s="56">
        <f t="shared" si="3"/>
        <v>-1791.8623800317814</v>
      </c>
      <c r="U5" s="56">
        <f>[18]Results!$M8</f>
        <v>-4343.3219745790866</v>
      </c>
      <c r="V5" s="56">
        <f t="shared" si="4"/>
        <v>-1652.669296694306</v>
      </c>
      <c r="X5" s="56"/>
      <c r="Y5" s="56">
        <f t="shared" si="5"/>
        <v>2690.6526778847806</v>
      </c>
      <c r="AA5" s="56"/>
      <c r="AB5" s="56">
        <f t="shared" si="6"/>
        <v>2690.6526778847806</v>
      </c>
      <c r="AC5" s="23"/>
      <c r="AD5" s="56"/>
      <c r="AE5" s="56">
        <f t="shared" si="7"/>
        <v>2690.6526778847806</v>
      </c>
      <c r="AG5" s="56"/>
      <c r="AH5" s="56">
        <f t="shared" si="8"/>
        <v>2690.6526778847806</v>
      </c>
      <c r="AJ5" s="56"/>
      <c r="AK5" s="56">
        <f t="shared" si="9"/>
        <v>2690.6526778847806</v>
      </c>
      <c r="AM5" s="56"/>
      <c r="AN5" s="56">
        <f t="shared" si="10"/>
        <v>2690.6526778847806</v>
      </c>
      <c r="AP5" s="56"/>
      <c r="AQ5" s="56">
        <f t="shared" si="11"/>
        <v>2690.6526778847806</v>
      </c>
      <c r="AS5" s="56"/>
      <c r="AT5" s="56">
        <f t="shared" si="12"/>
        <v>2690.6526778847806</v>
      </c>
      <c r="AV5" s="56"/>
      <c r="AW5" s="56">
        <f t="shared" si="13"/>
        <v>2690.6526778847806</v>
      </c>
      <c r="AY5" s="56"/>
      <c r="AZ5" s="56">
        <f t="shared" si="14"/>
        <v>2690.6526778847806</v>
      </c>
      <c r="BB5" s="56"/>
      <c r="BC5" s="56">
        <f t="shared" si="15"/>
        <v>2690.6526778847806</v>
      </c>
      <c r="BE5" s="56"/>
      <c r="BF5" s="56">
        <f t="shared" si="16"/>
        <v>2690.6526778847806</v>
      </c>
      <c r="BH5" s="56"/>
      <c r="BI5" s="56">
        <f t="shared" si="17"/>
        <v>2690.6526778847806</v>
      </c>
      <c r="BK5" s="56"/>
      <c r="BL5" s="56">
        <f t="shared" si="18"/>
        <v>2690.6526778847806</v>
      </c>
      <c r="BN5" s="56"/>
      <c r="BO5" s="56">
        <f t="shared" si="19"/>
        <v>2690.6526778847806</v>
      </c>
      <c r="BQ5" s="56"/>
      <c r="BR5" s="56">
        <f t="shared" si="20"/>
        <v>2690.6526778847806</v>
      </c>
      <c r="BT5" s="56"/>
      <c r="BU5" s="56">
        <f t="shared" si="21"/>
        <v>2690.6526778847806</v>
      </c>
      <c r="BW5" s="56"/>
      <c r="BX5" s="56">
        <f t="shared" si="22"/>
        <v>2690.6526778847806</v>
      </c>
      <c r="BZ5" s="56"/>
      <c r="CA5" s="56">
        <f t="shared" si="23"/>
        <v>2690.6526778847806</v>
      </c>
      <c r="CC5" s="56"/>
      <c r="CD5" s="56">
        <f t="shared" si="24"/>
        <v>2690.6526778847806</v>
      </c>
      <c r="CF5" s="56"/>
      <c r="CG5" s="56">
        <f t="shared" si="25"/>
        <v>2690.6526778847806</v>
      </c>
      <c r="CI5" s="56"/>
      <c r="CJ5" s="56">
        <f t="shared" si="26"/>
        <v>2690.6526778847806</v>
      </c>
      <c r="CL5" s="56"/>
      <c r="CM5" s="56">
        <f t="shared" si="27"/>
        <v>2690.6526778847806</v>
      </c>
    </row>
    <row r="6" spans="1:91" x14ac:dyDescent="0.25">
      <c r="A6" s="8" t="s">
        <v>5</v>
      </c>
      <c r="B6" s="11" t="s">
        <v>12</v>
      </c>
      <c r="C6" s="11" t="s">
        <v>208</v>
      </c>
      <c r="D6" s="63"/>
      <c r="E6" s="63"/>
      <c r="F6" s="56">
        <f>'Phase 1'!F6</f>
        <v>-23890.195765513858</v>
      </c>
      <c r="G6" s="19"/>
      <c r="I6" s="56">
        <f>[14]Results!$M9</f>
        <v>-21573.008979334041</v>
      </c>
      <c r="J6" s="56">
        <f t="shared" si="0"/>
        <v>2317.1867861798164</v>
      </c>
      <c r="L6" s="56">
        <f>[15]Results!$M9</f>
        <v>-20124.767237971664</v>
      </c>
      <c r="M6" s="56">
        <f t="shared" si="1"/>
        <v>3765.4285275421935</v>
      </c>
      <c r="O6" s="56">
        <f>[16]Results!$M9</f>
        <v>-15200.745317339559</v>
      </c>
      <c r="P6" s="56">
        <f t="shared" si="2"/>
        <v>8689.4504481742988</v>
      </c>
      <c r="R6" s="56">
        <f>[17]Results!$M9</f>
        <v>-20275.384379073348</v>
      </c>
      <c r="S6" s="56">
        <f t="shared" si="3"/>
        <v>3614.8113864405095</v>
      </c>
      <c r="U6" s="56">
        <f>[18]Results!$M9</f>
        <v>-21573.008979334041</v>
      </c>
      <c r="V6" s="56">
        <f t="shared" si="4"/>
        <v>2317.1867861798164</v>
      </c>
      <c r="X6" s="56"/>
      <c r="Y6" s="56">
        <f t="shared" si="5"/>
        <v>23890.195765513858</v>
      </c>
      <c r="AA6" s="56"/>
      <c r="AB6" s="56">
        <f t="shared" si="6"/>
        <v>23890.195765513858</v>
      </c>
      <c r="AC6" s="23"/>
      <c r="AD6" s="56"/>
      <c r="AE6" s="56">
        <f t="shared" si="7"/>
        <v>23890.195765513858</v>
      </c>
      <c r="AG6" s="56"/>
      <c r="AH6" s="56">
        <f t="shared" si="8"/>
        <v>23890.195765513858</v>
      </c>
      <c r="AJ6" s="56"/>
      <c r="AK6" s="56">
        <f t="shared" si="9"/>
        <v>23890.195765513858</v>
      </c>
      <c r="AM6" s="56"/>
      <c r="AN6" s="56">
        <f t="shared" si="10"/>
        <v>23890.195765513858</v>
      </c>
      <c r="AP6" s="56"/>
      <c r="AQ6" s="56">
        <f t="shared" si="11"/>
        <v>23890.195765513858</v>
      </c>
      <c r="AS6" s="56"/>
      <c r="AT6" s="56">
        <f t="shared" si="12"/>
        <v>23890.195765513858</v>
      </c>
      <c r="AV6" s="56"/>
      <c r="AW6" s="56">
        <f t="shared" si="13"/>
        <v>23890.195765513858</v>
      </c>
      <c r="AY6" s="56"/>
      <c r="AZ6" s="56">
        <f t="shared" si="14"/>
        <v>23890.195765513858</v>
      </c>
      <c r="BB6" s="56"/>
      <c r="BC6" s="56">
        <f t="shared" si="15"/>
        <v>23890.195765513858</v>
      </c>
      <c r="BE6" s="56"/>
      <c r="BF6" s="56">
        <f t="shared" si="16"/>
        <v>23890.195765513858</v>
      </c>
      <c r="BH6" s="56"/>
      <c r="BI6" s="56">
        <f t="shared" si="17"/>
        <v>23890.195765513858</v>
      </c>
      <c r="BK6" s="56"/>
      <c r="BL6" s="56">
        <f t="shared" si="18"/>
        <v>23890.195765513858</v>
      </c>
      <c r="BN6" s="56"/>
      <c r="BO6" s="56">
        <f t="shared" si="19"/>
        <v>23890.195765513858</v>
      </c>
      <c r="BQ6" s="56"/>
      <c r="BR6" s="56">
        <f t="shared" si="20"/>
        <v>23890.195765513858</v>
      </c>
      <c r="BT6" s="56"/>
      <c r="BU6" s="56">
        <f t="shared" si="21"/>
        <v>23890.195765513858</v>
      </c>
      <c r="BW6" s="56"/>
      <c r="BX6" s="56">
        <f t="shared" si="22"/>
        <v>23890.195765513858</v>
      </c>
      <c r="BZ6" s="56"/>
      <c r="CA6" s="56">
        <f t="shared" si="23"/>
        <v>23890.195765513858</v>
      </c>
      <c r="CC6" s="56"/>
      <c r="CD6" s="56">
        <f t="shared" si="24"/>
        <v>23890.195765513858</v>
      </c>
      <c r="CF6" s="56"/>
      <c r="CG6" s="56">
        <f t="shared" si="25"/>
        <v>23890.195765513858</v>
      </c>
      <c r="CI6" s="56"/>
      <c r="CJ6" s="56">
        <f t="shared" si="26"/>
        <v>23890.195765513858</v>
      </c>
      <c r="CL6" s="56"/>
      <c r="CM6" s="56">
        <f t="shared" si="27"/>
        <v>23890.195765513858</v>
      </c>
    </row>
    <row r="7" spans="1:91" x14ac:dyDescent="0.25">
      <c r="A7" s="8" t="s">
        <v>5</v>
      </c>
      <c r="B7" s="11" t="s">
        <v>14</v>
      </c>
      <c r="C7" s="11" t="s">
        <v>13</v>
      </c>
      <c r="D7" s="63"/>
      <c r="E7" s="63"/>
      <c r="F7" s="56">
        <f>'Phase 1'!F7</f>
        <v>-33.204585248328847</v>
      </c>
      <c r="G7" s="19"/>
      <c r="I7" s="56">
        <f>[14]Results!$M10</f>
        <v>-33.204585248328847</v>
      </c>
      <c r="J7" s="56">
        <f t="shared" si="0"/>
        <v>0</v>
      </c>
      <c r="L7" s="56">
        <f>[15]Results!$M10</f>
        <v>-33.204585248328847</v>
      </c>
      <c r="M7" s="56">
        <f t="shared" si="1"/>
        <v>0</v>
      </c>
      <c r="O7" s="56">
        <f>[16]Results!$M10</f>
        <v>-33.204585248328847</v>
      </c>
      <c r="P7" s="56">
        <f t="shared" si="2"/>
        <v>0</v>
      </c>
      <c r="R7" s="56">
        <f>[17]Results!$M10</f>
        <v>-33.204585248328847</v>
      </c>
      <c r="S7" s="56">
        <f t="shared" si="3"/>
        <v>0</v>
      </c>
      <c r="U7" s="56">
        <f>[18]Results!$M10</f>
        <v>-33.204585248328847</v>
      </c>
      <c r="V7" s="56">
        <f t="shared" si="4"/>
        <v>0</v>
      </c>
      <c r="X7" s="56"/>
      <c r="Y7" s="56">
        <f t="shared" si="5"/>
        <v>33.204585248328847</v>
      </c>
      <c r="AA7" s="56"/>
      <c r="AB7" s="56">
        <f t="shared" si="6"/>
        <v>33.204585248328847</v>
      </c>
      <c r="AC7" s="23"/>
      <c r="AD7" s="56"/>
      <c r="AE7" s="56">
        <f t="shared" si="7"/>
        <v>33.204585248328847</v>
      </c>
      <c r="AG7" s="56"/>
      <c r="AH7" s="56">
        <f t="shared" si="8"/>
        <v>33.204585248328847</v>
      </c>
      <c r="AJ7" s="56"/>
      <c r="AK7" s="56">
        <f t="shared" si="9"/>
        <v>33.204585248328847</v>
      </c>
      <c r="AM7" s="56"/>
      <c r="AN7" s="56">
        <f t="shared" si="10"/>
        <v>33.204585248328847</v>
      </c>
      <c r="AP7" s="56"/>
      <c r="AQ7" s="56">
        <f t="shared" si="11"/>
        <v>33.204585248328847</v>
      </c>
      <c r="AS7" s="56"/>
      <c r="AT7" s="56">
        <f t="shared" si="12"/>
        <v>33.204585248328847</v>
      </c>
      <c r="AV7" s="56"/>
      <c r="AW7" s="56">
        <f t="shared" si="13"/>
        <v>33.204585248328847</v>
      </c>
      <c r="AY7" s="56"/>
      <c r="AZ7" s="56">
        <f t="shared" si="14"/>
        <v>33.204585248328847</v>
      </c>
      <c r="BB7" s="56"/>
      <c r="BC7" s="56">
        <f t="shared" si="15"/>
        <v>33.204585248328847</v>
      </c>
      <c r="BE7" s="56"/>
      <c r="BF7" s="56">
        <f t="shared" si="16"/>
        <v>33.204585248328847</v>
      </c>
      <c r="BH7" s="56"/>
      <c r="BI7" s="56">
        <f t="shared" si="17"/>
        <v>33.204585248328847</v>
      </c>
      <c r="BK7" s="56"/>
      <c r="BL7" s="56">
        <f t="shared" si="18"/>
        <v>33.204585248328847</v>
      </c>
      <c r="BN7" s="56"/>
      <c r="BO7" s="56">
        <f t="shared" si="19"/>
        <v>33.204585248328847</v>
      </c>
      <c r="BQ7" s="56"/>
      <c r="BR7" s="56">
        <f t="shared" si="20"/>
        <v>33.204585248328847</v>
      </c>
      <c r="BT7" s="56"/>
      <c r="BU7" s="56">
        <f t="shared" si="21"/>
        <v>33.204585248328847</v>
      </c>
      <c r="BW7" s="56"/>
      <c r="BX7" s="56">
        <f t="shared" si="22"/>
        <v>33.204585248328847</v>
      </c>
      <c r="BZ7" s="56"/>
      <c r="CA7" s="56">
        <f t="shared" si="23"/>
        <v>33.204585248328847</v>
      </c>
      <c r="CC7" s="56"/>
      <c r="CD7" s="56">
        <f t="shared" si="24"/>
        <v>33.204585248328847</v>
      </c>
      <c r="CF7" s="56"/>
      <c r="CG7" s="56">
        <f t="shared" si="25"/>
        <v>33.204585248328847</v>
      </c>
      <c r="CI7" s="56"/>
      <c r="CJ7" s="56">
        <f t="shared" si="26"/>
        <v>33.204585248328847</v>
      </c>
      <c r="CL7" s="56"/>
      <c r="CM7" s="56">
        <f t="shared" si="27"/>
        <v>33.204585248328847</v>
      </c>
    </row>
    <row r="8" spans="1:91" x14ac:dyDescent="0.25">
      <c r="A8" s="8" t="s">
        <v>5</v>
      </c>
      <c r="B8" s="11" t="s">
        <v>16</v>
      </c>
      <c r="C8" s="11" t="s">
        <v>209</v>
      </c>
      <c r="D8" s="63"/>
      <c r="E8" s="63"/>
      <c r="F8" s="56">
        <f>'Phase 1'!F8</f>
        <v>-332425.85972630302</v>
      </c>
      <c r="G8" s="19"/>
      <c r="I8" s="56">
        <f>[14]Results!$M11</f>
        <v>-332425.85972630302</v>
      </c>
      <c r="J8" s="56">
        <f t="shared" si="0"/>
        <v>0</v>
      </c>
      <c r="L8" s="56">
        <f>[15]Results!$M11</f>
        <v>-332425.85972630302</v>
      </c>
      <c r="M8" s="56">
        <f t="shared" si="1"/>
        <v>0</v>
      </c>
      <c r="O8" s="56">
        <f>[16]Results!$M11</f>
        <v>-332425.85972630302</v>
      </c>
      <c r="P8" s="56">
        <f t="shared" si="2"/>
        <v>0</v>
      </c>
      <c r="R8" s="56">
        <f>[17]Results!$M11</f>
        <v>-332425.85972630302</v>
      </c>
      <c r="S8" s="56">
        <f t="shared" si="3"/>
        <v>0</v>
      </c>
      <c r="U8" s="56">
        <f>[18]Results!$M11</f>
        <v>-332425.85972630302</v>
      </c>
      <c r="V8" s="56">
        <f t="shared" si="4"/>
        <v>0</v>
      </c>
      <c r="X8" s="56"/>
      <c r="Y8" s="56">
        <f t="shared" si="5"/>
        <v>332425.85972630302</v>
      </c>
      <c r="AA8" s="56"/>
      <c r="AB8" s="56">
        <f t="shared" si="6"/>
        <v>332425.85972630302</v>
      </c>
      <c r="AC8" s="23"/>
      <c r="AD8" s="56"/>
      <c r="AE8" s="56">
        <f t="shared" si="7"/>
        <v>332425.85972630302</v>
      </c>
      <c r="AG8" s="56"/>
      <c r="AH8" s="56">
        <f t="shared" si="8"/>
        <v>332425.85972630302</v>
      </c>
      <c r="AJ8" s="56"/>
      <c r="AK8" s="56">
        <f t="shared" si="9"/>
        <v>332425.85972630302</v>
      </c>
      <c r="AM8" s="56"/>
      <c r="AN8" s="56">
        <f t="shared" si="10"/>
        <v>332425.85972630302</v>
      </c>
      <c r="AP8" s="56"/>
      <c r="AQ8" s="56">
        <f t="shared" si="11"/>
        <v>332425.85972630302</v>
      </c>
      <c r="AS8" s="56"/>
      <c r="AT8" s="56">
        <f t="shared" si="12"/>
        <v>332425.85972630302</v>
      </c>
      <c r="AV8" s="56"/>
      <c r="AW8" s="56">
        <f t="shared" si="13"/>
        <v>332425.85972630302</v>
      </c>
      <c r="AY8" s="56"/>
      <c r="AZ8" s="56">
        <f t="shared" si="14"/>
        <v>332425.85972630302</v>
      </c>
      <c r="BB8" s="56"/>
      <c r="BC8" s="56">
        <f t="shared" si="15"/>
        <v>332425.85972630302</v>
      </c>
      <c r="BE8" s="56"/>
      <c r="BF8" s="56">
        <f t="shared" si="16"/>
        <v>332425.85972630302</v>
      </c>
      <c r="BH8" s="56"/>
      <c r="BI8" s="56">
        <f t="shared" si="17"/>
        <v>332425.85972630302</v>
      </c>
      <c r="BK8" s="56"/>
      <c r="BL8" s="56">
        <f t="shared" si="18"/>
        <v>332425.85972630302</v>
      </c>
      <c r="BN8" s="56"/>
      <c r="BO8" s="56">
        <f t="shared" si="19"/>
        <v>332425.85972630302</v>
      </c>
      <c r="BQ8" s="56"/>
      <c r="BR8" s="56">
        <f t="shared" si="20"/>
        <v>332425.85972630302</v>
      </c>
      <c r="BT8" s="56"/>
      <c r="BU8" s="56">
        <f t="shared" si="21"/>
        <v>332425.85972630302</v>
      </c>
      <c r="BW8" s="56"/>
      <c r="BX8" s="56">
        <f t="shared" si="22"/>
        <v>332425.85972630302</v>
      </c>
      <c r="BZ8" s="56"/>
      <c r="CA8" s="56">
        <f t="shared" si="23"/>
        <v>332425.85972630302</v>
      </c>
      <c r="CC8" s="56"/>
      <c r="CD8" s="56">
        <f t="shared" si="24"/>
        <v>332425.85972630302</v>
      </c>
      <c r="CF8" s="56"/>
      <c r="CG8" s="56">
        <f t="shared" si="25"/>
        <v>332425.85972630302</v>
      </c>
      <c r="CI8" s="56"/>
      <c r="CJ8" s="56">
        <f t="shared" si="26"/>
        <v>332425.85972630302</v>
      </c>
      <c r="CL8" s="56"/>
      <c r="CM8" s="56">
        <f t="shared" si="27"/>
        <v>332425.85972630302</v>
      </c>
    </row>
    <row r="9" spans="1:91" x14ac:dyDescent="0.25">
      <c r="A9" s="8" t="s">
        <v>5</v>
      </c>
      <c r="B9" s="11" t="s">
        <v>18</v>
      </c>
      <c r="C9" s="11" t="s">
        <v>17</v>
      </c>
      <c r="D9" s="63"/>
      <c r="E9" s="63"/>
      <c r="F9" s="56">
        <f>'Phase 1'!F9</f>
        <v>-73692.449407367152</v>
      </c>
      <c r="G9" s="19"/>
      <c r="I9" s="56">
        <f>[14]Results!$M12</f>
        <v>-98327.457572500512</v>
      </c>
      <c r="J9" s="56">
        <f t="shared" si="0"/>
        <v>-24635.00816513336</v>
      </c>
      <c r="L9" s="56">
        <f>[15]Results!$M12</f>
        <v>-98411.198467093986</v>
      </c>
      <c r="M9" s="56">
        <f t="shared" si="1"/>
        <v>-24718.749059726833</v>
      </c>
      <c r="O9" s="56">
        <f>[16]Results!$M12</f>
        <v>-98695.917508711791</v>
      </c>
      <c r="P9" s="56">
        <f t="shared" si="2"/>
        <v>-25003.468101344639</v>
      </c>
      <c r="R9" s="56">
        <f>[17]Results!$M12</f>
        <v>-122768.49067523608</v>
      </c>
      <c r="S9" s="56">
        <f t="shared" si="3"/>
        <v>-49076.041267868932</v>
      </c>
      <c r="U9" s="56">
        <f>[18]Results!$M12</f>
        <v>-118956.23210285814</v>
      </c>
      <c r="V9" s="56">
        <f t="shared" si="4"/>
        <v>-45263.782695490983</v>
      </c>
      <c r="X9" s="56"/>
      <c r="Y9" s="56">
        <f t="shared" si="5"/>
        <v>73692.449407367152</v>
      </c>
      <c r="AA9" s="56"/>
      <c r="AB9" s="56">
        <f t="shared" si="6"/>
        <v>73692.449407367152</v>
      </c>
      <c r="AC9" s="23"/>
      <c r="AD9" s="56"/>
      <c r="AE9" s="56">
        <f t="shared" si="7"/>
        <v>73692.449407367152</v>
      </c>
      <c r="AG9" s="56"/>
      <c r="AH9" s="56">
        <f t="shared" si="8"/>
        <v>73692.449407367152</v>
      </c>
      <c r="AJ9" s="56"/>
      <c r="AK9" s="56">
        <f t="shared" si="9"/>
        <v>73692.449407367152</v>
      </c>
      <c r="AM9" s="56"/>
      <c r="AN9" s="56">
        <f t="shared" si="10"/>
        <v>73692.449407367152</v>
      </c>
      <c r="AP9" s="56"/>
      <c r="AQ9" s="56">
        <f t="shared" si="11"/>
        <v>73692.449407367152</v>
      </c>
      <c r="AS9" s="56"/>
      <c r="AT9" s="56">
        <f t="shared" si="12"/>
        <v>73692.449407367152</v>
      </c>
      <c r="AV9" s="56"/>
      <c r="AW9" s="56">
        <f t="shared" si="13"/>
        <v>73692.449407367152</v>
      </c>
      <c r="AY9" s="56"/>
      <c r="AZ9" s="56">
        <f t="shared" si="14"/>
        <v>73692.449407367152</v>
      </c>
      <c r="BB9" s="56"/>
      <c r="BC9" s="56">
        <f t="shared" si="15"/>
        <v>73692.449407367152</v>
      </c>
      <c r="BE9" s="56"/>
      <c r="BF9" s="56">
        <f t="shared" si="16"/>
        <v>73692.449407367152</v>
      </c>
      <c r="BH9" s="56"/>
      <c r="BI9" s="56">
        <f t="shared" si="17"/>
        <v>73692.449407367152</v>
      </c>
      <c r="BK9" s="56"/>
      <c r="BL9" s="56">
        <f t="shared" si="18"/>
        <v>73692.449407367152</v>
      </c>
      <c r="BN9" s="56"/>
      <c r="BO9" s="56">
        <f t="shared" si="19"/>
        <v>73692.449407367152</v>
      </c>
      <c r="BQ9" s="56"/>
      <c r="BR9" s="56">
        <f t="shared" si="20"/>
        <v>73692.449407367152</v>
      </c>
      <c r="BT9" s="56"/>
      <c r="BU9" s="56">
        <f t="shared" si="21"/>
        <v>73692.449407367152</v>
      </c>
      <c r="BW9" s="56"/>
      <c r="BX9" s="56">
        <f t="shared" si="22"/>
        <v>73692.449407367152</v>
      </c>
      <c r="BZ9" s="56"/>
      <c r="CA9" s="56">
        <f t="shared" si="23"/>
        <v>73692.449407367152</v>
      </c>
      <c r="CC9" s="56"/>
      <c r="CD9" s="56">
        <f t="shared" si="24"/>
        <v>73692.449407367152</v>
      </c>
      <c r="CF9" s="56"/>
      <c r="CG9" s="56">
        <f t="shared" si="25"/>
        <v>73692.449407367152</v>
      </c>
      <c r="CI9" s="56"/>
      <c r="CJ9" s="56">
        <f t="shared" si="26"/>
        <v>73692.449407367152</v>
      </c>
      <c r="CL9" s="56"/>
      <c r="CM9" s="56">
        <f t="shared" si="27"/>
        <v>73692.449407367152</v>
      </c>
    </row>
    <row r="10" spans="1:91" x14ac:dyDescent="0.25">
      <c r="A10" s="8" t="s">
        <v>5</v>
      </c>
      <c r="B10" s="11" t="s">
        <v>20</v>
      </c>
      <c r="C10" s="11" t="s">
        <v>210</v>
      </c>
      <c r="D10" s="63"/>
      <c r="E10" s="63"/>
      <c r="F10" s="56">
        <f>'Phase 1'!F10</f>
        <v>-4671668.5610889215</v>
      </c>
      <c r="G10" s="19"/>
      <c r="I10" s="56">
        <f>[14]Results!$M13</f>
        <v>-4712229.7480346542</v>
      </c>
      <c r="J10" s="56">
        <f t="shared" si="0"/>
        <v>-40561.186945732683</v>
      </c>
      <c r="L10" s="56">
        <f>[15]Results!$M13</f>
        <v>-4712272.1506222095</v>
      </c>
      <c r="M10" s="56">
        <f t="shared" si="1"/>
        <v>-40603.589533288032</v>
      </c>
      <c r="O10" s="56">
        <f>[16]Results!$M13</f>
        <v>-4712416.3194198953</v>
      </c>
      <c r="P10" s="56">
        <f t="shared" si="2"/>
        <v>-40747.758330973797</v>
      </c>
      <c r="R10" s="56">
        <f>[17]Results!$M13</f>
        <v>-4757620.284695426</v>
      </c>
      <c r="S10" s="56">
        <f t="shared" si="3"/>
        <v>-85951.7236065045</v>
      </c>
      <c r="U10" s="56">
        <f>[18]Results!$M13</f>
        <v>-4750616.5254376326</v>
      </c>
      <c r="V10" s="56">
        <f t="shared" si="4"/>
        <v>-78947.964348711073</v>
      </c>
      <c r="X10" s="56"/>
      <c r="Y10" s="56">
        <f t="shared" si="5"/>
        <v>4671668.5610889215</v>
      </c>
      <c r="AA10" s="56"/>
      <c r="AB10" s="56">
        <f t="shared" si="6"/>
        <v>4671668.5610889215</v>
      </c>
      <c r="AC10" s="23"/>
      <c r="AD10" s="56"/>
      <c r="AE10" s="56">
        <f t="shared" si="7"/>
        <v>4671668.5610889215</v>
      </c>
      <c r="AG10" s="56"/>
      <c r="AH10" s="56">
        <f t="shared" si="8"/>
        <v>4671668.5610889215</v>
      </c>
      <c r="AJ10" s="56"/>
      <c r="AK10" s="56">
        <f t="shared" si="9"/>
        <v>4671668.5610889215</v>
      </c>
      <c r="AM10" s="56"/>
      <c r="AN10" s="56">
        <f t="shared" si="10"/>
        <v>4671668.5610889215</v>
      </c>
      <c r="AP10" s="56"/>
      <c r="AQ10" s="56">
        <f t="shared" si="11"/>
        <v>4671668.5610889215</v>
      </c>
      <c r="AS10" s="56"/>
      <c r="AT10" s="56">
        <f t="shared" si="12"/>
        <v>4671668.5610889215</v>
      </c>
      <c r="AV10" s="56"/>
      <c r="AW10" s="56">
        <f t="shared" si="13"/>
        <v>4671668.5610889215</v>
      </c>
      <c r="AY10" s="56"/>
      <c r="AZ10" s="56">
        <f t="shared" si="14"/>
        <v>4671668.5610889215</v>
      </c>
      <c r="BB10" s="56"/>
      <c r="BC10" s="56">
        <f t="shared" si="15"/>
        <v>4671668.5610889215</v>
      </c>
      <c r="BE10" s="56"/>
      <c r="BF10" s="56">
        <f t="shared" si="16"/>
        <v>4671668.5610889215</v>
      </c>
      <c r="BH10" s="56"/>
      <c r="BI10" s="56">
        <f t="shared" si="17"/>
        <v>4671668.5610889215</v>
      </c>
      <c r="BK10" s="56"/>
      <c r="BL10" s="56">
        <f t="shared" si="18"/>
        <v>4671668.5610889215</v>
      </c>
      <c r="BN10" s="56"/>
      <c r="BO10" s="56">
        <f t="shared" si="19"/>
        <v>4671668.5610889215</v>
      </c>
      <c r="BQ10" s="56"/>
      <c r="BR10" s="56">
        <f t="shared" si="20"/>
        <v>4671668.5610889215</v>
      </c>
      <c r="BT10" s="56"/>
      <c r="BU10" s="56">
        <f t="shared" si="21"/>
        <v>4671668.5610889215</v>
      </c>
      <c r="BW10" s="56"/>
      <c r="BX10" s="56">
        <f t="shared" si="22"/>
        <v>4671668.5610889215</v>
      </c>
      <c r="BZ10" s="56"/>
      <c r="CA10" s="56">
        <f t="shared" si="23"/>
        <v>4671668.5610889215</v>
      </c>
      <c r="CC10" s="56"/>
      <c r="CD10" s="56">
        <f t="shared" si="24"/>
        <v>4671668.5610889215</v>
      </c>
      <c r="CF10" s="56"/>
      <c r="CG10" s="56">
        <f t="shared" si="25"/>
        <v>4671668.5610889215</v>
      </c>
      <c r="CI10" s="56"/>
      <c r="CJ10" s="56">
        <f t="shared" si="26"/>
        <v>4671668.5610889215</v>
      </c>
      <c r="CL10" s="56"/>
      <c r="CM10" s="56">
        <f t="shared" si="27"/>
        <v>4671668.5610889215</v>
      </c>
    </row>
    <row r="11" spans="1:91" x14ac:dyDescent="0.25">
      <c r="A11" s="8" t="s">
        <v>5</v>
      </c>
      <c r="B11" s="11" t="s">
        <v>22</v>
      </c>
      <c r="C11" s="11" t="s">
        <v>21</v>
      </c>
      <c r="D11" s="63"/>
      <c r="E11" s="63"/>
      <c r="F11" s="56">
        <f>'Phase 1'!F11</f>
        <v>-165.92312324316237</v>
      </c>
      <c r="G11" s="19"/>
      <c r="I11" s="56">
        <f>[14]Results!$M14</f>
        <v>-165.92312324316237</v>
      </c>
      <c r="J11" s="56">
        <f t="shared" si="0"/>
        <v>0</v>
      </c>
      <c r="L11" s="56">
        <f>[15]Results!$M14</f>
        <v>-165.92312324316237</v>
      </c>
      <c r="M11" s="56">
        <f t="shared" si="1"/>
        <v>0</v>
      </c>
      <c r="O11" s="56">
        <f>[16]Results!$M14</f>
        <v>-165.92312324316237</v>
      </c>
      <c r="P11" s="56">
        <f t="shared" si="2"/>
        <v>0</v>
      </c>
      <c r="R11" s="56">
        <f>[17]Results!$M14</f>
        <v>-165.92312324316237</v>
      </c>
      <c r="S11" s="56">
        <f t="shared" si="3"/>
        <v>0</v>
      </c>
      <c r="U11" s="56">
        <f>[18]Results!$M14</f>
        <v>-165.92312324316237</v>
      </c>
      <c r="V11" s="56">
        <f t="shared" si="4"/>
        <v>0</v>
      </c>
      <c r="X11" s="56"/>
      <c r="Y11" s="56">
        <f t="shared" si="5"/>
        <v>165.92312324316237</v>
      </c>
      <c r="AA11" s="56"/>
      <c r="AB11" s="56">
        <f t="shared" si="6"/>
        <v>165.92312324316237</v>
      </c>
      <c r="AC11" s="23"/>
      <c r="AD11" s="56"/>
      <c r="AE11" s="56">
        <f t="shared" si="7"/>
        <v>165.92312324316237</v>
      </c>
      <c r="AG11" s="56"/>
      <c r="AH11" s="56">
        <f t="shared" si="8"/>
        <v>165.92312324316237</v>
      </c>
      <c r="AJ11" s="56"/>
      <c r="AK11" s="56">
        <f t="shared" si="9"/>
        <v>165.92312324316237</v>
      </c>
      <c r="AM11" s="56"/>
      <c r="AN11" s="56">
        <f t="shared" si="10"/>
        <v>165.92312324316237</v>
      </c>
      <c r="AP11" s="56"/>
      <c r="AQ11" s="56">
        <f t="shared" si="11"/>
        <v>165.92312324316237</v>
      </c>
      <c r="AS11" s="56"/>
      <c r="AT11" s="56">
        <f t="shared" si="12"/>
        <v>165.92312324316237</v>
      </c>
      <c r="AV11" s="56"/>
      <c r="AW11" s="56">
        <f t="shared" si="13"/>
        <v>165.92312324316237</v>
      </c>
      <c r="AY11" s="56"/>
      <c r="AZ11" s="56">
        <f t="shared" si="14"/>
        <v>165.92312324316237</v>
      </c>
      <c r="BB11" s="56"/>
      <c r="BC11" s="56">
        <f t="shared" si="15"/>
        <v>165.92312324316237</v>
      </c>
      <c r="BE11" s="56"/>
      <c r="BF11" s="56">
        <f t="shared" si="16"/>
        <v>165.92312324316237</v>
      </c>
      <c r="BH11" s="56"/>
      <c r="BI11" s="56">
        <f t="shared" si="17"/>
        <v>165.92312324316237</v>
      </c>
      <c r="BK11" s="56"/>
      <c r="BL11" s="56">
        <f t="shared" si="18"/>
        <v>165.92312324316237</v>
      </c>
      <c r="BN11" s="56"/>
      <c r="BO11" s="56">
        <f t="shared" si="19"/>
        <v>165.92312324316237</v>
      </c>
      <c r="BQ11" s="56"/>
      <c r="BR11" s="56">
        <f t="shared" si="20"/>
        <v>165.92312324316237</v>
      </c>
      <c r="BT11" s="56"/>
      <c r="BU11" s="56">
        <f t="shared" si="21"/>
        <v>165.92312324316237</v>
      </c>
      <c r="BW11" s="56"/>
      <c r="BX11" s="56">
        <f t="shared" si="22"/>
        <v>165.92312324316237</v>
      </c>
      <c r="BZ11" s="56"/>
      <c r="CA11" s="56">
        <f t="shared" si="23"/>
        <v>165.92312324316237</v>
      </c>
      <c r="CC11" s="56"/>
      <c r="CD11" s="56">
        <f t="shared" si="24"/>
        <v>165.92312324316237</v>
      </c>
      <c r="CF11" s="56"/>
      <c r="CG11" s="56">
        <f t="shared" si="25"/>
        <v>165.92312324316237</v>
      </c>
      <c r="CI11" s="56"/>
      <c r="CJ11" s="56">
        <f t="shared" si="26"/>
        <v>165.92312324316237</v>
      </c>
      <c r="CL11" s="56"/>
      <c r="CM11" s="56">
        <f t="shared" si="27"/>
        <v>165.92312324316237</v>
      </c>
    </row>
    <row r="12" spans="1:91" x14ac:dyDescent="0.25">
      <c r="A12" s="9" t="s">
        <v>5</v>
      </c>
      <c r="B12" s="11" t="s">
        <v>24</v>
      </c>
      <c r="C12" s="11" t="s">
        <v>211</v>
      </c>
      <c r="D12" s="63"/>
      <c r="E12" s="63"/>
      <c r="F12" s="56">
        <f>'Phase 1'!F12</f>
        <v>-234483.19436564366</v>
      </c>
      <c r="G12" s="19"/>
      <c r="I12" s="56">
        <f>[14]Results!$M15</f>
        <v>-234483.19436564366</v>
      </c>
      <c r="J12" s="56">
        <f t="shared" si="0"/>
        <v>0</v>
      </c>
      <c r="L12" s="56">
        <f>[15]Results!$M15</f>
        <v>-234483.19436564366</v>
      </c>
      <c r="M12" s="56">
        <f t="shared" si="1"/>
        <v>0</v>
      </c>
      <c r="O12" s="56">
        <f>[16]Results!$M15</f>
        <v>-234483.19436564366</v>
      </c>
      <c r="P12" s="56">
        <f t="shared" si="2"/>
        <v>0</v>
      </c>
      <c r="R12" s="56">
        <f>[17]Results!$M15</f>
        <v>-234483.19436564366</v>
      </c>
      <c r="S12" s="56">
        <f t="shared" si="3"/>
        <v>0</v>
      </c>
      <c r="U12" s="56">
        <f>[18]Results!$M15</f>
        <v>-234483.19436564366</v>
      </c>
      <c r="V12" s="56">
        <f t="shared" si="4"/>
        <v>0</v>
      </c>
      <c r="X12" s="56"/>
      <c r="Y12" s="56">
        <f t="shared" si="5"/>
        <v>234483.19436564366</v>
      </c>
      <c r="AA12" s="56"/>
      <c r="AB12" s="56">
        <f t="shared" si="6"/>
        <v>234483.19436564366</v>
      </c>
      <c r="AC12" s="23"/>
      <c r="AD12" s="56"/>
      <c r="AE12" s="56">
        <f t="shared" si="7"/>
        <v>234483.19436564366</v>
      </c>
      <c r="AG12" s="56"/>
      <c r="AH12" s="56">
        <f t="shared" si="8"/>
        <v>234483.19436564366</v>
      </c>
      <c r="AJ12" s="56"/>
      <c r="AK12" s="56">
        <f t="shared" si="9"/>
        <v>234483.19436564366</v>
      </c>
      <c r="AM12" s="56"/>
      <c r="AN12" s="56">
        <f t="shared" si="10"/>
        <v>234483.19436564366</v>
      </c>
      <c r="AP12" s="56"/>
      <c r="AQ12" s="56">
        <f t="shared" si="11"/>
        <v>234483.19436564366</v>
      </c>
      <c r="AS12" s="56"/>
      <c r="AT12" s="56">
        <f t="shared" si="12"/>
        <v>234483.19436564366</v>
      </c>
      <c r="AV12" s="56"/>
      <c r="AW12" s="56">
        <f t="shared" si="13"/>
        <v>234483.19436564366</v>
      </c>
      <c r="AY12" s="56"/>
      <c r="AZ12" s="56">
        <f t="shared" si="14"/>
        <v>234483.19436564366</v>
      </c>
      <c r="BB12" s="56"/>
      <c r="BC12" s="56">
        <f t="shared" si="15"/>
        <v>234483.19436564366</v>
      </c>
      <c r="BE12" s="56"/>
      <c r="BF12" s="56">
        <f t="shared" si="16"/>
        <v>234483.19436564366</v>
      </c>
      <c r="BH12" s="56"/>
      <c r="BI12" s="56">
        <f t="shared" si="17"/>
        <v>234483.19436564366</v>
      </c>
      <c r="BK12" s="56"/>
      <c r="BL12" s="56">
        <f t="shared" si="18"/>
        <v>234483.19436564366</v>
      </c>
      <c r="BN12" s="56"/>
      <c r="BO12" s="56">
        <f t="shared" si="19"/>
        <v>234483.19436564366</v>
      </c>
      <c r="BQ12" s="56"/>
      <c r="BR12" s="56">
        <f t="shared" si="20"/>
        <v>234483.19436564366</v>
      </c>
      <c r="BT12" s="56"/>
      <c r="BU12" s="56">
        <f t="shared" si="21"/>
        <v>234483.19436564366</v>
      </c>
      <c r="BW12" s="56"/>
      <c r="BX12" s="56">
        <f t="shared" si="22"/>
        <v>234483.19436564366</v>
      </c>
      <c r="BZ12" s="56"/>
      <c r="CA12" s="56">
        <f t="shared" si="23"/>
        <v>234483.19436564366</v>
      </c>
      <c r="CC12" s="56"/>
      <c r="CD12" s="56">
        <f t="shared" si="24"/>
        <v>234483.19436564366</v>
      </c>
      <c r="CF12" s="56"/>
      <c r="CG12" s="56">
        <f t="shared" si="25"/>
        <v>234483.19436564366</v>
      </c>
      <c r="CI12" s="56"/>
      <c r="CJ12" s="56">
        <f t="shared" si="26"/>
        <v>234483.19436564366</v>
      </c>
      <c r="CL12" s="56"/>
      <c r="CM12" s="56">
        <f t="shared" si="27"/>
        <v>234483.19436564366</v>
      </c>
    </row>
    <row r="13" spans="1:91" x14ac:dyDescent="0.25">
      <c r="A13" s="9" t="s">
        <v>5</v>
      </c>
      <c r="B13" s="11" t="s">
        <v>26</v>
      </c>
      <c r="C13" s="11" t="s">
        <v>25</v>
      </c>
      <c r="D13" s="63"/>
      <c r="E13" s="63"/>
      <c r="F13" s="56">
        <f>'Phase 1'!F13</f>
        <v>-8767.6268804729098</v>
      </c>
      <c r="G13" s="19"/>
      <c r="I13" s="56">
        <f>[14]Results!$M16</f>
        <v>-15169.146647490625</v>
      </c>
      <c r="J13" s="56">
        <f t="shared" si="0"/>
        <v>-6401.5197670177149</v>
      </c>
      <c r="L13" s="56">
        <f>[15]Results!$M16</f>
        <v>-15175.838784058718</v>
      </c>
      <c r="M13" s="56">
        <f t="shared" si="1"/>
        <v>-6408.2119035858086</v>
      </c>
      <c r="O13" s="56">
        <f>[16]Results!$M16</f>
        <v>-15198.592048390236</v>
      </c>
      <c r="P13" s="56">
        <f t="shared" si="2"/>
        <v>-6430.9651679173257</v>
      </c>
      <c r="R13" s="56">
        <f>[17]Results!$M16</f>
        <v>-22332.852632185455</v>
      </c>
      <c r="S13" s="56">
        <f t="shared" si="3"/>
        <v>-13565.225751712545</v>
      </c>
      <c r="U13" s="56">
        <f>[18]Results!$M16</f>
        <v>-21227.492885386757</v>
      </c>
      <c r="V13" s="56">
        <f t="shared" si="4"/>
        <v>-12459.866004913847</v>
      </c>
      <c r="X13" s="56"/>
      <c r="Y13" s="56">
        <f t="shared" si="5"/>
        <v>8767.6268804729098</v>
      </c>
      <c r="AA13" s="56"/>
      <c r="AB13" s="56">
        <f t="shared" si="6"/>
        <v>8767.6268804729098</v>
      </c>
      <c r="AC13" s="23"/>
      <c r="AD13" s="56"/>
      <c r="AE13" s="56">
        <f t="shared" si="7"/>
        <v>8767.6268804729098</v>
      </c>
      <c r="AG13" s="56"/>
      <c r="AH13" s="56">
        <f t="shared" si="8"/>
        <v>8767.6268804729098</v>
      </c>
      <c r="AJ13" s="56"/>
      <c r="AK13" s="56">
        <f t="shared" si="9"/>
        <v>8767.6268804729098</v>
      </c>
      <c r="AM13" s="56"/>
      <c r="AN13" s="56">
        <f t="shared" si="10"/>
        <v>8767.6268804729098</v>
      </c>
      <c r="AP13" s="56"/>
      <c r="AQ13" s="56">
        <f t="shared" si="11"/>
        <v>8767.6268804729098</v>
      </c>
      <c r="AS13" s="56"/>
      <c r="AT13" s="56">
        <f t="shared" si="12"/>
        <v>8767.6268804729098</v>
      </c>
      <c r="AV13" s="56"/>
      <c r="AW13" s="56">
        <f t="shared" si="13"/>
        <v>8767.6268804729098</v>
      </c>
      <c r="AY13" s="56"/>
      <c r="AZ13" s="56">
        <f t="shared" si="14"/>
        <v>8767.6268804729098</v>
      </c>
      <c r="BB13" s="56"/>
      <c r="BC13" s="56">
        <f t="shared" si="15"/>
        <v>8767.6268804729098</v>
      </c>
      <c r="BE13" s="56"/>
      <c r="BF13" s="56">
        <f t="shared" si="16"/>
        <v>8767.6268804729098</v>
      </c>
      <c r="BH13" s="56"/>
      <c r="BI13" s="56">
        <f t="shared" si="17"/>
        <v>8767.6268804729098</v>
      </c>
      <c r="BK13" s="56"/>
      <c r="BL13" s="56">
        <f t="shared" si="18"/>
        <v>8767.6268804729098</v>
      </c>
      <c r="BN13" s="56"/>
      <c r="BO13" s="56">
        <f t="shared" si="19"/>
        <v>8767.6268804729098</v>
      </c>
      <c r="BQ13" s="56"/>
      <c r="BR13" s="56">
        <f t="shared" si="20"/>
        <v>8767.6268804729098</v>
      </c>
      <c r="BT13" s="56"/>
      <c r="BU13" s="56">
        <f t="shared" si="21"/>
        <v>8767.6268804729098</v>
      </c>
      <c r="BW13" s="56"/>
      <c r="BX13" s="56">
        <f t="shared" si="22"/>
        <v>8767.6268804729098</v>
      </c>
      <c r="BZ13" s="56"/>
      <c r="CA13" s="56">
        <f t="shared" si="23"/>
        <v>8767.6268804729098</v>
      </c>
      <c r="CC13" s="56"/>
      <c r="CD13" s="56">
        <f t="shared" si="24"/>
        <v>8767.6268804729098</v>
      </c>
      <c r="CF13" s="56"/>
      <c r="CG13" s="56">
        <f t="shared" si="25"/>
        <v>8767.6268804729098</v>
      </c>
      <c r="CI13" s="56"/>
      <c r="CJ13" s="56">
        <f t="shared" si="26"/>
        <v>8767.6268804729098</v>
      </c>
      <c r="CL13" s="56"/>
      <c r="CM13" s="56">
        <f t="shared" si="27"/>
        <v>8767.6268804729098</v>
      </c>
    </row>
    <row r="14" spans="1:91" x14ac:dyDescent="0.25">
      <c r="A14" s="9" t="s">
        <v>5</v>
      </c>
      <c r="B14" s="11" t="s">
        <v>28</v>
      </c>
      <c r="C14" s="11" t="s">
        <v>212</v>
      </c>
      <c r="D14" s="63"/>
      <c r="E14" s="63"/>
      <c r="F14" s="56">
        <f>'Phase 1'!F14</f>
        <v>-47.037779615475827</v>
      </c>
      <c r="G14" s="19"/>
      <c r="I14" s="56">
        <f>[14]Results!$M17</f>
        <v>-96.913396320404942</v>
      </c>
      <c r="J14" s="56">
        <f t="shared" si="0"/>
        <v>-49.875616704929115</v>
      </c>
      <c r="L14" s="56">
        <f>[15]Results!$M17</f>
        <v>-114.72611657216534</v>
      </c>
      <c r="M14" s="56">
        <f t="shared" si="1"/>
        <v>-67.688336956689511</v>
      </c>
      <c r="O14" s="56">
        <f>[16]Results!$M17</f>
        <v>-175.28936542815066</v>
      </c>
      <c r="P14" s="56">
        <f t="shared" si="2"/>
        <v>-128.25158581267482</v>
      </c>
      <c r="R14" s="56">
        <f>[17]Results!$M17</f>
        <v>-136.81388968434823</v>
      </c>
      <c r="S14" s="56">
        <f t="shared" si="3"/>
        <v>-89.776110068872399</v>
      </c>
      <c r="U14" s="56">
        <f>[18]Results!$M17</f>
        <v>-104.0384844211091</v>
      </c>
      <c r="V14" s="56">
        <f t="shared" si="4"/>
        <v>-57.000704805633276</v>
      </c>
      <c r="X14" s="56"/>
      <c r="Y14" s="56">
        <f t="shared" si="5"/>
        <v>47.037779615475827</v>
      </c>
      <c r="AA14" s="56"/>
      <c r="AB14" s="56">
        <f t="shared" si="6"/>
        <v>47.037779615475827</v>
      </c>
      <c r="AC14" s="23"/>
      <c r="AD14" s="56"/>
      <c r="AE14" s="56">
        <f t="shared" si="7"/>
        <v>47.037779615475827</v>
      </c>
      <c r="AG14" s="56"/>
      <c r="AH14" s="56">
        <f t="shared" si="8"/>
        <v>47.037779615475827</v>
      </c>
      <c r="AJ14" s="56"/>
      <c r="AK14" s="56">
        <f t="shared" si="9"/>
        <v>47.037779615475827</v>
      </c>
      <c r="AM14" s="56"/>
      <c r="AN14" s="56">
        <f t="shared" si="10"/>
        <v>47.037779615475827</v>
      </c>
      <c r="AP14" s="56"/>
      <c r="AQ14" s="56">
        <f t="shared" si="11"/>
        <v>47.037779615475827</v>
      </c>
      <c r="AS14" s="56"/>
      <c r="AT14" s="56">
        <f t="shared" si="12"/>
        <v>47.037779615475827</v>
      </c>
      <c r="AV14" s="56"/>
      <c r="AW14" s="56">
        <f t="shared" si="13"/>
        <v>47.037779615475827</v>
      </c>
      <c r="AY14" s="56"/>
      <c r="AZ14" s="56">
        <f t="shared" si="14"/>
        <v>47.037779615475827</v>
      </c>
      <c r="BB14" s="56"/>
      <c r="BC14" s="56">
        <f t="shared" si="15"/>
        <v>47.037779615475827</v>
      </c>
      <c r="BE14" s="56"/>
      <c r="BF14" s="56">
        <f t="shared" si="16"/>
        <v>47.037779615475827</v>
      </c>
      <c r="BH14" s="56"/>
      <c r="BI14" s="56">
        <f t="shared" si="17"/>
        <v>47.037779615475827</v>
      </c>
      <c r="BK14" s="56"/>
      <c r="BL14" s="56">
        <f t="shared" si="18"/>
        <v>47.037779615475827</v>
      </c>
      <c r="BN14" s="56"/>
      <c r="BO14" s="56">
        <f t="shared" si="19"/>
        <v>47.037779615475827</v>
      </c>
      <c r="BQ14" s="56"/>
      <c r="BR14" s="56">
        <f t="shared" si="20"/>
        <v>47.037779615475827</v>
      </c>
      <c r="BT14" s="56"/>
      <c r="BU14" s="56">
        <f t="shared" si="21"/>
        <v>47.037779615475827</v>
      </c>
      <c r="BW14" s="56"/>
      <c r="BX14" s="56">
        <f t="shared" si="22"/>
        <v>47.037779615475827</v>
      </c>
      <c r="BZ14" s="56"/>
      <c r="CA14" s="56">
        <f t="shared" si="23"/>
        <v>47.037779615475827</v>
      </c>
      <c r="CC14" s="56"/>
      <c r="CD14" s="56">
        <f t="shared" si="24"/>
        <v>47.037779615475827</v>
      </c>
      <c r="CF14" s="56"/>
      <c r="CG14" s="56">
        <f t="shared" si="25"/>
        <v>47.037779615475827</v>
      </c>
      <c r="CI14" s="56"/>
      <c r="CJ14" s="56">
        <f t="shared" si="26"/>
        <v>47.037779615475827</v>
      </c>
      <c r="CL14" s="56"/>
      <c r="CM14" s="56">
        <f t="shared" si="27"/>
        <v>47.037779615475827</v>
      </c>
    </row>
    <row r="15" spans="1:91" x14ac:dyDescent="0.25">
      <c r="A15" s="10" t="s">
        <v>5</v>
      </c>
      <c r="B15" s="11" t="s">
        <v>30</v>
      </c>
      <c r="C15" s="11" t="s">
        <v>27</v>
      </c>
      <c r="D15" s="63"/>
      <c r="E15" s="63"/>
      <c r="F15" s="56">
        <f>'Phase 1'!F15</f>
        <v>-2192926.7933680452</v>
      </c>
      <c r="G15" s="19"/>
      <c r="I15" s="56">
        <f>[14]Results!$M18</f>
        <v>-2926010.9817022807</v>
      </c>
      <c r="J15" s="56">
        <f t="shared" si="0"/>
        <v>-733084.18833423546</v>
      </c>
      <c r="L15" s="56">
        <f>[15]Results!$M18</f>
        <v>-2928502.9283390325</v>
      </c>
      <c r="M15" s="56">
        <f t="shared" si="1"/>
        <v>-735576.13497098722</v>
      </c>
      <c r="O15" s="56">
        <f>[16]Results!$M18</f>
        <v>-2936975.5469039851</v>
      </c>
      <c r="P15" s="56">
        <f t="shared" si="2"/>
        <v>-744048.75353593985</v>
      </c>
      <c r="R15" s="56">
        <f>[17]Results!$M18</f>
        <v>-3653322.8946541916</v>
      </c>
      <c r="S15" s="56">
        <f t="shared" si="3"/>
        <v>-1460396.1012861463</v>
      </c>
      <c r="U15" s="56">
        <f>[18]Results!$M18</f>
        <v>-3539878.3825794067</v>
      </c>
      <c r="V15" s="56">
        <f t="shared" si="4"/>
        <v>-1346951.5892113615</v>
      </c>
      <c r="X15" s="56"/>
      <c r="Y15" s="56">
        <f t="shared" si="5"/>
        <v>2192926.7933680452</v>
      </c>
      <c r="AA15" s="56"/>
      <c r="AB15" s="56">
        <f t="shared" si="6"/>
        <v>2192926.7933680452</v>
      </c>
      <c r="AC15" s="23"/>
      <c r="AD15" s="56"/>
      <c r="AE15" s="56">
        <f t="shared" si="7"/>
        <v>2192926.7933680452</v>
      </c>
      <c r="AG15" s="56"/>
      <c r="AH15" s="56">
        <f t="shared" si="8"/>
        <v>2192926.7933680452</v>
      </c>
      <c r="AJ15" s="56"/>
      <c r="AK15" s="56">
        <f t="shared" si="9"/>
        <v>2192926.7933680452</v>
      </c>
      <c r="AM15" s="56"/>
      <c r="AN15" s="56">
        <f t="shared" si="10"/>
        <v>2192926.7933680452</v>
      </c>
      <c r="AP15" s="56"/>
      <c r="AQ15" s="56">
        <f t="shared" si="11"/>
        <v>2192926.7933680452</v>
      </c>
      <c r="AS15" s="56"/>
      <c r="AT15" s="56">
        <f t="shared" si="12"/>
        <v>2192926.7933680452</v>
      </c>
      <c r="AV15" s="56"/>
      <c r="AW15" s="56">
        <f t="shared" si="13"/>
        <v>2192926.7933680452</v>
      </c>
      <c r="AY15" s="56"/>
      <c r="AZ15" s="56">
        <f t="shared" si="14"/>
        <v>2192926.7933680452</v>
      </c>
      <c r="BB15" s="56"/>
      <c r="BC15" s="56">
        <f t="shared" si="15"/>
        <v>2192926.7933680452</v>
      </c>
      <c r="BE15" s="56"/>
      <c r="BF15" s="56">
        <f t="shared" si="16"/>
        <v>2192926.7933680452</v>
      </c>
      <c r="BH15" s="56"/>
      <c r="BI15" s="56">
        <f t="shared" si="17"/>
        <v>2192926.7933680452</v>
      </c>
      <c r="BK15" s="56"/>
      <c r="BL15" s="56">
        <f t="shared" si="18"/>
        <v>2192926.7933680452</v>
      </c>
      <c r="BN15" s="56"/>
      <c r="BO15" s="56">
        <f t="shared" si="19"/>
        <v>2192926.7933680452</v>
      </c>
      <c r="BQ15" s="56"/>
      <c r="BR15" s="56">
        <f t="shared" si="20"/>
        <v>2192926.7933680452</v>
      </c>
      <c r="BT15" s="56"/>
      <c r="BU15" s="56">
        <f t="shared" si="21"/>
        <v>2192926.7933680452</v>
      </c>
      <c r="BW15" s="56"/>
      <c r="BX15" s="56">
        <f t="shared" si="22"/>
        <v>2192926.7933680452</v>
      </c>
      <c r="BZ15" s="56"/>
      <c r="CA15" s="56">
        <f t="shared" si="23"/>
        <v>2192926.7933680452</v>
      </c>
      <c r="CC15" s="56"/>
      <c r="CD15" s="56">
        <f t="shared" si="24"/>
        <v>2192926.7933680452</v>
      </c>
      <c r="CF15" s="56"/>
      <c r="CG15" s="56">
        <f t="shared" si="25"/>
        <v>2192926.7933680452</v>
      </c>
      <c r="CI15" s="56"/>
      <c r="CJ15" s="56">
        <f t="shared" si="26"/>
        <v>2192926.7933680452</v>
      </c>
      <c r="CL15" s="56"/>
      <c r="CM15" s="56">
        <f t="shared" si="27"/>
        <v>2192926.7933680452</v>
      </c>
    </row>
    <row r="16" spans="1:91" x14ac:dyDescent="0.25">
      <c r="A16" s="10" t="s">
        <v>5</v>
      </c>
      <c r="B16" s="11" t="s">
        <v>32</v>
      </c>
      <c r="C16" s="11" t="s">
        <v>29</v>
      </c>
      <c r="D16" s="63"/>
      <c r="E16" s="63"/>
      <c r="F16" s="56">
        <f>'Phase 1'!F16</f>
        <v>-1395188.3694205594</v>
      </c>
      <c r="G16" s="19"/>
      <c r="I16" s="56">
        <f>[14]Results!$M19</f>
        <v>-1640876.6297478536</v>
      </c>
      <c r="J16" s="56">
        <f t="shared" si="0"/>
        <v>-245688.26032729424</v>
      </c>
      <c r="L16" s="56">
        <f>[15]Results!$M19</f>
        <v>-1643269.9353566503</v>
      </c>
      <c r="M16" s="56">
        <f t="shared" si="1"/>
        <v>-248081.56593609089</v>
      </c>
      <c r="O16" s="56">
        <f>[16]Results!$M19</f>
        <v>-1651407.1744265587</v>
      </c>
      <c r="P16" s="56">
        <f t="shared" si="2"/>
        <v>-256218.80500599928</v>
      </c>
      <c r="R16" s="56">
        <f>[17]Results!$M19</f>
        <v>-1860627.4387544522</v>
      </c>
      <c r="S16" s="56">
        <f t="shared" si="3"/>
        <v>-465439.06933389278</v>
      </c>
      <c r="U16" s="56">
        <f>[18]Results!$M19</f>
        <v>-2180654.8661525534</v>
      </c>
      <c r="V16" s="56">
        <f t="shared" si="4"/>
        <v>-785466.49673199398</v>
      </c>
      <c r="X16" s="56"/>
      <c r="Y16" s="56">
        <f t="shared" si="5"/>
        <v>1395188.3694205594</v>
      </c>
      <c r="AA16" s="56"/>
      <c r="AB16" s="56">
        <f t="shared" si="6"/>
        <v>1395188.3694205594</v>
      </c>
      <c r="AC16" s="23"/>
      <c r="AD16" s="56"/>
      <c r="AE16" s="56">
        <f t="shared" si="7"/>
        <v>1395188.3694205594</v>
      </c>
      <c r="AG16" s="56"/>
      <c r="AH16" s="56">
        <f t="shared" si="8"/>
        <v>1395188.3694205594</v>
      </c>
      <c r="AJ16" s="56"/>
      <c r="AK16" s="56">
        <f t="shared" si="9"/>
        <v>1395188.3694205594</v>
      </c>
      <c r="AM16" s="56"/>
      <c r="AN16" s="56">
        <f t="shared" si="10"/>
        <v>1395188.3694205594</v>
      </c>
      <c r="AP16" s="56"/>
      <c r="AQ16" s="56">
        <f t="shared" si="11"/>
        <v>1395188.3694205594</v>
      </c>
      <c r="AS16" s="56"/>
      <c r="AT16" s="56">
        <f t="shared" si="12"/>
        <v>1395188.3694205594</v>
      </c>
      <c r="AV16" s="56"/>
      <c r="AW16" s="56">
        <f t="shared" si="13"/>
        <v>1395188.3694205594</v>
      </c>
      <c r="AY16" s="56"/>
      <c r="AZ16" s="56">
        <f t="shared" si="14"/>
        <v>1395188.3694205594</v>
      </c>
      <c r="BB16" s="56"/>
      <c r="BC16" s="56">
        <f t="shared" si="15"/>
        <v>1395188.3694205594</v>
      </c>
      <c r="BE16" s="56"/>
      <c r="BF16" s="56">
        <f t="shared" si="16"/>
        <v>1395188.3694205594</v>
      </c>
      <c r="BH16" s="56"/>
      <c r="BI16" s="56">
        <f t="shared" si="17"/>
        <v>1395188.3694205594</v>
      </c>
      <c r="BK16" s="56"/>
      <c r="BL16" s="56">
        <f t="shared" si="18"/>
        <v>1395188.3694205594</v>
      </c>
      <c r="BN16" s="56"/>
      <c r="BO16" s="56">
        <f t="shared" si="19"/>
        <v>1395188.3694205594</v>
      </c>
      <c r="BQ16" s="56"/>
      <c r="BR16" s="56">
        <f t="shared" si="20"/>
        <v>1395188.3694205594</v>
      </c>
      <c r="BT16" s="56"/>
      <c r="BU16" s="56">
        <f t="shared" si="21"/>
        <v>1395188.3694205594</v>
      </c>
      <c r="BW16" s="56"/>
      <c r="BX16" s="56">
        <f t="shared" si="22"/>
        <v>1395188.3694205594</v>
      </c>
      <c r="BZ16" s="56"/>
      <c r="CA16" s="56">
        <f t="shared" si="23"/>
        <v>1395188.3694205594</v>
      </c>
      <c r="CC16" s="56"/>
      <c r="CD16" s="56">
        <f t="shared" si="24"/>
        <v>1395188.3694205594</v>
      </c>
      <c r="CF16" s="56"/>
      <c r="CG16" s="56">
        <f t="shared" si="25"/>
        <v>1395188.3694205594</v>
      </c>
      <c r="CI16" s="56"/>
      <c r="CJ16" s="56">
        <f t="shared" si="26"/>
        <v>1395188.3694205594</v>
      </c>
      <c r="CL16" s="56"/>
      <c r="CM16" s="56">
        <f t="shared" si="27"/>
        <v>1395188.3694205594</v>
      </c>
    </row>
    <row r="17" spans="1:91" x14ac:dyDescent="0.25">
      <c r="A17" s="10" t="s">
        <v>5</v>
      </c>
      <c r="B17" s="11" t="s">
        <v>34</v>
      </c>
      <c r="C17" s="11" t="s">
        <v>31</v>
      </c>
      <c r="D17" s="63"/>
      <c r="E17" s="63"/>
      <c r="F17" s="56">
        <f>'Phase 1'!F17</f>
        <v>-615382.04523404094</v>
      </c>
      <c r="G17" s="19"/>
      <c r="I17" s="56">
        <f>[14]Results!$M20</f>
        <v>-641638.75330540212</v>
      </c>
      <c r="J17" s="56">
        <f t="shared" si="0"/>
        <v>-26256.708071361179</v>
      </c>
      <c r="L17" s="56">
        <f>[15]Results!$M20</f>
        <v>-642994.92237141298</v>
      </c>
      <c r="M17" s="56">
        <f t="shared" si="1"/>
        <v>-27612.877137372037</v>
      </c>
      <c r="O17" s="56">
        <f>[16]Results!$M20</f>
        <v>-647605.89719584922</v>
      </c>
      <c r="P17" s="56">
        <f t="shared" si="2"/>
        <v>-32223.851961808279</v>
      </c>
      <c r="R17" s="56">
        <f>[17]Results!$M20</f>
        <v>-648172.15324088547</v>
      </c>
      <c r="S17" s="56">
        <f t="shared" si="3"/>
        <v>-32790.10800684453</v>
      </c>
      <c r="U17" s="56">
        <f>[18]Results!$M20</f>
        <v>-935234.39857756032</v>
      </c>
      <c r="V17" s="56">
        <f t="shared" si="4"/>
        <v>-319852.35334351938</v>
      </c>
      <c r="X17" s="56"/>
      <c r="Y17" s="56">
        <f t="shared" si="5"/>
        <v>615382.04523404094</v>
      </c>
      <c r="AA17" s="56"/>
      <c r="AB17" s="56">
        <f t="shared" si="6"/>
        <v>615382.04523404094</v>
      </c>
      <c r="AC17" s="23"/>
      <c r="AD17" s="56"/>
      <c r="AE17" s="56">
        <f t="shared" si="7"/>
        <v>615382.04523404094</v>
      </c>
      <c r="AG17" s="56"/>
      <c r="AH17" s="56">
        <f t="shared" si="8"/>
        <v>615382.04523404094</v>
      </c>
      <c r="AJ17" s="56"/>
      <c r="AK17" s="56">
        <f t="shared" si="9"/>
        <v>615382.04523404094</v>
      </c>
      <c r="AM17" s="56"/>
      <c r="AN17" s="56">
        <f t="shared" si="10"/>
        <v>615382.04523404094</v>
      </c>
      <c r="AP17" s="56"/>
      <c r="AQ17" s="56">
        <f t="shared" si="11"/>
        <v>615382.04523404094</v>
      </c>
      <c r="AS17" s="56"/>
      <c r="AT17" s="56">
        <f t="shared" si="12"/>
        <v>615382.04523404094</v>
      </c>
      <c r="AV17" s="56"/>
      <c r="AW17" s="56">
        <f t="shared" si="13"/>
        <v>615382.04523404094</v>
      </c>
      <c r="AY17" s="56"/>
      <c r="AZ17" s="56">
        <f t="shared" si="14"/>
        <v>615382.04523404094</v>
      </c>
      <c r="BB17" s="56"/>
      <c r="BC17" s="56">
        <f t="shared" si="15"/>
        <v>615382.04523404094</v>
      </c>
      <c r="BE17" s="56"/>
      <c r="BF17" s="56">
        <f t="shared" si="16"/>
        <v>615382.04523404094</v>
      </c>
      <c r="BH17" s="56"/>
      <c r="BI17" s="56">
        <f t="shared" si="17"/>
        <v>615382.04523404094</v>
      </c>
      <c r="BK17" s="56"/>
      <c r="BL17" s="56">
        <f t="shared" si="18"/>
        <v>615382.04523404094</v>
      </c>
      <c r="BN17" s="56"/>
      <c r="BO17" s="56">
        <f t="shared" si="19"/>
        <v>615382.04523404094</v>
      </c>
      <c r="BQ17" s="56"/>
      <c r="BR17" s="56">
        <f t="shared" si="20"/>
        <v>615382.04523404094</v>
      </c>
      <c r="BT17" s="56"/>
      <c r="BU17" s="56">
        <f t="shared" si="21"/>
        <v>615382.04523404094</v>
      </c>
      <c r="BW17" s="56"/>
      <c r="BX17" s="56">
        <f t="shared" si="22"/>
        <v>615382.04523404094</v>
      </c>
      <c r="BZ17" s="56"/>
      <c r="CA17" s="56">
        <f t="shared" si="23"/>
        <v>615382.04523404094</v>
      </c>
      <c r="CC17" s="56"/>
      <c r="CD17" s="56">
        <f t="shared" si="24"/>
        <v>615382.04523404094</v>
      </c>
      <c r="CF17" s="56"/>
      <c r="CG17" s="56">
        <f t="shared" si="25"/>
        <v>615382.04523404094</v>
      </c>
      <c r="CI17" s="56"/>
      <c r="CJ17" s="56">
        <f t="shared" si="26"/>
        <v>615382.04523404094</v>
      </c>
      <c r="CL17" s="56"/>
      <c r="CM17" s="56">
        <f t="shared" si="27"/>
        <v>615382.04523404094</v>
      </c>
    </row>
    <row r="18" spans="1:91" x14ac:dyDescent="0.25">
      <c r="A18" s="10" t="s">
        <v>5</v>
      </c>
      <c r="B18" s="11" t="s">
        <v>36</v>
      </c>
      <c r="C18" s="11" t="s">
        <v>33</v>
      </c>
      <c r="D18" s="63"/>
      <c r="E18" s="63"/>
      <c r="F18" s="56">
        <f>'Phase 1'!F18</f>
        <v>-71.067778758165829</v>
      </c>
      <c r="G18" s="19"/>
      <c r="I18" s="56">
        <f>[14]Results!$M21</f>
        <v>-71.067778758165829</v>
      </c>
      <c r="J18" s="56">
        <f t="shared" si="0"/>
        <v>0</v>
      </c>
      <c r="L18" s="56">
        <f>[15]Results!$M21</f>
        <v>-71.067778758165829</v>
      </c>
      <c r="M18" s="56">
        <f t="shared" si="1"/>
        <v>0</v>
      </c>
      <c r="O18" s="56">
        <f>[16]Results!$M21</f>
        <v>-71.067778758165829</v>
      </c>
      <c r="P18" s="56">
        <f t="shared" si="2"/>
        <v>0</v>
      </c>
      <c r="R18" s="56">
        <f>[17]Results!$M21</f>
        <v>-71.067778758165829</v>
      </c>
      <c r="S18" s="56">
        <f t="shared" si="3"/>
        <v>0</v>
      </c>
      <c r="U18" s="56">
        <f>[18]Results!$M21</f>
        <v>-71.067778758165829</v>
      </c>
      <c r="V18" s="56">
        <f t="shared" si="4"/>
        <v>0</v>
      </c>
      <c r="X18" s="56"/>
      <c r="Y18" s="56">
        <f t="shared" si="5"/>
        <v>71.067778758165829</v>
      </c>
      <c r="AA18" s="56"/>
      <c r="AB18" s="56">
        <f t="shared" si="6"/>
        <v>71.067778758165829</v>
      </c>
      <c r="AC18" s="23"/>
      <c r="AD18" s="56"/>
      <c r="AE18" s="56">
        <f t="shared" si="7"/>
        <v>71.067778758165829</v>
      </c>
      <c r="AG18" s="56"/>
      <c r="AH18" s="56">
        <f t="shared" si="8"/>
        <v>71.067778758165829</v>
      </c>
      <c r="AJ18" s="56"/>
      <c r="AK18" s="56">
        <f t="shared" si="9"/>
        <v>71.067778758165829</v>
      </c>
      <c r="AM18" s="56"/>
      <c r="AN18" s="56">
        <f t="shared" si="10"/>
        <v>71.067778758165829</v>
      </c>
      <c r="AP18" s="56"/>
      <c r="AQ18" s="56">
        <f t="shared" si="11"/>
        <v>71.067778758165829</v>
      </c>
      <c r="AS18" s="56"/>
      <c r="AT18" s="56">
        <f t="shared" si="12"/>
        <v>71.067778758165829</v>
      </c>
      <c r="AV18" s="56"/>
      <c r="AW18" s="56">
        <f t="shared" si="13"/>
        <v>71.067778758165829</v>
      </c>
      <c r="AY18" s="56"/>
      <c r="AZ18" s="56">
        <f t="shared" si="14"/>
        <v>71.067778758165829</v>
      </c>
      <c r="BB18" s="56"/>
      <c r="BC18" s="56">
        <f t="shared" si="15"/>
        <v>71.067778758165829</v>
      </c>
      <c r="BE18" s="56"/>
      <c r="BF18" s="56">
        <f t="shared" si="16"/>
        <v>71.067778758165829</v>
      </c>
      <c r="BH18" s="56"/>
      <c r="BI18" s="56">
        <f t="shared" si="17"/>
        <v>71.067778758165829</v>
      </c>
      <c r="BK18" s="56"/>
      <c r="BL18" s="56">
        <f t="shared" si="18"/>
        <v>71.067778758165829</v>
      </c>
      <c r="BN18" s="56"/>
      <c r="BO18" s="56">
        <f t="shared" si="19"/>
        <v>71.067778758165829</v>
      </c>
      <c r="BQ18" s="56"/>
      <c r="BR18" s="56">
        <f t="shared" si="20"/>
        <v>71.067778758165829</v>
      </c>
      <c r="BT18" s="56"/>
      <c r="BU18" s="56">
        <f t="shared" si="21"/>
        <v>71.067778758165829</v>
      </c>
      <c r="BW18" s="56"/>
      <c r="BX18" s="56">
        <f t="shared" si="22"/>
        <v>71.067778758165829</v>
      </c>
      <c r="BZ18" s="56"/>
      <c r="CA18" s="56">
        <f t="shared" si="23"/>
        <v>71.067778758165829</v>
      </c>
      <c r="CC18" s="56"/>
      <c r="CD18" s="56">
        <f t="shared" si="24"/>
        <v>71.067778758165829</v>
      </c>
      <c r="CF18" s="56"/>
      <c r="CG18" s="56">
        <f t="shared" si="25"/>
        <v>71.067778758165829</v>
      </c>
      <c r="CI18" s="56"/>
      <c r="CJ18" s="56">
        <f t="shared" si="26"/>
        <v>71.067778758165829</v>
      </c>
      <c r="CL18" s="56"/>
      <c r="CM18" s="56">
        <f t="shared" si="27"/>
        <v>71.067778758165829</v>
      </c>
    </row>
    <row r="19" spans="1:91" x14ac:dyDescent="0.25">
      <c r="A19" s="10" t="s">
        <v>5</v>
      </c>
      <c r="B19" s="11" t="s">
        <v>213</v>
      </c>
      <c r="C19" s="11" t="s">
        <v>35</v>
      </c>
      <c r="D19" s="63"/>
      <c r="E19" s="63"/>
      <c r="F19" s="56">
        <f>'Phase 1'!F19</f>
        <v>-494286.80372166936</v>
      </c>
      <c r="G19" s="19"/>
      <c r="I19" s="56">
        <f>[14]Results!$M22</f>
        <v>-494286.80372166936</v>
      </c>
      <c r="J19" s="56">
        <f t="shared" si="0"/>
        <v>0</v>
      </c>
      <c r="L19" s="56">
        <f>[15]Results!$M22</f>
        <v>-494286.80372166936</v>
      </c>
      <c r="M19" s="56">
        <f t="shared" si="1"/>
        <v>0</v>
      </c>
      <c r="O19" s="56">
        <f>[16]Results!$M22</f>
        <v>-494286.80372166936</v>
      </c>
      <c r="P19" s="56">
        <f t="shared" si="2"/>
        <v>0</v>
      </c>
      <c r="R19" s="56">
        <f>[17]Results!$M22</f>
        <v>-494286.80372166936</v>
      </c>
      <c r="S19" s="56">
        <f t="shared" si="3"/>
        <v>0</v>
      </c>
      <c r="U19" s="56">
        <f>[18]Results!$M22</f>
        <v>-494286.80372166936</v>
      </c>
      <c r="V19" s="56">
        <f t="shared" si="4"/>
        <v>0</v>
      </c>
      <c r="X19" s="56"/>
      <c r="Y19" s="56">
        <f t="shared" si="5"/>
        <v>494286.80372166936</v>
      </c>
      <c r="AA19" s="56"/>
      <c r="AB19" s="56">
        <f t="shared" si="6"/>
        <v>494286.80372166936</v>
      </c>
      <c r="AC19" s="23"/>
      <c r="AD19" s="56"/>
      <c r="AE19" s="56">
        <f t="shared" si="7"/>
        <v>494286.80372166936</v>
      </c>
      <c r="AG19" s="56"/>
      <c r="AH19" s="56">
        <f t="shared" si="8"/>
        <v>494286.80372166936</v>
      </c>
      <c r="AJ19" s="56"/>
      <c r="AK19" s="56">
        <f t="shared" si="9"/>
        <v>494286.80372166936</v>
      </c>
      <c r="AM19" s="56"/>
      <c r="AN19" s="56">
        <f t="shared" si="10"/>
        <v>494286.80372166936</v>
      </c>
      <c r="AP19" s="56"/>
      <c r="AQ19" s="56">
        <f t="shared" si="11"/>
        <v>494286.80372166936</v>
      </c>
      <c r="AS19" s="56"/>
      <c r="AT19" s="56">
        <f t="shared" si="12"/>
        <v>494286.80372166936</v>
      </c>
      <c r="AV19" s="56"/>
      <c r="AW19" s="56">
        <f t="shared" si="13"/>
        <v>494286.80372166936</v>
      </c>
      <c r="AY19" s="56"/>
      <c r="AZ19" s="56">
        <f t="shared" si="14"/>
        <v>494286.80372166936</v>
      </c>
      <c r="BB19" s="56"/>
      <c r="BC19" s="56">
        <f t="shared" si="15"/>
        <v>494286.80372166936</v>
      </c>
      <c r="BE19" s="56"/>
      <c r="BF19" s="56">
        <f t="shared" si="16"/>
        <v>494286.80372166936</v>
      </c>
      <c r="BH19" s="56"/>
      <c r="BI19" s="56">
        <f t="shared" si="17"/>
        <v>494286.80372166936</v>
      </c>
      <c r="BK19" s="56"/>
      <c r="BL19" s="56">
        <f t="shared" si="18"/>
        <v>494286.80372166936</v>
      </c>
      <c r="BN19" s="56"/>
      <c r="BO19" s="56">
        <f t="shared" si="19"/>
        <v>494286.80372166936</v>
      </c>
      <c r="BQ19" s="56"/>
      <c r="BR19" s="56">
        <f t="shared" si="20"/>
        <v>494286.80372166936</v>
      </c>
      <c r="BT19" s="56"/>
      <c r="BU19" s="56">
        <f t="shared" si="21"/>
        <v>494286.80372166936</v>
      </c>
      <c r="BW19" s="56"/>
      <c r="BX19" s="56">
        <f t="shared" si="22"/>
        <v>494286.80372166936</v>
      </c>
      <c r="BZ19" s="56"/>
      <c r="CA19" s="56">
        <f t="shared" si="23"/>
        <v>494286.80372166936</v>
      </c>
      <c r="CC19" s="56"/>
      <c r="CD19" s="56">
        <f t="shared" si="24"/>
        <v>494286.80372166936</v>
      </c>
      <c r="CF19" s="56"/>
      <c r="CG19" s="56">
        <f t="shared" si="25"/>
        <v>494286.80372166936</v>
      </c>
      <c r="CI19" s="56"/>
      <c r="CJ19" s="56">
        <f t="shared" si="26"/>
        <v>494286.80372166936</v>
      </c>
      <c r="CL19" s="56"/>
      <c r="CM19" s="56">
        <f t="shared" si="27"/>
        <v>494286.80372166936</v>
      </c>
    </row>
    <row r="20" spans="1:91" ht="15.75" thickBot="1" x14ac:dyDescent="0.3">
      <c r="A20" s="12" t="s">
        <v>5</v>
      </c>
      <c r="B20" s="13" t="s">
        <v>214</v>
      </c>
      <c r="C20" s="13" t="s">
        <v>37</v>
      </c>
      <c r="D20" s="63"/>
      <c r="E20" s="63"/>
      <c r="F20" s="56">
        <f>'Phase 1'!F20</f>
        <v>-8989.2320710571621</v>
      </c>
      <c r="G20" s="19"/>
      <c r="I20" s="56">
        <f>[14]Results!$M23</f>
        <v>-15552.552748097449</v>
      </c>
      <c r="J20" s="56">
        <f t="shared" si="0"/>
        <v>-6563.3206770402867</v>
      </c>
      <c r="L20" s="56">
        <f>[15]Results!$M23</f>
        <v>-15559.414031028613</v>
      </c>
      <c r="M20" s="56">
        <f t="shared" si="1"/>
        <v>-6570.1819599714509</v>
      </c>
      <c r="O20" s="56">
        <f>[16]Results!$M23</f>
        <v>-15582.742392994565</v>
      </c>
      <c r="P20" s="56">
        <f t="shared" si="2"/>
        <v>-6593.5103219374032</v>
      </c>
      <c r="R20" s="56">
        <f>[17]Results!$M23</f>
        <v>-22897.324196876241</v>
      </c>
      <c r="S20" s="56">
        <f t="shared" si="3"/>
        <v>-13908.092125819079</v>
      </c>
      <c r="U20" s="56">
        <f>[18]Results!$M23</f>
        <v>-21764.026051159235</v>
      </c>
      <c r="V20" s="56">
        <f t="shared" si="4"/>
        <v>-12774.793980102073</v>
      </c>
      <c r="X20" s="56"/>
      <c r="Y20" s="56">
        <f t="shared" si="5"/>
        <v>8989.2320710571621</v>
      </c>
      <c r="AA20" s="56"/>
      <c r="AB20" s="56">
        <f t="shared" si="6"/>
        <v>8989.2320710571621</v>
      </c>
      <c r="AC20" s="23"/>
      <c r="AD20" s="56"/>
      <c r="AE20" s="56">
        <f t="shared" si="7"/>
        <v>8989.2320710571621</v>
      </c>
      <c r="AG20" s="56"/>
      <c r="AH20" s="56">
        <f t="shared" si="8"/>
        <v>8989.2320710571621</v>
      </c>
      <c r="AJ20" s="56"/>
      <c r="AK20" s="56">
        <f t="shared" si="9"/>
        <v>8989.2320710571621</v>
      </c>
      <c r="AM20" s="56"/>
      <c r="AN20" s="56">
        <f t="shared" si="10"/>
        <v>8989.2320710571621</v>
      </c>
      <c r="AP20" s="56"/>
      <c r="AQ20" s="56">
        <f t="shared" si="11"/>
        <v>8989.2320710571621</v>
      </c>
      <c r="AS20" s="56"/>
      <c r="AT20" s="56">
        <f t="shared" si="12"/>
        <v>8989.2320710571621</v>
      </c>
      <c r="AV20" s="56"/>
      <c r="AW20" s="56">
        <f t="shared" si="13"/>
        <v>8989.2320710571621</v>
      </c>
      <c r="AY20" s="56"/>
      <c r="AZ20" s="56">
        <f t="shared" si="14"/>
        <v>8989.2320710571621</v>
      </c>
      <c r="BB20" s="56"/>
      <c r="BC20" s="56">
        <f t="shared" si="15"/>
        <v>8989.2320710571621</v>
      </c>
      <c r="BE20" s="56"/>
      <c r="BF20" s="56">
        <f t="shared" si="16"/>
        <v>8989.2320710571621</v>
      </c>
      <c r="BH20" s="56"/>
      <c r="BI20" s="56">
        <f t="shared" si="17"/>
        <v>8989.2320710571621</v>
      </c>
      <c r="BK20" s="56"/>
      <c r="BL20" s="56">
        <f t="shared" si="18"/>
        <v>8989.2320710571621</v>
      </c>
      <c r="BN20" s="56"/>
      <c r="BO20" s="56">
        <f t="shared" si="19"/>
        <v>8989.2320710571621</v>
      </c>
      <c r="BQ20" s="56"/>
      <c r="BR20" s="56">
        <f t="shared" si="20"/>
        <v>8989.2320710571621</v>
      </c>
      <c r="BT20" s="56"/>
      <c r="BU20" s="56">
        <f t="shared" si="21"/>
        <v>8989.2320710571621</v>
      </c>
      <c r="BW20" s="56"/>
      <c r="BX20" s="56">
        <f t="shared" si="22"/>
        <v>8989.2320710571621</v>
      </c>
      <c r="BZ20" s="56"/>
      <c r="CA20" s="56">
        <f t="shared" si="23"/>
        <v>8989.2320710571621</v>
      </c>
      <c r="CC20" s="56"/>
      <c r="CD20" s="56">
        <f t="shared" si="24"/>
        <v>8989.2320710571621</v>
      </c>
      <c r="CF20" s="56"/>
      <c r="CG20" s="56">
        <f t="shared" si="25"/>
        <v>8989.2320710571621</v>
      </c>
      <c r="CI20" s="56"/>
      <c r="CJ20" s="56">
        <f t="shared" si="26"/>
        <v>8989.2320710571621</v>
      </c>
      <c r="CL20" s="56"/>
      <c r="CM20" s="56">
        <f t="shared" si="27"/>
        <v>8989.2320710571621</v>
      </c>
    </row>
    <row r="21" spans="1:91" ht="15.75" thickTop="1" x14ac:dyDescent="0.25">
      <c r="A21" s="15"/>
      <c r="B21" s="7"/>
      <c r="C21" s="60"/>
      <c r="D21" s="63"/>
      <c r="E21" s="63"/>
      <c r="F21" s="56">
        <f>'Phase 1'!F21</f>
        <v>0</v>
      </c>
      <c r="G21" s="19"/>
      <c r="I21" s="56">
        <f>[14]Results!$M24</f>
        <v>0</v>
      </c>
      <c r="J21" s="6"/>
      <c r="L21" s="56">
        <f>[15]Results!$M24</f>
        <v>0</v>
      </c>
      <c r="M21" s="6"/>
      <c r="O21" s="56">
        <f>[16]Results!$M24</f>
        <v>0</v>
      </c>
      <c r="P21" s="6"/>
      <c r="R21" s="56">
        <f>[17]Results!$M24</f>
        <v>0</v>
      </c>
      <c r="S21" s="6"/>
      <c r="U21" s="56">
        <f>[18]Results!$M24</f>
        <v>0</v>
      </c>
      <c r="V21" s="6"/>
      <c r="X21" s="56"/>
      <c r="Y21" s="6"/>
      <c r="AA21" s="56"/>
      <c r="AB21" s="6"/>
      <c r="AC21" s="23"/>
      <c r="AD21" s="56"/>
      <c r="AE21" s="6"/>
      <c r="AG21" s="56"/>
      <c r="AH21" s="6"/>
      <c r="AJ21" s="56"/>
      <c r="AK21" s="6"/>
      <c r="AM21" s="56"/>
      <c r="AN21" s="6"/>
      <c r="AP21" s="56"/>
      <c r="AQ21" s="6"/>
      <c r="AS21" s="56"/>
      <c r="AT21" s="6"/>
      <c r="AV21" s="56"/>
      <c r="AW21" s="6"/>
      <c r="AY21" s="56"/>
      <c r="AZ21" s="6"/>
      <c r="BB21" s="56"/>
      <c r="BC21" s="6"/>
      <c r="BE21" s="56"/>
      <c r="BF21" s="6"/>
      <c r="BH21" s="56"/>
      <c r="BI21" s="6"/>
      <c r="BK21" s="56"/>
      <c r="BL21" s="6"/>
      <c r="BN21" s="56"/>
      <c r="BO21" s="6"/>
      <c r="BQ21" s="56"/>
      <c r="BR21" s="6"/>
      <c r="BT21" s="56"/>
      <c r="BU21" s="6"/>
      <c r="BW21" s="56"/>
      <c r="BX21" s="6"/>
      <c r="BZ21" s="56"/>
      <c r="CA21" s="6"/>
      <c r="CC21" s="56"/>
      <c r="CD21" s="6"/>
      <c r="CF21" s="56"/>
      <c r="CG21" s="6"/>
      <c r="CI21" s="56"/>
      <c r="CJ21" s="6"/>
      <c r="CL21" s="56"/>
      <c r="CM21" s="6"/>
    </row>
    <row r="22" spans="1:91" x14ac:dyDescent="0.25">
      <c r="A22" s="16"/>
      <c r="B22" s="17"/>
      <c r="C22" s="61" t="s">
        <v>38</v>
      </c>
      <c r="D22" s="67"/>
      <c r="E22" s="67"/>
      <c r="F22" s="56">
        <f>'Phase 1'!F22</f>
        <v>-10059116.16420036</v>
      </c>
      <c r="G22" s="19"/>
      <c r="I22" s="56">
        <f>[14]Results!$M25</f>
        <v>-11140821.337340487</v>
      </c>
      <c r="J22" s="84">
        <f>SUM(J3:J21)</f>
        <v>-1081705.1731401265</v>
      </c>
      <c r="L22" s="56">
        <f>[15]Results!$M25</f>
        <v>-11145556.531539951</v>
      </c>
      <c r="M22" s="84">
        <f>SUM(M3:M21)</f>
        <v>-1086440.3673395901</v>
      </c>
      <c r="O22" s="56">
        <f>[16]Results!$M25</f>
        <v>-11161656.191818152</v>
      </c>
      <c r="P22" s="84">
        <f>SUM(P3:P21)</f>
        <v>-1102540.0276177903</v>
      </c>
      <c r="R22" s="56">
        <f>[17]Results!$M25</f>
        <v>-12178456.753784603</v>
      </c>
      <c r="S22" s="84">
        <f>SUM(S3:S21)</f>
        <v>-2119340.5895842412</v>
      </c>
      <c r="U22" s="56">
        <f>[18]Results!$M25</f>
        <v>-12660496.562013431</v>
      </c>
      <c r="V22" s="84">
        <f>SUM(V3:V21)</f>
        <v>-2601380.397813071</v>
      </c>
      <c r="X22" s="56"/>
      <c r="Y22" s="84">
        <f>SUM(Y3:Y21)</f>
        <v>10059116.16420036</v>
      </c>
      <c r="AA22" s="56"/>
      <c r="AB22" s="84">
        <f>SUM(AB3:AB21)</f>
        <v>10059116.16420036</v>
      </c>
      <c r="AC22" s="24"/>
      <c r="AD22" s="56"/>
      <c r="AE22" s="84">
        <f>SUM(AE3:AE21)</f>
        <v>10059116.16420036</v>
      </c>
      <c r="AG22" s="56"/>
      <c r="AH22" s="84">
        <f>SUM(AH3:AH21)</f>
        <v>10059116.16420036</v>
      </c>
      <c r="AJ22" s="56"/>
      <c r="AK22" s="84">
        <f>SUM(AK3:AK21)</f>
        <v>10059116.16420036</v>
      </c>
      <c r="AM22" s="56"/>
      <c r="AN22" s="84">
        <f>SUM(AN3:AN21)</f>
        <v>10059116.16420036</v>
      </c>
      <c r="AP22" s="56"/>
      <c r="AQ22" s="84">
        <f>SUM(AQ3:AQ21)</f>
        <v>10059116.16420036</v>
      </c>
      <c r="AS22" s="56"/>
      <c r="AT22" s="84">
        <f>SUM(AT3:AT21)</f>
        <v>10059116.16420036</v>
      </c>
      <c r="AV22" s="56"/>
      <c r="AW22" s="84">
        <f>SUM(AW3:AW21)</f>
        <v>10059116.16420036</v>
      </c>
      <c r="AY22" s="56"/>
      <c r="AZ22" s="84">
        <f>SUM(AZ3:AZ21)</f>
        <v>10059116.16420036</v>
      </c>
      <c r="BB22" s="56"/>
      <c r="BC22" s="84">
        <f>SUM(BC3:BC21)</f>
        <v>10059116.16420036</v>
      </c>
      <c r="BE22" s="56"/>
      <c r="BF22" s="84">
        <f>SUM(BF3:BF21)</f>
        <v>10059116.16420036</v>
      </c>
      <c r="BH22" s="56"/>
      <c r="BI22" s="84">
        <f>SUM(BI3:BI21)</f>
        <v>10059116.16420036</v>
      </c>
      <c r="BK22" s="56"/>
      <c r="BL22" s="84">
        <f>SUM(BL3:BL21)</f>
        <v>10059116.16420036</v>
      </c>
      <c r="BN22" s="56"/>
      <c r="BO22" s="84">
        <f>SUM(BO3:BO21)</f>
        <v>10059116.16420036</v>
      </c>
      <c r="BQ22" s="56"/>
      <c r="BR22" s="84">
        <f>SUM(BR3:BR21)</f>
        <v>10059116.16420036</v>
      </c>
      <c r="BT22" s="56"/>
      <c r="BU22" s="84">
        <f>SUM(BU3:BU21)</f>
        <v>10059116.16420036</v>
      </c>
      <c r="BW22" s="56"/>
      <c r="BX22" s="84">
        <f>SUM(BX3:BX21)</f>
        <v>10059116.16420036</v>
      </c>
      <c r="BZ22" s="56"/>
      <c r="CA22" s="84">
        <f>SUM(CA3:CA21)</f>
        <v>10059116.16420036</v>
      </c>
      <c r="CC22" s="56"/>
      <c r="CD22" s="84">
        <f>SUM(CD3:CD21)</f>
        <v>10059116.16420036</v>
      </c>
      <c r="CF22" s="56"/>
      <c r="CG22" s="84">
        <f>SUM(CG3:CG21)</f>
        <v>10059116.16420036</v>
      </c>
      <c r="CI22" s="56"/>
      <c r="CJ22" s="84">
        <f>SUM(CJ3:CJ21)</f>
        <v>10059116.16420036</v>
      </c>
      <c r="CL22" s="56"/>
      <c r="CM22" s="84">
        <f>SUM(CM3:CM21)</f>
        <v>10059116.16420036</v>
      </c>
    </row>
    <row r="23" spans="1:91" s="25" customFormat="1" x14ac:dyDescent="0.25">
      <c r="A23" s="55"/>
      <c r="B23" s="55"/>
      <c r="C23" s="67"/>
      <c r="D23" s="67"/>
      <c r="E23" s="67"/>
      <c r="F23" s="67"/>
      <c r="G23" s="97"/>
      <c r="I23" s="24"/>
      <c r="J23" s="24"/>
      <c r="L23" s="24"/>
      <c r="M23" s="24"/>
      <c r="O23" s="24"/>
      <c r="P23" s="24"/>
      <c r="R23" s="24"/>
      <c r="S23" s="24"/>
      <c r="U23" s="24"/>
      <c r="V23" s="24"/>
      <c r="X23" s="24"/>
      <c r="Y23" s="24"/>
      <c r="AA23" s="24"/>
      <c r="AB23" s="24"/>
      <c r="AC23" s="24"/>
      <c r="AD23" s="24"/>
      <c r="AE23" s="24"/>
      <c r="AG23" s="24"/>
      <c r="AH23" s="24"/>
      <c r="AJ23" s="24"/>
      <c r="AK23" s="24"/>
      <c r="AM23" s="24"/>
      <c r="AN23" s="24"/>
      <c r="AP23" s="24"/>
      <c r="AQ23" s="24"/>
      <c r="AS23" s="24"/>
      <c r="AT23" s="24"/>
      <c r="AV23" s="24"/>
      <c r="AW23" s="24"/>
      <c r="AY23" s="24"/>
      <c r="AZ23" s="24"/>
      <c r="BB23" s="24"/>
      <c r="BC23" s="24"/>
      <c r="BE23" s="24"/>
      <c r="BF23" s="24"/>
      <c r="BH23" s="24"/>
      <c r="BI23" s="24"/>
      <c r="BK23" s="24"/>
      <c r="BL23" s="24"/>
      <c r="BN23" s="24"/>
      <c r="BO23" s="24"/>
      <c r="BQ23" s="24"/>
      <c r="BR23" s="24"/>
      <c r="BT23" s="24"/>
      <c r="BU23" s="24"/>
      <c r="BW23" s="24"/>
      <c r="BX23" s="24"/>
      <c r="BZ23" s="24"/>
      <c r="CA23" s="24"/>
      <c r="CC23" s="24"/>
      <c r="CD23" s="24"/>
      <c r="CF23" s="24"/>
      <c r="CG23" s="24"/>
      <c r="CI23" s="24"/>
      <c r="CJ23" s="24"/>
      <c r="CL23" s="24"/>
      <c r="CM23" s="24"/>
    </row>
    <row r="24" spans="1:91" x14ac:dyDescent="0.25">
      <c r="E24" s="20" t="s">
        <v>76</v>
      </c>
      <c r="F24" s="3" t="s">
        <v>73</v>
      </c>
      <c r="I24" s="20" t="s">
        <v>76</v>
      </c>
      <c r="J24" s="3" t="s">
        <v>73</v>
      </c>
      <c r="L24" s="20" t="s">
        <v>76</v>
      </c>
      <c r="M24" s="3" t="s">
        <v>73</v>
      </c>
      <c r="O24" s="20" t="s">
        <v>76</v>
      </c>
      <c r="P24" s="3" t="s">
        <v>73</v>
      </c>
      <c r="R24" s="20" t="s">
        <v>76</v>
      </c>
      <c r="S24" s="3" t="s">
        <v>73</v>
      </c>
      <c r="U24" s="20" t="s">
        <v>76</v>
      </c>
      <c r="V24" s="3" t="s">
        <v>73</v>
      </c>
      <c r="X24" s="20" t="s">
        <v>76</v>
      </c>
      <c r="Y24" s="3" t="s">
        <v>73</v>
      </c>
      <c r="AA24" s="20" t="s">
        <v>76</v>
      </c>
      <c r="AB24" s="3" t="s">
        <v>73</v>
      </c>
      <c r="AD24" s="20" t="s">
        <v>76</v>
      </c>
      <c r="AE24" s="3" t="s">
        <v>73</v>
      </c>
      <c r="AG24" s="20" t="s">
        <v>76</v>
      </c>
      <c r="AH24" s="3" t="s">
        <v>73</v>
      </c>
      <c r="AJ24" s="20" t="s">
        <v>76</v>
      </c>
      <c r="AK24" s="3" t="s">
        <v>73</v>
      </c>
      <c r="AM24" s="20" t="s">
        <v>76</v>
      </c>
      <c r="AN24" s="3" t="s">
        <v>73</v>
      </c>
      <c r="AP24" s="20" t="s">
        <v>76</v>
      </c>
      <c r="AQ24" s="3" t="s">
        <v>73</v>
      </c>
      <c r="AS24" s="20" t="s">
        <v>76</v>
      </c>
      <c r="AT24" s="3" t="s">
        <v>73</v>
      </c>
      <c r="AV24" s="20" t="s">
        <v>76</v>
      </c>
      <c r="AW24" s="3" t="s">
        <v>73</v>
      </c>
      <c r="AY24" s="20" t="s">
        <v>76</v>
      </c>
      <c r="AZ24" s="3" t="s">
        <v>73</v>
      </c>
      <c r="BB24" s="20" t="s">
        <v>76</v>
      </c>
      <c r="BC24" s="3" t="s">
        <v>73</v>
      </c>
      <c r="BE24" s="20" t="s">
        <v>76</v>
      </c>
      <c r="BF24" s="3" t="s">
        <v>73</v>
      </c>
      <c r="BH24" s="20" t="s">
        <v>76</v>
      </c>
      <c r="BI24" s="3" t="s">
        <v>73</v>
      </c>
      <c r="BK24" s="20" t="s">
        <v>76</v>
      </c>
      <c r="BL24" s="3" t="s">
        <v>73</v>
      </c>
      <c r="BN24" s="20" t="s">
        <v>76</v>
      </c>
      <c r="BO24" s="3" t="s">
        <v>73</v>
      </c>
      <c r="BQ24" s="20" t="s">
        <v>76</v>
      </c>
      <c r="BR24" s="3" t="s">
        <v>73</v>
      </c>
      <c r="BT24" s="20" t="s">
        <v>76</v>
      </c>
      <c r="BU24" s="3" t="s">
        <v>73</v>
      </c>
      <c r="BW24" s="20" t="s">
        <v>76</v>
      </c>
      <c r="BX24" s="3" t="s">
        <v>73</v>
      </c>
      <c r="BZ24" s="20" t="s">
        <v>76</v>
      </c>
      <c r="CA24" s="3" t="s">
        <v>73</v>
      </c>
      <c r="CC24" s="20" t="s">
        <v>76</v>
      </c>
      <c r="CD24" s="3" t="s">
        <v>73</v>
      </c>
      <c r="CF24" s="20" t="s">
        <v>76</v>
      </c>
      <c r="CG24" s="3" t="s">
        <v>73</v>
      </c>
      <c r="CI24" s="20" t="s">
        <v>76</v>
      </c>
      <c r="CJ24" s="3" t="s">
        <v>73</v>
      </c>
      <c r="CL24" s="20" t="s">
        <v>76</v>
      </c>
      <c r="CM24" s="3" t="s">
        <v>73</v>
      </c>
    </row>
    <row r="25" spans="1:91" x14ac:dyDescent="0.25">
      <c r="E25" s="85" t="s">
        <v>69</v>
      </c>
      <c r="F25" s="58">
        <f>SUM(F3:F5)</f>
        <v>-7097.799883899148</v>
      </c>
      <c r="I25" s="85" t="s">
        <v>69</v>
      </c>
      <c r="J25" s="58">
        <f>SUM(J3:J5)</f>
        <v>-782.29202178629214</v>
      </c>
      <c r="L25" s="85" t="s">
        <v>69</v>
      </c>
      <c r="M25" s="58">
        <f>SUM(M3:M5)</f>
        <v>-566.79702915312282</v>
      </c>
      <c r="O25" s="85" t="s">
        <v>69</v>
      </c>
      <c r="P25" s="58">
        <f>SUM(P3:P5)</f>
        <v>165.88594576880723</v>
      </c>
      <c r="R25" s="85" t="s">
        <v>69</v>
      </c>
      <c r="S25" s="58">
        <f>SUM(S3:S5)</f>
        <v>-1739.2634818240956</v>
      </c>
      <c r="U25" s="85" t="s">
        <v>69</v>
      </c>
      <c r="V25" s="58">
        <f>SUM(V3:V5)</f>
        <v>-1923.7375783523878</v>
      </c>
      <c r="X25" s="85" t="s">
        <v>69</v>
      </c>
      <c r="Y25" s="58">
        <f>SUM(Y3:Y5)</f>
        <v>7097.799883899148</v>
      </c>
      <c r="AA25" s="85" t="s">
        <v>69</v>
      </c>
      <c r="AB25" s="58">
        <f>SUM(AB3:AB5)</f>
        <v>7097.799883899148</v>
      </c>
      <c r="AD25" s="85" t="s">
        <v>69</v>
      </c>
      <c r="AE25" s="58">
        <f>SUM(AE3:AE5)</f>
        <v>7097.799883899148</v>
      </c>
      <c r="AG25" s="85" t="s">
        <v>69</v>
      </c>
      <c r="AH25" s="58">
        <f>SUM(AH3:AH5)</f>
        <v>7097.799883899148</v>
      </c>
      <c r="AJ25" s="85" t="s">
        <v>69</v>
      </c>
      <c r="AK25" s="58">
        <f>SUM(AK3:AK5)</f>
        <v>7097.799883899148</v>
      </c>
      <c r="AM25" s="85" t="s">
        <v>69</v>
      </c>
      <c r="AN25" s="58">
        <f>SUM(AN3:AN5)</f>
        <v>7097.799883899148</v>
      </c>
      <c r="AP25" s="85" t="s">
        <v>69</v>
      </c>
      <c r="AQ25" s="58">
        <f>SUM(AQ3:AQ5)</f>
        <v>7097.799883899148</v>
      </c>
      <c r="AS25" s="85" t="s">
        <v>69</v>
      </c>
      <c r="AT25" s="58">
        <f>SUM(AT3:AT5)</f>
        <v>7097.799883899148</v>
      </c>
      <c r="AV25" s="85" t="s">
        <v>69</v>
      </c>
      <c r="AW25" s="58">
        <f>SUM(AW3:AW5)</f>
        <v>7097.799883899148</v>
      </c>
      <c r="AY25" s="85" t="s">
        <v>69</v>
      </c>
      <c r="AZ25" s="58">
        <f>SUM(AZ3:AZ5)</f>
        <v>7097.799883899148</v>
      </c>
      <c r="BB25" s="85" t="s">
        <v>69</v>
      </c>
      <c r="BC25" s="58">
        <f>SUM(BC3:BC5)</f>
        <v>7097.799883899148</v>
      </c>
      <c r="BE25" s="85" t="s">
        <v>69</v>
      </c>
      <c r="BF25" s="58">
        <f>SUM(BF3:BF5)</f>
        <v>7097.799883899148</v>
      </c>
      <c r="BH25" s="85" t="s">
        <v>69</v>
      </c>
      <c r="BI25" s="58">
        <f>SUM(BI3:BI5)</f>
        <v>7097.799883899148</v>
      </c>
      <c r="BK25" s="85" t="s">
        <v>69</v>
      </c>
      <c r="BL25" s="58">
        <f>SUM(BL3:BL5)</f>
        <v>7097.799883899148</v>
      </c>
      <c r="BN25" s="85" t="s">
        <v>69</v>
      </c>
      <c r="BO25" s="58">
        <f>SUM(BO3:BO5)</f>
        <v>7097.799883899148</v>
      </c>
      <c r="BQ25" s="85" t="s">
        <v>69</v>
      </c>
      <c r="BR25" s="58">
        <f>SUM(BR3:BR5)</f>
        <v>7097.799883899148</v>
      </c>
      <c r="BT25" s="85" t="s">
        <v>69</v>
      </c>
      <c r="BU25" s="58">
        <f>SUM(BU3:BU5)</f>
        <v>7097.799883899148</v>
      </c>
      <c r="BW25" s="85" t="s">
        <v>69</v>
      </c>
      <c r="BX25" s="58">
        <f>SUM(BX3:BX5)</f>
        <v>7097.799883899148</v>
      </c>
      <c r="BZ25" s="85" t="s">
        <v>69</v>
      </c>
      <c r="CA25" s="58">
        <f>SUM(CA3:CA5)</f>
        <v>7097.799883899148</v>
      </c>
      <c r="CC25" s="85" t="s">
        <v>69</v>
      </c>
      <c r="CD25" s="58">
        <f>SUM(CD3:CD5)</f>
        <v>7097.799883899148</v>
      </c>
      <c r="CF25" s="85" t="s">
        <v>69</v>
      </c>
      <c r="CG25" s="58">
        <f>SUM(CG3:CG5)</f>
        <v>7097.799883899148</v>
      </c>
      <c r="CI25" s="85" t="s">
        <v>69</v>
      </c>
      <c r="CJ25" s="58">
        <f>SUM(CJ3:CJ5)</f>
        <v>7097.799883899148</v>
      </c>
      <c r="CL25" s="85" t="s">
        <v>69</v>
      </c>
      <c r="CM25" s="58">
        <f>SUM(CM3:CM5)</f>
        <v>7097.799883899148</v>
      </c>
    </row>
    <row r="26" spans="1:91" x14ac:dyDescent="0.25">
      <c r="E26" s="86" t="s">
        <v>71</v>
      </c>
      <c r="F26" s="56">
        <f>SUM(F6:F11)</f>
        <v>-5101876.1936965967</v>
      </c>
      <c r="I26" s="86" t="s">
        <v>71</v>
      </c>
      <c r="J26" s="56">
        <f>SUM(J6:J11)</f>
        <v>-62879.008324686227</v>
      </c>
      <c r="L26" s="86" t="s">
        <v>71</v>
      </c>
      <c r="M26" s="56">
        <f>SUM(M6:M11)</f>
        <v>-61556.910065472672</v>
      </c>
      <c r="O26" s="86" t="s">
        <v>71</v>
      </c>
      <c r="P26" s="56">
        <f>SUM(P6:P11)</f>
        <v>-57061.775984144137</v>
      </c>
      <c r="R26" s="86" t="s">
        <v>71</v>
      </c>
      <c r="S26" s="56">
        <f>SUM(S6:S11)</f>
        <v>-131412.95348793291</v>
      </c>
      <c r="U26" s="86" t="s">
        <v>71</v>
      </c>
      <c r="V26" s="56">
        <f>SUM(V6:V11)</f>
        <v>-121894.56025802225</v>
      </c>
      <c r="X26" s="86" t="s">
        <v>71</v>
      </c>
      <c r="Y26" s="56">
        <f>SUM(Y6:Y11)</f>
        <v>5101876.1936965967</v>
      </c>
      <c r="AA26" s="86" t="s">
        <v>71</v>
      </c>
      <c r="AB26" s="56">
        <f>SUM(AB6:AB11)</f>
        <v>5101876.1936965967</v>
      </c>
      <c r="AD26" s="86" t="s">
        <v>71</v>
      </c>
      <c r="AE26" s="56">
        <f>SUM(AE6:AE11)</f>
        <v>5101876.1936965967</v>
      </c>
      <c r="AG26" s="86" t="s">
        <v>71</v>
      </c>
      <c r="AH26" s="56">
        <f>SUM(AH6:AH11)</f>
        <v>5101876.1936965967</v>
      </c>
      <c r="AI26" s="69"/>
      <c r="AJ26" s="86" t="s">
        <v>71</v>
      </c>
      <c r="AK26" s="56">
        <f>SUM(AK6:AK11)</f>
        <v>5101876.1936965967</v>
      </c>
      <c r="AM26" s="86" t="s">
        <v>71</v>
      </c>
      <c r="AN26" s="56">
        <f>SUM(AN6:AN11)</f>
        <v>5101876.1936965967</v>
      </c>
      <c r="AP26" s="86" t="s">
        <v>71</v>
      </c>
      <c r="AQ26" s="56">
        <f>SUM(AQ6:AQ11)</f>
        <v>5101876.1936965967</v>
      </c>
      <c r="AS26" s="86" t="s">
        <v>71</v>
      </c>
      <c r="AT26" s="56">
        <f>SUM(AT6:AT11)</f>
        <v>5101876.1936965967</v>
      </c>
      <c r="AV26" s="86" t="s">
        <v>71</v>
      </c>
      <c r="AW26" s="56">
        <f>SUM(AW6:AW11)</f>
        <v>5101876.1936965967</v>
      </c>
      <c r="AY26" s="86" t="s">
        <v>71</v>
      </c>
      <c r="AZ26" s="56">
        <f>SUM(AZ6:AZ11)</f>
        <v>5101876.1936965967</v>
      </c>
      <c r="BB26" s="86" t="s">
        <v>71</v>
      </c>
      <c r="BC26" s="56">
        <f>SUM(BC6:BC11)</f>
        <v>5101876.1936965967</v>
      </c>
      <c r="BE26" s="86" t="s">
        <v>71</v>
      </c>
      <c r="BF26" s="56">
        <f>SUM(BF6:BF11)</f>
        <v>5101876.1936965967</v>
      </c>
      <c r="BH26" s="86" t="s">
        <v>71</v>
      </c>
      <c r="BI26" s="56">
        <f>SUM(BI6:BI11)</f>
        <v>5101876.1936965967</v>
      </c>
      <c r="BK26" s="86" t="s">
        <v>71</v>
      </c>
      <c r="BL26" s="56">
        <f>SUM(BL6:BL11)</f>
        <v>5101876.1936965967</v>
      </c>
      <c r="BN26" s="86" t="s">
        <v>71</v>
      </c>
      <c r="BO26" s="56">
        <f>SUM(BO6:BO11)</f>
        <v>5101876.1936965967</v>
      </c>
      <c r="BQ26" s="86" t="s">
        <v>71</v>
      </c>
      <c r="BR26" s="56">
        <f>SUM(BR6:BR11)</f>
        <v>5101876.1936965967</v>
      </c>
      <c r="BT26" s="86" t="s">
        <v>71</v>
      </c>
      <c r="BU26" s="56">
        <f>SUM(BU6:BU11)</f>
        <v>5101876.1936965967</v>
      </c>
      <c r="BW26" s="86" t="s">
        <v>71</v>
      </c>
      <c r="BX26" s="56">
        <f>SUM(BX6:BX11)</f>
        <v>5101876.1936965967</v>
      </c>
      <c r="BZ26" s="86" t="s">
        <v>71</v>
      </c>
      <c r="CA26" s="56">
        <f>SUM(CA6:CA11)</f>
        <v>5101876.1936965967</v>
      </c>
      <c r="CC26" s="86" t="s">
        <v>71</v>
      </c>
      <c r="CD26" s="56">
        <f>SUM(CD6:CD11)</f>
        <v>5101876.1936965967</v>
      </c>
      <c r="CF26" s="86" t="s">
        <v>71</v>
      </c>
      <c r="CG26" s="56">
        <f>SUM(CG6:CG11)</f>
        <v>5101876.1936965967</v>
      </c>
      <c r="CI26" s="86" t="s">
        <v>71</v>
      </c>
      <c r="CJ26" s="56">
        <f>SUM(CJ6:CJ11)</f>
        <v>5101876.1936965967</v>
      </c>
      <c r="CL26" s="86" t="s">
        <v>71</v>
      </c>
      <c r="CM26" s="56">
        <f>SUM(CM6:CM11)</f>
        <v>5101876.1936965967</v>
      </c>
    </row>
    <row r="27" spans="1:91" x14ac:dyDescent="0.25">
      <c r="E27" s="86" t="s">
        <v>70</v>
      </c>
      <c r="F27" s="56">
        <f>SUM(F13:F15)</f>
        <v>-2201741.4580281335</v>
      </c>
      <c r="I27" s="86" t="s">
        <v>70</v>
      </c>
      <c r="J27" s="56">
        <f>SUM(J13:J15)</f>
        <v>-739535.58371795807</v>
      </c>
      <c r="L27" s="86" t="s">
        <v>70</v>
      </c>
      <c r="M27" s="56">
        <f>SUM(M13:M15)</f>
        <v>-742052.0352115297</v>
      </c>
      <c r="O27" s="86" t="s">
        <v>70</v>
      </c>
      <c r="P27" s="56">
        <f>SUM(P13:P15)</f>
        <v>-750607.97028966981</v>
      </c>
      <c r="R27" s="86" t="s">
        <v>70</v>
      </c>
      <c r="S27" s="56">
        <f>SUM(S13:S15)</f>
        <v>-1474051.1031479277</v>
      </c>
      <c r="U27" s="86" t="s">
        <v>70</v>
      </c>
      <c r="V27" s="56">
        <f>SUM(V13:V15)</f>
        <v>-1359468.4559210809</v>
      </c>
      <c r="X27" s="86" t="s">
        <v>70</v>
      </c>
      <c r="Y27" s="56">
        <f>SUM(Y13:Y15)</f>
        <v>2201741.4580281335</v>
      </c>
      <c r="AA27" s="86" t="s">
        <v>70</v>
      </c>
      <c r="AB27" s="56">
        <f>SUM(AB13:AB15)</f>
        <v>2201741.4580281335</v>
      </c>
      <c r="AD27" s="86" t="s">
        <v>70</v>
      </c>
      <c r="AE27" s="56">
        <f>SUM(AE13:AE15)</f>
        <v>2201741.4580281335</v>
      </c>
      <c r="AG27" s="86" t="s">
        <v>70</v>
      </c>
      <c r="AH27" s="56">
        <f>SUM(AH13:AH15)</f>
        <v>2201741.4580281335</v>
      </c>
      <c r="AJ27" s="86" t="s">
        <v>70</v>
      </c>
      <c r="AK27" s="56">
        <f>SUM(AK13:AK15)</f>
        <v>2201741.4580281335</v>
      </c>
      <c r="AM27" s="86" t="s">
        <v>70</v>
      </c>
      <c r="AN27" s="56">
        <f>SUM(AN13:AN15)</f>
        <v>2201741.4580281335</v>
      </c>
      <c r="AP27" s="86" t="s">
        <v>70</v>
      </c>
      <c r="AQ27" s="56">
        <f>SUM(AQ13:AQ15)</f>
        <v>2201741.4580281335</v>
      </c>
      <c r="AS27" s="86" t="s">
        <v>70</v>
      </c>
      <c r="AT27" s="56">
        <f>SUM(AT13:AT15)</f>
        <v>2201741.4580281335</v>
      </c>
      <c r="AV27" s="86" t="s">
        <v>70</v>
      </c>
      <c r="AW27" s="56">
        <f>SUM(AW13:AW15)</f>
        <v>2201741.4580281335</v>
      </c>
      <c r="AY27" s="86" t="s">
        <v>70</v>
      </c>
      <c r="AZ27" s="56">
        <f>SUM(AZ13:AZ15)</f>
        <v>2201741.4580281335</v>
      </c>
      <c r="BB27" s="86" t="s">
        <v>70</v>
      </c>
      <c r="BC27" s="56">
        <f>SUM(BC13:BC15)</f>
        <v>2201741.4580281335</v>
      </c>
      <c r="BE27" s="86" t="s">
        <v>70</v>
      </c>
      <c r="BF27" s="56">
        <f>SUM(BF13:BF15)</f>
        <v>2201741.4580281335</v>
      </c>
      <c r="BH27" s="86" t="s">
        <v>70</v>
      </c>
      <c r="BI27" s="56">
        <f>SUM(BI13:BI15)</f>
        <v>2201741.4580281335</v>
      </c>
      <c r="BK27" s="86" t="s">
        <v>70</v>
      </c>
      <c r="BL27" s="56">
        <f>SUM(BL13:BL15)</f>
        <v>2201741.4580281335</v>
      </c>
      <c r="BN27" s="86" t="s">
        <v>70</v>
      </c>
      <c r="BO27" s="56">
        <f>SUM(BO13:BO15)</f>
        <v>2201741.4580281335</v>
      </c>
      <c r="BQ27" s="86" t="s">
        <v>70</v>
      </c>
      <c r="BR27" s="56">
        <f>SUM(BR13:BR15)</f>
        <v>2201741.4580281335</v>
      </c>
      <c r="BT27" s="86" t="s">
        <v>70</v>
      </c>
      <c r="BU27" s="56">
        <f>SUM(BU13:BU15)</f>
        <v>2201741.4580281335</v>
      </c>
      <c r="BW27" s="86" t="s">
        <v>70</v>
      </c>
      <c r="BX27" s="56">
        <f>SUM(BX13:BX15)</f>
        <v>2201741.4580281335</v>
      </c>
      <c r="BZ27" s="86" t="s">
        <v>70</v>
      </c>
      <c r="CA27" s="56">
        <f>SUM(CA13:CA15)</f>
        <v>2201741.4580281335</v>
      </c>
      <c r="CC27" s="86" t="s">
        <v>70</v>
      </c>
      <c r="CD27" s="56">
        <f>SUM(CD13:CD15)</f>
        <v>2201741.4580281335</v>
      </c>
      <c r="CF27" s="86" t="s">
        <v>70</v>
      </c>
      <c r="CG27" s="56">
        <f>SUM(CG13:CG15)</f>
        <v>2201741.4580281335</v>
      </c>
      <c r="CI27" s="86" t="s">
        <v>70</v>
      </c>
      <c r="CJ27" s="56">
        <f>SUM(CJ13:CJ15)</f>
        <v>2201741.4580281335</v>
      </c>
      <c r="CL27" s="86" t="s">
        <v>70</v>
      </c>
      <c r="CM27" s="56">
        <f>SUM(CM13:CM15)</f>
        <v>2201741.4580281335</v>
      </c>
    </row>
    <row r="28" spans="1:91" x14ac:dyDescent="0.25">
      <c r="E28" s="87" t="s">
        <v>163</v>
      </c>
      <c r="F28" s="84">
        <f>SUM(F15:F20)</f>
        <v>-4706844.3115941295</v>
      </c>
      <c r="I28" s="87" t="s">
        <v>163</v>
      </c>
      <c r="J28" s="84">
        <f>SUM(J15:J20)</f>
        <v>-1011592.4774099311</v>
      </c>
      <c r="L28" s="87" t="s">
        <v>163</v>
      </c>
      <c r="M28" s="84">
        <f>SUM(M15:M20)</f>
        <v>-1017840.7600044216</v>
      </c>
      <c r="O28" s="87" t="s">
        <v>163</v>
      </c>
      <c r="P28" s="84">
        <f>SUM(P15:P20)</f>
        <v>-1039084.9208256848</v>
      </c>
      <c r="R28" s="87" t="s">
        <v>163</v>
      </c>
      <c r="S28" s="84">
        <f>SUM(S15:S20)</f>
        <v>-1972533.3707527027</v>
      </c>
      <c r="U28" s="87" t="s">
        <v>163</v>
      </c>
      <c r="V28" s="84">
        <f>SUM(V15:V20)</f>
        <v>-2465045.2332669767</v>
      </c>
      <c r="X28" s="87" t="s">
        <v>163</v>
      </c>
      <c r="Y28" s="84">
        <f>SUM(Y15:Y20)</f>
        <v>4706844.3115941295</v>
      </c>
      <c r="AA28" s="87" t="s">
        <v>163</v>
      </c>
      <c r="AB28" s="84">
        <f>SUM(AB15:AB20)</f>
        <v>4706844.3115941295</v>
      </c>
      <c r="AD28" s="87" t="s">
        <v>163</v>
      </c>
      <c r="AE28" s="84">
        <f>SUM(AE15:AE20)</f>
        <v>4706844.3115941295</v>
      </c>
      <c r="AG28" s="87" t="s">
        <v>163</v>
      </c>
      <c r="AH28" s="84">
        <f>SUM(AH15:AH20)</f>
        <v>4706844.3115941295</v>
      </c>
      <c r="AJ28" s="87" t="s">
        <v>163</v>
      </c>
      <c r="AK28" s="84">
        <f>SUM(AK15:AK20)</f>
        <v>4706844.3115941295</v>
      </c>
      <c r="AM28" s="87" t="s">
        <v>163</v>
      </c>
      <c r="AN28" s="84">
        <f>SUM(AN15:AN20)</f>
        <v>4706844.3115941295</v>
      </c>
      <c r="AP28" s="87" t="s">
        <v>163</v>
      </c>
      <c r="AQ28" s="84">
        <f>SUM(AQ15:AQ20)</f>
        <v>4706844.3115941295</v>
      </c>
      <c r="AS28" s="87" t="s">
        <v>163</v>
      </c>
      <c r="AT28" s="84">
        <f>SUM(AT15:AT20)</f>
        <v>4706844.3115941295</v>
      </c>
      <c r="AV28" s="87" t="s">
        <v>163</v>
      </c>
      <c r="AW28" s="84">
        <f>SUM(AW15:AW20)</f>
        <v>4706844.3115941295</v>
      </c>
      <c r="AY28" s="87" t="s">
        <v>163</v>
      </c>
      <c r="AZ28" s="84">
        <f>SUM(AZ15:AZ20)</f>
        <v>4706844.3115941295</v>
      </c>
      <c r="BB28" s="87" t="s">
        <v>163</v>
      </c>
      <c r="BC28" s="84">
        <f>SUM(BC15:BC20)</f>
        <v>4706844.3115941295</v>
      </c>
      <c r="BE28" s="87" t="s">
        <v>163</v>
      </c>
      <c r="BF28" s="84">
        <f>SUM(BF15:BF20)</f>
        <v>4706844.3115941295</v>
      </c>
      <c r="BH28" s="87" t="s">
        <v>163</v>
      </c>
      <c r="BI28" s="84">
        <f>SUM(BI15:BI20)</f>
        <v>4706844.3115941295</v>
      </c>
      <c r="BK28" s="87" t="s">
        <v>163</v>
      </c>
      <c r="BL28" s="84">
        <f>SUM(BL15:BL20)</f>
        <v>4706844.3115941295</v>
      </c>
      <c r="BN28" s="87" t="s">
        <v>163</v>
      </c>
      <c r="BO28" s="84">
        <f>SUM(BO15:BO20)</f>
        <v>4706844.3115941295</v>
      </c>
      <c r="BQ28" s="87" t="s">
        <v>163</v>
      </c>
      <c r="BR28" s="84">
        <f>SUM(BR15:BR20)</f>
        <v>4706844.3115941295</v>
      </c>
      <c r="BT28" s="87" t="s">
        <v>163</v>
      </c>
      <c r="BU28" s="84">
        <f>SUM(BU15:BU20)</f>
        <v>4706844.3115941295</v>
      </c>
      <c r="BW28" s="87" t="s">
        <v>163</v>
      </c>
      <c r="BX28" s="84">
        <f>SUM(BX15:BX20)</f>
        <v>4706844.3115941295</v>
      </c>
      <c r="BZ28" s="87" t="s">
        <v>163</v>
      </c>
      <c r="CA28" s="84">
        <f>SUM(CA15:CA20)</f>
        <v>4706844.3115941295</v>
      </c>
      <c r="CC28" s="87" t="s">
        <v>163</v>
      </c>
      <c r="CD28" s="84">
        <f>SUM(CD15:CD20)</f>
        <v>4706844.3115941295</v>
      </c>
      <c r="CF28" s="87" t="s">
        <v>163</v>
      </c>
      <c r="CG28" s="84">
        <f>SUM(CG15:CG20)</f>
        <v>4706844.3115941295</v>
      </c>
      <c r="CI28" s="87" t="s">
        <v>163</v>
      </c>
      <c r="CJ28" s="84">
        <f>SUM(CJ15:CJ20)</f>
        <v>4706844.3115941295</v>
      </c>
      <c r="CL28" s="87" t="s">
        <v>163</v>
      </c>
      <c r="CM28" s="84">
        <f>SUM(CM15:CM20)</f>
        <v>4706844.3115941295</v>
      </c>
    </row>
    <row r="29" spans="1:91" x14ac:dyDescent="0.25">
      <c r="F29" s="81"/>
      <c r="J29" s="81"/>
      <c r="M29" s="81"/>
      <c r="P29" s="81"/>
      <c r="S29" s="81"/>
      <c r="V29" s="81"/>
      <c r="Y29" s="81"/>
      <c r="AB29" s="81"/>
      <c r="AE29" s="81"/>
      <c r="AH29" s="81"/>
      <c r="AK29" s="81"/>
      <c r="AN29" s="81"/>
      <c r="AQ29" s="81"/>
      <c r="AT29" s="81"/>
      <c r="AW29" s="81"/>
      <c r="AZ29" s="81"/>
      <c r="BC29" s="81"/>
      <c r="BF29" s="81"/>
      <c r="BI29" s="81"/>
      <c r="BL29" s="81"/>
      <c r="BO29" s="81"/>
      <c r="BR29" s="81"/>
      <c r="BU29" s="81"/>
      <c r="BX29" s="81"/>
      <c r="CA29" s="81"/>
      <c r="CD29" s="81"/>
      <c r="CG29" s="81"/>
      <c r="CJ29" s="81"/>
      <c r="CM29" s="81"/>
    </row>
    <row r="30" spans="1:91" x14ac:dyDescent="0.25">
      <c r="E30" s="20" t="s">
        <v>76</v>
      </c>
      <c r="F30" s="3" t="s">
        <v>74</v>
      </c>
      <c r="I30" s="20" t="s">
        <v>76</v>
      </c>
      <c r="J30" s="3" t="s">
        <v>74</v>
      </c>
      <c r="L30" s="20" t="s">
        <v>76</v>
      </c>
      <c r="M30" s="3" t="s">
        <v>74</v>
      </c>
      <c r="O30" s="20" t="s">
        <v>76</v>
      </c>
      <c r="P30" s="3" t="s">
        <v>74</v>
      </c>
      <c r="R30" s="20" t="s">
        <v>76</v>
      </c>
      <c r="S30" s="3" t="s">
        <v>74</v>
      </c>
      <c r="U30" s="20" t="s">
        <v>76</v>
      </c>
      <c r="V30" s="3" t="s">
        <v>74</v>
      </c>
      <c r="X30" s="20" t="s">
        <v>76</v>
      </c>
      <c r="Y30" s="3" t="s">
        <v>74</v>
      </c>
      <c r="AA30" s="20" t="s">
        <v>76</v>
      </c>
      <c r="AB30" s="3" t="s">
        <v>74</v>
      </c>
      <c r="AD30" s="20" t="s">
        <v>76</v>
      </c>
      <c r="AE30" s="3" t="s">
        <v>74</v>
      </c>
      <c r="AG30" s="20" t="s">
        <v>76</v>
      </c>
      <c r="AH30" s="3" t="s">
        <v>74</v>
      </c>
      <c r="AJ30" s="20" t="s">
        <v>76</v>
      </c>
      <c r="AK30" s="3" t="s">
        <v>74</v>
      </c>
      <c r="AM30" s="20" t="s">
        <v>76</v>
      </c>
      <c r="AN30" s="3" t="s">
        <v>74</v>
      </c>
      <c r="AP30" s="20" t="s">
        <v>76</v>
      </c>
      <c r="AQ30" s="3" t="s">
        <v>74</v>
      </c>
      <c r="AS30" s="20" t="s">
        <v>76</v>
      </c>
      <c r="AT30" s="3" t="s">
        <v>74</v>
      </c>
      <c r="AV30" s="20" t="s">
        <v>76</v>
      </c>
      <c r="AW30" s="3" t="s">
        <v>74</v>
      </c>
      <c r="AY30" s="20" t="s">
        <v>76</v>
      </c>
      <c r="AZ30" s="3" t="s">
        <v>74</v>
      </c>
      <c r="BB30" s="20" t="s">
        <v>76</v>
      </c>
      <c r="BC30" s="3" t="s">
        <v>74</v>
      </c>
      <c r="BE30" s="20" t="s">
        <v>76</v>
      </c>
      <c r="BF30" s="3" t="s">
        <v>74</v>
      </c>
      <c r="BH30" s="20" t="s">
        <v>76</v>
      </c>
      <c r="BI30" s="3" t="s">
        <v>74</v>
      </c>
      <c r="BK30" s="20" t="s">
        <v>76</v>
      </c>
      <c r="BL30" s="3" t="s">
        <v>74</v>
      </c>
      <c r="BN30" s="20" t="s">
        <v>76</v>
      </c>
      <c r="BO30" s="3" t="s">
        <v>74</v>
      </c>
      <c r="BQ30" s="20" t="s">
        <v>76</v>
      </c>
      <c r="BR30" s="3" t="s">
        <v>74</v>
      </c>
      <c r="BT30" s="20" t="s">
        <v>76</v>
      </c>
      <c r="BU30" s="3" t="s">
        <v>74</v>
      </c>
      <c r="BW30" s="20" t="s">
        <v>76</v>
      </c>
      <c r="BX30" s="3" t="s">
        <v>74</v>
      </c>
      <c r="BZ30" s="20" t="s">
        <v>76</v>
      </c>
      <c r="CA30" s="3" t="s">
        <v>74</v>
      </c>
      <c r="CC30" s="20" t="s">
        <v>76</v>
      </c>
      <c r="CD30" s="3" t="s">
        <v>74</v>
      </c>
      <c r="CF30" s="20" t="s">
        <v>76</v>
      </c>
      <c r="CG30" s="3" t="s">
        <v>74</v>
      </c>
      <c r="CI30" s="20" t="s">
        <v>76</v>
      </c>
      <c r="CJ30" s="3" t="s">
        <v>74</v>
      </c>
      <c r="CL30" s="20" t="s">
        <v>76</v>
      </c>
      <c r="CM30" s="3" t="s">
        <v>74</v>
      </c>
    </row>
    <row r="31" spans="1:91" x14ac:dyDescent="0.25">
      <c r="E31" s="85" t="s">
        <v>69</v>
      </c>
      <c r="F31" s="88">
        <f>F25/($F$3+$F$4+$F$5)</f>
        <v>1</v>
      </c>
      <c r="I31" s="85" t="s">
        <v>69</v>
      </c>
      <c r="J31" s="88">
        <f>J25/($F$3+$F$4+$F$5)</f>
        <v>0.11021612817809441</v>
      </c>
      <c r="L31" s="85" t="s">
        <v>69</v>
      </c>
      <c r="M31" s="88">
        <f>M25/($F$3+$F$4+$F$5)</f>
        <v>7.9855312691875319E-2</v>
      </c>
      <c r="O31" s="85" t="s">
        <v>69</v>
      </c>
      <c r="P31" s="88">
        <f>P25/($F$3+$F$4+$F$5)</f>
        <v>-2.3371459956923787E-2</v>
      </c>
      <c r="R31" s="85" t="s">
        <v>69</v>
      </c>
      <c r="S31" s="88">
        <f>S25/($F$3+$F$4+$F$5)</f>
        <v>0.24504262028709636</v>
      </c>
      <c r="U31" s="85" t="s">
        <v>69</v>
      </c>
      <c r="V31" s="88">
        <f>V25/($F$3+$F$4+$F$5)</f>
        <v>0.27103294116762139</v>
      </c>
      <c r="X31" s="85" t="s">
        <v>69</v>
      </c>
      <c r="Y31" s="88">
        <f>Y25/($F$3+$F$4+$F$5)</f>
        <v>-1</v>
      </c>
      <c r="AA31" s="85" t="s">
        <v>69</v>
      </c>
      <c r="AB31" s="88">
        <f>AB25/($F$3+$F$4+$F$5)</f>
        <v>-1</v>
      </c>
      <c r="AD31" s="85" t="s">
        <v>69</v>
      </c>
      <c r="AE31" s="88">
        <f>AE25/($F$3+$F$4+$F$5)</f>
        <v>-1</v>
      </c>
      <c r="AG31" s="85" t="s">
        <v>69</v>
      </c>
      <c r="AH31" s="88">
        <f>AH25/($F$3+$F$4+$F$5)</f>
        <v>-1</v>
      </c>
      <c r="AJ31" s="85" t="s">
        <v>69</v>
      </c>
      <c r="AK31" s="88">
        <f>AK25/($F$3+$F$4+$F$5)</f>
        <v>-1</v>
      </c>
      <c r="AM31" s="85" t="s">
        <v>69</v>
      </c>
      <c r="AN31" s="88">
        <f>AN25/($F$3+$F$4+$F$5)</f>
        <v>-1</v>
      </c>
      <c r="AP31" s="85" t="s">
        <v>69</v>
      </c>
      <c r="AQ31" s="88">
        <f>AQ25/($F$3+$F$4+$F$5)</f>
        <v>-1</v>
      </c>
      <c r="AS31" s="85" t="s">
        <v>69</v>
      </c>
      <c r="AT31" s="88">
        <f>AT25/($F$3+$F$4+$F$5)</f>
        <v>-1</v>
      </c>
      <c r="AV31" s="85" t="s">
        <v>69</v>
      </c>
      <c r="AW31" s="88">
        <f>AW25/($F$3+$F$4+$F$5)</f>
        <v>-1</v>
      </c>
      <c r="AY31" s="85" t="s">
        <v>69</v>
      </c>
      <c r="AZ31" s="88">
        <f>AZ25/($F$3+$F$4+$F$5)</f>
        <v>-1</v>
      </c>
      <c r="BB31" s="85" t="s">
        <v>69</v>
      </c>
      <c r="BC31" s="88">
        <f>BC25/($F$3+$F$4+$F$5)</f>
        <v>-1</v>
      </c>
      <c r="BE31" s="85" t="s">
        <v>69</v>
      </c>
      <c r="BF31" s="88">
        <f>BF25/($F$3+$F$4+$F$5)</f>
        <v>-1</v>
      </c>
      <c r="BH31" s="85" t="s">
        <v>69</v>
      </c>
      <c r="BI31" s="88">
        <f>BI25/($F$3+$F$4+$F$5)</f>
        <v>-1</v>
      </c>
      <c r="BK31" s="85" t="s">
        <v>69</v>
      </c>
      <c r="BL31" s="88">
        <f>BL25/($F$3+$F$4+$F$5)</f>
        <v>-1</v>
      </c>
      <c r="BN31" s="85" t="s">
        <v>69</v>
      </c>
      <c r="BO31" s="88">
        <f>BO25/($F$3+$F$4+$F$5)</f>
        <v>-1</v>
      </c>
      <c r="BQ31" s="85" t="s">
        <v>69</v>
      </c>
      <c r="BR31" s="88">
        <f>BR25/($F$3+$F$4+$F$5)</f>
        <v>-1</v>
      </c>
      <c r="BT31" s="85" t="s">
        <v>69</v>
      </c>
      <c r="BU31" s="88">
        <f>BU25/($F$3+$F$4+$F$5)</f>
        <v>-1</v>
      </c>
      <c r="BW31" s="85" t="s">
        <v>69</v>
      </c>
      <c r="BX31" s="88">
        <f>BX25/($F$3+$F$4+$F$5)</f>
        <v>-1</v>
      </c>
      <c r="BZ31" s="85" t="s">
        <v>69</v>
      </c>
      <c r="CA31" s="88">
        <f>CA25/($F$3+$F$4+$F$5)</f>
        <v>-1</v>
      </c>
      <c r="CC31" s="85" t="s">
        <v>69</v>
      </c>
      <c r="CD31" s="88">
        <f>CD25/($F$3+$F$4+$F$5)</f>
        <v>-1</v>
      </c>
      <c r="CF31" s="85" t="s">
        <v>69</v>
      </c>
      <c r="CG31" s="88">
        <f>CG25/($F$3+$F$4+$F$5)</f>
        <v>-1</v>
      </c>
      <c r="CI31" s="85" t="s">
        <v>69</v>
      </c>
      <c r="CJ31" s="88">
        <f>CJ25/($F$3+$F$4+$F$5)</f>
        <v>-1</v>
      </c>
      <c r="CL31" s="85" t="s">
        <v>69</v>
      </c>
      <c r="CM31" s="88">
        <f>CM25/($F$3+$F$4+$F$5)</f>
        <v>-1</v>
      </c>
    </row>
    <row r="32" spans="1:91" x14ac:dyDescent="0.25">
      <c r="E32" s="86" t="s">
        <v>71</v>
      </c>
      <c r="F32" s="89">
        <f>F26/($F$11+$F$6+$F$7+$F$8+$F$9+$F$10)</f>
        <v>1</v>
      </c>
      <c r="I32" s="86" t="s">
        <v>71</v>
      </c>
      <c r="J32" s="89">
        <f>J26/($F$11+$F$6+$F$7+$F$8+$F$9+$F$10)</f>
        <v>1.2324683300306989E-2</v>
      </c>
      <c r="L32" s="86" t="s">
        <v>71</v>
      </c>
      <c r="M32" s="89">
        <f>M26/($F$11+$F$6+$F$7+$F$8+$F$9+$F$10)</f>
        <v>1.2065543680092956E-2</v>
      </c>
      <c r="O32" s="86" t="s">
        <v>71</v>
      </c>
      <c r="P32" s="89">
        <f>P26/($F$11+$F$6+$F$7+$F$8+$F$9+$F$10)</f>
        <v>1.1184468971364761E-2</v>
      </c>
      <c r="R32" s="86" t="s">
        <v>71</v>
      </c>
      <c r="S32" s="89">
        <f>S26/($F$11+$F$6+$F$7+$F$8+$F$9+$F$10)</f>
        <v>2.5757769984754732E-2</v>
      </c>
      <c r="U32" s="86" t="s">
        <v>71</v>
      </c>
      <c r="V32" s="89">
        <f>V26/($F$11+$F$6+$F$7+$F$8+$F$9+$F$10)</f>
        <v>2.3892104714070446E-2</v>
      </c>
      <c r="X32" s="86" t="s">
        <v>71</v>
      </c>
      <c r="Y32" s="89">
        <f>Y26/($F$11+$F$6+$F$7+$F$8+$F$9+$F$10)</f>
        <v>-1</v>
      </c>
      <c r="AA32" s="86" t="s">
        <v>71</v>
      </c>
      <c r="AB32" s="89">
        <f>AB26/($F$11+$F$6+$F$7+$F$8+$F$9+$F$10)</f>
        <v>-1</v>
      </c>
      <c r="AD32" s="86" t="s">
        <v>71</v>
      </c>
      <c r="AE32" s="89">
        <f>AE26/($F$11+$F$6+$F$7+$F$8+$F$9+$F$10)</f>
        <v>-1</v>
      </c>
      <c r="AG32" s="86" t="s">
        <v>71</v>
      </c>
      <c r="AH32" s="89">
        <f>AH26/($F$11+$F$6+$F$7+$F$8+$F$9+$F$10)</f>
        <v>-1</v>
      </c>
      <c r="AJ32" s="86" t="s">
        <v>71</v>
      </c>
      <c r="AK32" s="89">
        <f>AK26/($F$11+$F$6+$F$7+$F$8+$F$9+$F$10)</f>
        <v>-1</v>
      </c>
      <c r="AM32" s="86" t="s">
        <v>71</v>
      </c>
      <c r="AN32" s="89">
        <f>AN26/($F$11+$F$6+$F$7+$F$8+$F$9+$F$10)</f>
        <v>-1</v>
      </c>
      <c r="AP32" s="86" t="s">
        <v>71</v>
      </c>
      <c r="AQ32" s="89">
        <f>AQ26/($F$11+$F$6+$F$7+$F$8+$F$9+$F$10)</f>
        <v>-1</v>
      </c>
      <c r="AS32" s="86" t="s">
        <v>71</v>
      </c>
      <c r="AT32" s="89">
        <f>AT26/($F$11+$F$6+$F$7+$F$8+$F$9+$F$10)</f>
        <v>-1</v>
      </c>
      <c r="AV32" s="86" t="s">
        <v>71</v>
      </c>
      <c r="AW32" s="89">
        <f>AW26/($F$11+$F$6+$F$7+$F$8+$F$9+$F$10)</f>
        <v>-1</v>
      </c>
      <c r="AY32" s="86" t="s">
        <v>71</v>
      </c>
      <c r="AZ32" s="89">
        <f>AZ26/($F$11+$F$6+$F$7+$F$8+$F$9+$F$10)</f>
        <v>-1</v>
      </c>
      <c r="BB32" s="86" t="s">
        <v>71</v>
      </c>
      <c r="BC32" s="89">
        <f>BC26/($F$11+$F$6+$F$7+$F$8+$F$9+$F$10)</f>
        <v>-1</v>
      </c>
      <c r="BE32" s="86" t="s">
        <v>71</v>
      </c>
      <c r="BF32" s="89">
        <f>BF26/($F$11+$F$6+$F$7+$F$8+$F$9+$F$10)</f>
        <v>-1</v>
      </c>
      <c r="BH32" s="86" t="s">
        <v>71</v>
      </c>
      <c r="BI32" s="89">
        <f>BI26/($F$11+$F$6+$F$7+$F$8+$F$9+$F$10)</f>
        <v>-1</v>
      </c>
      <c r="BK32" s="86" t="s">
        <v>71</v>
      </c>
      <c r="BL32" s="89">
        <f>BL26/($F$11+$F$6+$F$7+$F$8+$F$9+$F$10)</f>
        <v>-1</v>
      </c>
      <c r="BN32" s="86" t="s">
        <v>71</v>
      </c>
      <c r="BO32" s="89">
        <f>BO26/($F$11+$F$6+$F$7+$F$8+$F$9+$F$10)</f>
        <v>-1</v>
      </c>
      <c r="BQ32" s="86" t="s">
        <v>71</v>
      </c>
      <c r="BR32" s="89">
        <f>BR26/($F$11+$F$6+$F$7+$F$8+$F$9+$F$10)</f>
        <v>-1</v>
      </c>
      <c r="BT32" s="86" t="s">
        <v>71</v>
      </c>
      <c r="BU32" s="89">
        <f>BU26/($F$11+$F$6+$F$7+$F$8+$F$9+$F$10)</f>
        <v>-1</v>
      </c>
      <c r="BW32" s="86" t="s">
        <v>71</v>
      </c>
      <c r="BX32" s="89">
        <f>BX26/($F$11+$F$6+$F$7+$F$8+$F$9+$F$10)</f>
        <v>-1</v>
      </c>
      <c r="BZ32" s="86" t="s">
        <v>71</v>
      </c>
      <c r="CA32" s="89">
        <f>CA26/($F$11+$F$6+$F$7+$F$8+$F$9+$F$10)</f>
        <v>-1</v>
      </c>
      <c r="CC32" s="86" t="s">
        <v>71</v>
      </c>
      <c r="CD32" s="89">
        <f>CD26/($F$11+$F$6+$F$7+$F$8+$F$9+$F$10)</f>
        <v>-1</v>
      </c>
      <c r="CF32" s="86" t="s">
        <v>71</v>
      </c>
      <c r="CG32" s="89">
        <f>CG26/($F$11+$F$6+$F$7+$F$8+$F$9+$F$10)</f>
        <v>-1</v>
      </c>
      <c r="CI32" s="86" t="s">
        <v>71</v>
      </c>
      <c r="CJ32" s="89">
        <f>CJ26/($F$11+$F$6+$F$7+$F$8+$F$9+$F$10)</f>
        <v>-1</v>
      </c>
      <c r="CL32" s="86" t="s">
        <v>71</v>
      </c>
      <c r="CM32" s="89">
        <f>CM26/($F$11+$F$6+$F$7+$F$8+$F$9+$F$10)</f>
        <v>-1</v>
      </c>
    </row>
    <row r="33" spans="1:91" x14ac:dyDescent="0.25">
      <c r="E33" s="86" t="s">
        <v>70</v>
      </c>
      <c r="F33" s="89">
        <f>F27/($F$13+$F$12+$F$14)</f>
        <v>9.0495718574953408</v>
      </c>
      <c r="I33" s="86" t="s">
        <v>70</v>
      </c>
      <c r="J33" s="89">
        <f>J27/($F$13+$F$12+$F$14)</f>
        <v>3.0396304623450972</v>
      </c>
      <c r="L33" s="86" t="s">
        <v>70</v>
      </c>
      <c r="M33" s="89">
        <f>M27/($F$13+$F$12+$F$14)</f>
        <v>3.0499735516910063</v>
      </c>
      <c r="O33" s="86" t="s">
        <v>70</v>
      </c>
      <c r="P33" s="89">
        <f>P27/($F$13+$F$12+$F$14)</f>
        <v>3.0851400554670843</v>
      </c>
      <c r="R33" s="86" t="s">
        <v>70</v>
      </c>
      <c r="S33" s="89">
        <f>S27/($F$13+$F$12+$F$14)</f>
        <v>6.0586275154687117</v>
      </c>
      <c r="U33" s="86" t="s">
        <v>70</v>
      </c>
      <c r="V33" s="89">
        <f>V27/($F$13+$F$12+$F$14)</f>
        <v>5.5876712658507151</v>
      </c>
      <c r="X33" s="86" t="s">
        <v>70</v>
      </c>
      <c r="Y33" s="89">
        <f>Y27/($F$13+$F$12+$F$14)</f>
        <v>-9.0495718574953408</v>
      </c>
      <c r="AA33" s="86" t="s">
        <v>70</v>
      </c>
      <c r="AB33" s="89">
        <f>AB27/($F$13+$F$12+$F$14)</f>
        <v>-9.0495718574953408</v>
      </c>
      <c r="AD33" s="86" t="s">
        <v>70</v>
      </c>
      <c r="AE33" s="89">
        <f>AE27/($F$13+$F$12+$F$14)</f>
        <v>-9.0495718574953408</v>
      </c>
      <c r="AG33" s="86" t="s">
        <v>70</v>
      </c>
      <c r="AH33" s="89">
        <f>AH27/($F$13+$F$12+$F$14)</f>
        <v>-9.0495718574953408</v>
      </c>
      <c r="AJ33" s="86" t="s">
        <v>70</v>
      </c>
      <c r="AK33" s="89">
        <f>AK27/($F$13+$F$12+$F$14)</f>
        <v>-9.0495718574953408</v>
      </c>
      <c r="AM33" s="86" t="s">
        <v>70</v>
      </c>
      <c r="AN33" s="89">
        <f>AN27/($F$13+$F$12+$F$14)</f>
        <v>-9.0495718574953408</v>
      </c>
      <c r="AP33" s="86" t="s">
        <v>70</v>
      </c>
      <c r="AQ33" s="89">
        <f>AQ27/($F$13+$F$12+$F$14)</f>
        <v>-9.0495718574953408</v>
      </c>
      <c r="AS33" s="86" t="s">
        <v>70</v>
      </c>
      <c r="AT33" s="89">
        <f>AT27/($F$13+$F$12+$F$14)</f>
        <v>-9.0495718574953408</v>
      </c>
      <c r="AV33" s="86" t="s">
        <v>70</v>
      </c>
      <c r="AW33" s="89">
        <f>AW27/($F$13+$F$12+$F$14)</f>
        <v>-9.0495718574953408</v>
      </c>
      <c r="AY33" s="86" t="s">
        <v>70</v>
      </c>
      <c r="AZ33" s="89">
        <f>AZ27/($F$13+$F$12+$F$14)</f>
        <v>-9.0495718574953408</v>
      </c>
      <c r="BB33" s="86" t="s">
        <v>70</v>
      </c>
      <c r="BC33" s="89">
        <f>BC27/($F$13+$F$12+$F$14)</f>
        <v>-9.0495718574953408</v>
      </c>
      <c r="BE33" s="86" t="s">
        <v>70</v>
      </c>
      <c r="BF33" s="89">
        <f>BF27/($F$13+$F$12+$F$14)</f>
        <v>-9.0495718574953408</v>
      </c>
      <c r="BH33" s="86" t="s">
        <v>70</v>
      </c>
      <c r="BI33" s="89">
        <f>BI27/($F$13+$F$12+$F$14)</f>
        <v>-9.0495718574953408</v>
      </c>
      <c r="BK33" s="86" t="s">
        <v>70</v>
      </c>
      <c r="BL33" s="89">
        <f>BL27/($F$13+$F$12+$F$14)</f>
        <v>-9.0495718574953408</v>
      </c>
      <c r="BN33" s="86" t="s">
        <v>70</v>
      </c>
      <c r="BO33" s="89">
        <f>BO27/($F$13+$F$12+$F$14)</f>
        <v>-9.0495718574953408</v>
      </c>
      <c r="BQ33" s="86" t="s">
        <v>70</v>
      </c>
      <c r="BR33" s="89">
        <f>BR27/($F$13+$F$12+$F$14)</f>
        <v>-9.0495718574953408</v>
      </c>
      <c r="BT33" s="86" t="s">
        <v>70</v>
      </c>
      <c r="BU33" s="89">
        <f>BU27/($F$13+$F$12+$F$14)</f>
        <v>-9.0495718574953408</v>
      </c>
      <c r="BW33" s="86" t="s">
        <v>70</v>
      </c>
      <c r="BX33" s="89">
        <f>BX27/($F$13+$F$12+$F$14)</f>
        <v>-9.0495718574953408</v>
      </c>
      <c r="BZ33" s="86" t="s">
        <v>70</v>
      </c>
      <c r="CA33" s="89">
        <f>CA27/($F$13+$F$12+$F$14)</f>
        <v>-9.0495718574953408</v>
      </c>
      <c r="CC33" s="86" t="s">
        <v>70</v>
      </c>
      <c r="CD33" s="89">
        <f>CD27/($F$13+$F$12+$F$14)</f>
        <v>-9.0495718574953408</v>
      </c>
      <c r="CF33" s="86" t="s">
        <v>70</v>
      </c>
      <c r="CG33" s="89">
        <f>CG27/($F$13+$F$12+$F$14)</f>
        <v>-9.0495718574953408</v>
      </c>
      <c r="CI33" s="86" t="s">
        <v>70</v>
      </c>
      <c r="CJ33" s="89">
        <f>CJ27/($F$13+$F$12+$F$14)</f>
        <v>-9.0495718574953408</v>
      </c>
      <c r="CL33" s="86" t="s">
        <v>70</v>
      </c>
      <c r="CM33" s="89">
        <f>CM27/($F$13+$F$12+$F$14)</f>
        <v>-9.0495718574953408</v>
      </c>
    </row>
    <row r="34" spans="1:91" x14ac:dyDescent="0.25">
      <c r="E34" s="87" t="s">
        <v>163</v>
      </c>
      <c r="F34" s="90">
        <f>F28/($F$18+$F$19+$F$15+$F$16+$F$17+$F$20)</f>
        <v>0.99999999999999978</v>
      </c>
      <c r="I34" s="87" t="s">
        <v>163</v>
      </c>
      <c r="J34" s="90">
        <f>J28/($F$18+$F$19+$F$15+$F$16+$F$17+$F$20)</f>
        <v>0.21491946842561305</v>
      </c>
      <c r="L34" s="87" t="s">
        <v>163</v>
      </c>
      <c r="M34" s="90">
        <f>M28/($F$18+$F$19+$F$15+$F$16+$F$17+$F$20)</f>
        <v>0.21624695711673023</v>
      </c>
      <c r="O34" s="87" t="s">
        <v>163</v>
      </c>
      <c r="P34" s="90">
        <f>P28/($F$18+$F$19+$F$15+$F$16+$F$17+$F$20)</f>
        <v>0.22076041866652774</v>
      </c>
      <c r="R34" s="87" t="s">
        <v>163</v>
      </c>
      <c r="S34" s="90">
        <f>S28/($F$18+$F$19+$F$15+$F$16+$F$17+$F$20)</f>
        <v>0.4190776750133548</v>
      </c>
      <c r="U34" s="87" t="s">
        <v>163</v>
      </c>
      <c r="V34" s="90">
        <f>V28/($F$18+$F$19+$F$15+$F$16+$F$17+$F$20)</f>
        <v>0.52371505622035464</v>
      </c>
      <c r="X34" s="87" t="s">
        <v>163</v>
      </c>
      <c r="Y34" s="90">
        <f>Y28/($F$18+$F$19+$F$15+$F$16+$F$17+$F$20)</f>
        <v>-0.99999999999999978</v>
      </c>
      <c r="AA34" s="87" t="s">
        <v>163</v>
      </c>
      <c r="AB34" s="90">
        <f>AB28/($F$18+$F$19+$F$15+$F$16+$F$17+$F$20)</f>
        <v>-0.99999999999999978</v>
      </c>
      <c r="AD34" s="87" t="s">
        <v>163</v>
      </c>
      <c r="AE34" s="90">
        <f>AE28/($F$18+$F$19+$F$15+$F$16+$F$17+$F$20)</f>
        <v>-0.99999999999999978</v>
      </c>
      <c r="AG34" s="87" t="s">
        <v>163</v>
      </c>
      <c r="AH34" s="90">
        <f>AH28/($F$18+$F$19+$F$15+$F$16+$F$17+$F$20)</f>
        <v>-0.99999999999999978</v>
      </c>
      <c r="AJ34" s="87" t="s">
        <v>163</v>
      </c>
      <c r="AK34" s="90">
        <f>AK28/($F$18+$F$19+$F$15+$F$16+$F$17+$F$20)</f>
        <v>-0.99999999999999978</v>
      </c>
      <c r="AM34" s="87" t="s">
        <v>163</v>
      </c>
      <c r="AN34" s="90">
        <f>AN28/($F$18+$F$19+$F$15+$F$16+$F$17+$F$20)</f>
        <v>-0.99999999999999978</v>
      </c>
      <c r="AP34" s="87" t="s">
        <v>163</v>
      </c>
      <c r="AQ34" s="90">
        <f>AQ28/($F$18+$F$19+$F$15+$F$16+$F$17+$F$20)</f>
        <v>-0.99999999999999978</v>
      </c>
      <c r="AS34" s="87" t="s">
        <v>163</v>
      </c>
      <c r="AT34" s="90">
        <f>AT28/($F$18+$F$19+$F$15+$F$16+$F$17+$F$20)</f>
        <v>-0.99999999999999978</v>
      </c>
      <c r="AV34" s="87" t="s">
        <v>163</v>
      </c>
      <c r="AW34" s="90">
        <f>AW28/($F$18+$F$19+$F$15+$F$16+$F$17+$F$20)</f>
        <v>-0.99999999999999978</v>
      </c>
      <c r="AY34" s="87" t="s">
        <v>163</v>
      </c>
      <c r="AZ34" s="90">
        <f>AZ28/($F$18+$F$19+$F$15+$F$16+$F$17+$F$20)</f>
        <v>-0.99999999999999978</v>
      </c>
      <c r="BB34" s="87" t="s">
        <v>163</v>
      </c>
      <c r="BC34" s="90">
        <f>BC28/($F$18+$F$19+$F$15+$F$16+$F$17+$F$20)</f>
        <v>-0.99999999999999978</v>
      </c>
      <c r="BE34" s="87" t="s">
        <v>163</v>
      </c>
      <c r="BF34" s="90">
        <f>BF28/($F$18+$F$19+$F$15+$F$16+$F$17+$F$20)</f>
        <v>-0.99999999999999978</v>
      </c>
      <c r="BH34" s="87" t="s">
        <v>163</v>
      </c>
      <c r="BI34" s="90">
        <f>BI28/($F$18+$F$19+$F$15+$F$16+$F$17+$F$20)</f>
        <v>-0.99999999999999978</v>
      </c>
      <c r="BK34" s="87" t="s">
        <v>163</v>
      </c>
      <c r="BL34" s="90">
        <f>BL28/($F$18+$F$19+$F$15+$F$16+$F$17+$F$20)</f>
        <v>-0.99999999999999978</v>
      </c>
      <c r="BN34" s="87" t="s">
        <v>163</v>
      </c>
      <c r="BO34" s="90">
        <f>BO28/($F$18+$F$19+$F$15+$F$16+$F$17+$F$20)</f>
        <v>-0.99999999999999978</v>
      </c>
      <c r="BQ34" s="87" t="s">
        <v>163</v>
      </c>
      <c r="BR34" s="90">
        <f>BR28/($F$18+$F$19+$F$15+$F$16+$F$17+$F$20)</f>
        <v>-0.99999999999999978</v>
      </c>
      <c r="BT34" s="87" t="s">
        <v>163</v>
      </c>
      <c r="BU34" s="90">
        <f>BU28/($F$18+$F$19+$F$15+$F$16+$F$17+$F$20)</f>
        <v>-0.99999999999999978</v>
      </c>
      <c r="BW34" s="87" t="s">
        <v>163</v>
      </c>
      <c r="BX34" s="90">
        <f>BX28/($F$18+$F$19+$F$15+$F$16+$F$17+$F$20)</f>
        <v>-0.99999999999999978</v>
      </c>
      <c r="BZ34" s="87" t="s">
        <v>163</v>
      </c>
      <c r="CA34" s="90">
        <f>CA28/($F$18+$F$19+$F$15+$F$16+$F$17+$F$20)</f>
        <v>-0.99999999999999978</v>
      </c>
      <c r="CC34" s="87" t="s">
        <v>163</v>
      </c>
      <c r="CD34" s="90">
        <f>CD28/($F$18+$F$19+$F$15+$F$16+$F$17+$F$20)</f>
        <v>-0.99999999999999978</v>
      </c>
      <c r="CF34" s="87" t="s">
        <v>163</v>
      </c>
      <c r="CG34" s="90">
        <f>CG28/($F$18+$F$19+$F$15+$F$16+$F$17+$F$20)</f>
        <v>-0.99999999999999978</v>
      </c>
      <c r="CI34" s="87" t="s">
        <v>163</v>
      </c>
      <c r="CJ34" s="90">
        <f>CJ28/($F$18+$F$19+$F$15+$F$16+$F$17+$F$20)</f>
        <v>-0.99999999999999978</v>
      </c>
      <c r="CL34" s="87" t="s">
        <v>163</v>
      </c>
      <c r="CM34" s="90">
        <f>CM28/($F$18+$F$19+$F$15+$F$16+$F$17+$F$20)</f>
        <v>-0.99999999999999978</v>
      </c>
    </row>
    <row r="35" spans="1:91" x14ac:dyDescent="0.25">
      <c r="F35" s="80"/>
      <c r="J35" s="80"/>
      <c r="M35" s="80"/>
      <c r="P35" s="80"/>
      <c r="S35" s="80"/>
      <c r="V35" s="80"/>
      <c r="Y35" s="80"/>
      <c r="AB35" s="80"/>
      <c r="AE35" s="80"/>
      <c r="AH35" s="80"/>
      <c r="AK35" s="80"/>
      <c r="AN35" s="80"/>
      <c r="AQ35" s="80"/>
      <c r="AT35" s="80"/>
      <c r="AW35" s="80"/>
      <c r="AZ35" s="80"/>
      <c r="BC35" s="80"/>
      <c r="BF35" s="80"/>
      <c r="BI35" s="80"/>
      <c r="BL35" s="80"/>
      <c r="BO35" s="80"/>
      <c r="BR35" s="80"/>
      <c r="BU35" s="80"/>
      <c r="BX35" s="80"/>
      <c r="CA35" s="80"/>
      <c r="CD35" s="80"/>
      <c r="CG35" s="80"/>
      <c r="CJ35" s="80"/>
      <c r="CM35" s="80"/>
    </row>
    <row r="36" spans="1:91" x14ac:dyDescent="0.25">
      <c r="A36" s="54" t="str">
        <f>A2</f>
        <v>Category</v>
      </c>
      <c r="B36" s="54" t="str">
        <f>B2</f>
        <v>Number</v>
      </c>
      <c r="C36" s="64" t="str">
        <f>C2</f>
        <v>Description</v>
      </c>
      <c r="E36" s="20" t="s">
        <v>164</v>
      </c>
      <c r="F36" s="3" t="s">
        <v>73</v>
      </c>
      <c r="I36" s="20" t="s">
        <v>164</v>
      </c>
      <c r="J36" s="3" t="s">
        <v>73</v>
      </c>
      <c r="L36" s="20" t="s">
        <v>164</v>
      </c>
      <c r="M36" s="3" t="s">
        <v>73</v>
      </c>
      <c r="O36" s="20" t="s">
        <v>164</v>
      </c>
      <c r="P36" s="3" t="s">
        <v>73</v>
      </c>
      <c r="R36" s="20" t="s">
        <v>164</v>
      </c>
      <c r="S36" s="3" t="s">
        <v>73</v>
      </c>
      <c r="U36" s="20" t="s">
        <v>164</v>
      </c>
      <c r="V36" s="3" t="s">
        <v>73</v>
      </c>
      <c r="X36" s="20" t="s">
        <v>164</v>
      </c>
      <c r="Y36" s="3" t="s">
        <v>73</v>
      </c>
      <c r="AA36" s="20" t="s">
        <v>164</v>
      </c>
      <c r="AB36" s="3" t="s">
        <v>73</v>
      </c>
      <c r="AD36" s="20" t="s">
        <v>164</v>
      </c>
      <c r="AE36" s="3" t="s">
        <v>73</v>
      </c>
      <c r="AG36" s="20" t="s">
        <v>164</v>
      </c>
      <c r="AH36" s="3" t="s">
        <v>73</v>
      </c>
      <c r="AJ36" s="20" t="s">
        <v>164</v>
      </c>
      <c r="AK36" s="3" t="s">
        <v>73</v>
      </c>
      <c r="AM36" s="20" t="s">
        <v>164</v>
      </c>
      <c r="AN36" s="3" t="s">
        <v>73</v>
      </c>
      <c r="AP36" s="20" t="s">
        <v>164</v>
      </c>
      <c r="AQ36" s="3" t="s">
        <v>73</v>
      </c>
      <c r="AS36" s="20" t="s">
        <v>164</v>
      </c>
      <c r="AT36" s="3" t="s">
        <v>73</v>
      </c>
      <c r="AV36" s="20" t="s">
        <v>164</v>
      </c>
      <c r="AW36" s="3" t="s">
        <v>73</v>
      </c>
      <c r="AY36" s="20" t="s">
        <v>164</v>
      </c>
      <c r="AZ36" s="3" t="s">
        <v>73</v>
      </c>
      <c r="BB36" s="20" t="s">
        <v>164</v>
      </c>
      <c r="BC36" s="3" t="s">
        <v>73</v>
      </c>
      <c r="BE36" s="20" t="s">
        <v>164</v>
      </c>
      <c r="BF36" s="3" t="s">
        <v>73</v>
      </c>
      <c r="BH36" s="20" t="s">
        <v>164</v>
      </c>
      <c r="BI36" s="3" t="s">
        <v>73</v>
      </c>
      <c r="BK36" s="20" t="s">
        <v>164</v>
      </c>
      <c r="BL36" s="3" t="s">
        <v>73</v>
      </c>
      <c r="BN36" s="20" t="s">
        <v>164</v>
      </c>
      <c r="BO36" s="3" t="s">
        <v>73</v>
      </c>
      <c r="BQ36" s="20" t="s">
        <v>164</v>
      </c>
      <c r="BR36" s="3" t="s">
        <v>73</v>
      </c>
      <c r="BT36" s="20" t="s">
        <v>164</v>
      </c>
      <c r="BU36" s="3" t="s">
        <v>73</v>
      </c>
      <c r="BW36" s="20" t="s">
        <v>164</v>
      </c>
      <c r="BX36" s="3" t="s">
        <v>73</v>
      </c>
      <c r="BZ36" s="20" t="s">
        <v>164</v>
      </c>
      <c r="CA36" s="3" t="s">
        <v>73</v>
      </c>
      <c r="CC36" s="20" t="s">
        <v>164</v>
      </c>
      <c r="CD36" s="3" t="s">
        <v>73</v>
      </c>
      <c r="CF36" s="20" t="s">
        <v>164</v>
      </c>
      <c r="CG36" s="3" t="s">
        <v>73</v>
      </c>
      <c r="CI36" s="20" t="s">
        <v>164</v>
      </c>
      <c r="CJ36" s="3" t="s">
        <v>73</v>
      </c>
      <c r="CL36" s="20" t="s">
        <v>164</v>
      </c>
      <c r="CM36" s="3" t="s">
        <v>73</v>
      </c>
    </row>
    <row r="37" spans="1:91" x14ac:dyDescent="0.25">
      <c r="B37" s="5" t="s">
        <v>6</v>
      </c>
      <c r="C37" s="5" t="s">
        <v>206</v>
      </c>
      <c r="E37" s="91" t="s">
        <v>6</v>
      </c>
      <c r="F37" s="82">
        <f t="shared" ref="F37:F54" si="28">F3</f>
        <v>-3629.3663028285741</v>
      </c>
      <c r="I37" s="91" t="s">
        <v>6</v>
      </c>
      <c r="J37" s="82">
        <f t="shared" ref="J37:J54" si="29">J3</f>
        <v>276.82503827736809</v>
      </c>
      <c r="L37" s="91" t="s">
        <v>6</v>
      </c>
      <c r="M37" s="82">
        <f t="shared" ref="M37:M54" si="30">M3</f>
        <v>496.83996934117613</v>
      </c>
      <c r="O37" s="91" t="s">
        <v>6</v>
      </c>
      <c r="P37" s="82">
        <f t="shared" ref="P37:P54" si="31">P3</f>
        <v>1244.8907349581227</v>
      </c>
      <c r="R37" s="91" t="s">
        <v>6</v>
      </c>
      <c r="S37" s="82">
        <f t="shared" ref="S37:S54" si="32">S3</f>
        <v>389.73570291484839</v>
      </c>
      <c r="U37" s="91" t="s">
        <v>6</v>
      </c>
      <c r="V37" s="82">
        <f t="shared" ref="V37:V54" si="33">V3</f>
        <v>352.02388970209222</v>
      </c>
      <c r="X37" s="91" t="s">
        <v>6</v>
      </c>
      <c r="Y37" s="82">
        <f t="shared" ref="Y37:Y54" si="34">Y3</f>
        <v>3629.3663028285741</v>
      </c>
      <c r="AA37" s="91" t="s">
        <v>6</v>
      </c>
      <c r="AB37" s="82">
        <f t="shared" ref="AB37:AB54" si="35">AB3</f>
        <v>3629.3663028285741</v>
      </c>
      <c r="AD37" s="91" t="s">
        <v>6</v>
      </c>
      <c r="AE37" s="82">
        <f t="shared" ref="AE37:AE54" si="36">AE3</f>
        <v>3629.3663028285741</v>
      </c>
      <c r="AG37" s="91" t="s">
        <v>6</v>
      </c>
      <c r="AH37" s="82">
        <f t="shared" ref="AH37:AH54" si="37">AH3</f>
        <v>3629.3663028285741</v>
      </c>
      <c r="AJ37" s="91" t="s">
        <v>6</v>
      </c>
      <c r="AK37" s="82">
        <f t="shared" ref="AK37:AK54" si="38">AK3</f>
        <v>3629.3663028285741</v>
      </c>
      <c r="AM37" s="91" t="s">
        <v>6</v>
      </c>
      <c r="AN37" s="82">
        <f t="shared" ref="AN37:AN54" si="39">AN3</f>
        <v>3629.3663028285741</v>
      </c>
      <c r="AP37" s="91" t="s">
        <v>6</v>
      </c>
      <c r="AQ37" s="82">
        <f t="shared" ref="AQ37:AQ54" si="40">AQ3</f>
        <v>3629.3663028285741</v>
      </c>
      <c r="AS37" s="91" t="s">
        <v>6</v>
      </c>
      <c r="AT37" s="82">
        <f t="shared" ref="AT37:AT54" si="41">AT3</f>
        <v>3629.3663028285741</v>
      </c>
      <c r="AV37" s="91" t="s">
        <v>6</v>
      </c>
      <c r="AW37" s="82">
        <f t="shared" ref="AW37:AW54" si="42">AW3</f>
        <v>3629.3663028285741</v>
      </c>
      <c r="AY37" s="91" t="s">
        <v>6</v>
      </c>
      <c r="AZ37" s="82">
        <f t="shared" ref="AZ37:AZ54" si="43">AZ3</f>
        <v>3629.3663028285741</v>
      </c>
      <c r="BB37" s="91" t="s">
        <v>6</v>
      </c>
      <c r="BC37" s="82">
        <f t="shared" ref="BC37:BC54" si="44">BC3</f>
        <v>3629.3663028285741</v>
      </c>
      <c r="BE37" s="91" t="s">
        <v>6</v>
      </c>
      <c r="BF37" s="82">
        <f t="shared" ref="BF37:BF54" si="45">BF3</f>
        <v>3629.3663028285741</v>
      </c>
      <c r="BH37" s="91" t="s">
        <v>6</v>
      </c>
      <c r="BI37" s="82">
        <f t="shared" ref="BI37:BI54" si="46">BI3</f>
        <v>3629.3663028285741</v>
      </c>
      <c r="BK37" s="91" t="s">
        <v>6</v>
      </c>
      <c r="BL37" s="82">
        <f t="shared" ref="BL37:BL54" si="47">BL3</f>
        <v>3629.3663028285741</v>
      </c>
      <c r="BN37" s="91" t="s">
        <v>6</v>
      </c>
      <c r="BO37" s="82">
        <f t="shared" ref="BO37:BO54" si="48">BO3</f>
        <v>3629.3663028285741</v>
      </c>
      <c r="BQ37" s="91" t="s">
        <v>6</v>
      </c>
      <c r="BR37" s="82">
        <f t="shared" ref="BR37:BR54" si="49">BR3</f>
        <v>3629.3663028285741</v>
      </c>
      <c r="BT37" s="91" t="s">
        <v>6</v>
      </c>
      <c r="BU37" s="82">
        <f t="shared" ref="BU37:BU54" si="50">BU3</f>
        <v>3629.3663028285741</v>
      </c>
      <c r="BW37" s="91" t="s">
        <v>6</v>
      </c>
      <c r="BX37" s="82">
        <f t="shared" ref="BX37:BX54" si="51">BX3</f>
        <v>3629.3663028285741</v>
      </c>
      <c r="BZ37" s="91" t="s">
        <v>6</v>
      </c>
      <c r="CA37" s="82">
        <f t="shared" ref="CA37:CA54" si="52">CA3</f>
        <v>3629.3663028285741</v>
      </c>
      <c r="CC37" s="91" t="s">
        <v>6</v>
      </c>
      <c r="CD37" s="82">
        <f t="shared" ref="CD37:CD54" si="53">CD3</f>
        <v>3629.3663028285741</v>
      </c>
      <c r="CF37" s="91" t="s">
        <v>6</v>
      </c>
      <c r="CG37" s="82">
        <f t="shared" ref="CG37:CG54" si="54">CG3</f>
        <v>3629.3663028285741</v>
      </c>
      <c r="CI37" s="91" t="s">
        <v>6</v>
      </c>
      <c r="CJ37" s="82">
        <f t="shared" ref="CJ37:CJ54" si="55">CJ3</f>
        <v>3629.3663028285741</v>
      </c>
      <c r="CL37" s="91" t="s">
        <v>6</v>
      </c>
      <c r="CM37" s="82">
        <f t="shared" ref="CM37:CM54" si="56">CM3</f>
        <v>3629.3663028285741</v>
      </c>
    </row>
    <row r="38" spans="1:91" x14ac:dyDescent="0.25">
      <c r="B38" s="11" t="s">
        <v>8</v>
      </c>
      <c r="C38" s="11" t="s">
        <v>9</v>
      </c>
      <c r="E38" s="92" t="s">
        <v>8</v>
      </c>
      <c r="F38" s="82">
        <f t="shared" si="28"/>
        <v>-777.78090318579416</v>
      </c>
      <c r="I38" s="92" t="s">
        <v>8</v>
      </c>
      <c r="J38" s="82">
        <f t="shared" si="29"/>
        <v>-159.64486323180029</v>
      </c>
      <c r="L38" s="92" t="s">
        <v>8</v>
      </c>
      <c r="M38" s="82">
        <f t="shared" si="30"/>
        <v>-161.10725758922581</v>
      </c>
      <c r="O38" s="92" t="s">
        <v>8</v>
      </c>
      <c r="P38" s="82">
        <f t="shared" si="31"/>
        <v>-166.07939840447318</v>
      </c>
      <c r="R38" s="92" t="s">
        <v>8</v>
      </c>
      <c r="S38" s="82">
        <f t="shared" si="32"/>
        <v>-337.13680470716258</v>
      </c>
      <c r="U38" s="92" t="s">
        <v>8</v>
      </c>
      <c r="V38" s="82">
        <f t="shared" si="33"/>
        <v>-623.09217136017401</v>
      </c>
      <c r="X38" s="92" t="s">
        <v>8</v>
      </c>
      <c r="Y38" s="82">
        <f t="shared" si="34"/>
        <v>777.78090318579416</v>
      </c>
      <c r="AA38" s="92" t="s">
        <v>8</v>
      </c>
      <c r="AB38" s="82">
        <f t="shared" si="35"/>
        <v>777.78090318579416</v>
      </c>
      <c r="AD38" s="92" t="s">
        <v>8</v>
      </c>
      <c r="AE38" s="82">
        <f t="shared" si="36"/>
        <v>777.78090318579416</v>
      </c>
      <c r="AG38" s="92" t="s">
        <v>8</v>
      </c>
      <c r="AH38" s="82">
        <f t="shared" si="37"/>
        <v>777.78090318579416</v>
      </c>
      <c r="AJ38" s="92" t="s">
        <v>8</v>
      </c>
      <c r="AK38" s="82">
        <f t="shared" si="38"/>
        <v>777.78090318579416</v>
      </c>
      <c r="AM38" s="92" t="s">
        <v>8</v>
      </c>
      <c r="AN38" s="82">
        <f t="shared" si="39"/>
        <v>777.78090318579416</v>
      </c>
      <c r="AP38" s="92" t="s">
        <v>8</v>
      </c>
      <c r="AQ38" s="82">
        <f t="shared" si="40"/>
        <v>777.78090318579416</v>
      </c>
      <c r="AS38" s="92" t="s">
        <v>8</v>
      </c>
      <c r="AT38" s="82">
        <f t="shared" si="41"/>
        <v>777.78090318579416</v>
      </c>
      <c r="AV38" s="92" t="s">
        <v>8</v>
      </c>
      <c r="AW38" s="82">
        <f t="shared" si="42"/>
        <v>777.78090318579416</v>
      </c>
      <c r="AY38" s="92" t="s">
        <v>8</v>
      </c>
      <c r="AZ38" s="82">
        <f t="shared" si="43"/>
        <v>777.78090318579416</v>
      </c>
      <c r="BB38" s="92" t="s">
        <v>8</v>
      </c>
      <c r="BC38" s="82">
        <f t="shared" si="44"/>
        <v>777.78090318579416</v>
      </c>
      <c r="BE38" s="92" t="s">
        <v>8</v>
      </c>
      <c r="BF38" s="82">
        <f t="shared" si="45"/>
        <v>777.78090318579416</v>
      </c>
      <c r="BH38" s="92" t="s">
        <v>8</v>
      </c>
      <c r="BI38" s="82">
        <f t="shared" si="46"/>
        <v>777.78090318579416</v>
      </c>
      <c r="BK38" s="92" t="s">
        <v>8</v>
      </c>
      <c r="BL38" s="82">
        <f t="shared" si="47"/>
        <v>777.78090318579416</v>
      </c>
      <c r="BN38" s="92" t="s">
        <v>8</v>
      </c>
      <c r="BO38" s="82">
        <f t="shared" si="48"/>
        <v>777.78090318579416</v>
      </c>
      <c r="BQ38" s="92" t="s">
        <v>8</v>
      </c>
      <c r="BR38" s="82">
        <f t="shared" si="49"/>
        <v>777.78090318579416</v>
      </c>
      <c r="BT38" s="92" t="s">
        <v>8</v>
      </c>
      <c r="BU38" s="82">
        <f t="shared" si="50"/>
        <v>777.78090318579416</v>
      </c>
      <c r="BW38" s="92" t="s">
        <v>8</v>
      </c>
      <c r="BX38" s="82">
        <f t="shared" si="51"/>
        <v>777.78090318579416</v>
      </c>
      <c r="BZ38" s="92" t="s">
        <v>8</v>
      </c>
      <c r="CA38" s="82">
        <f t="shared" si="52"/>
        <v>777.78090318579416</v>
      </c>
      <c r="CC38" s="92" t="s">
        <v>8</v>
      </c>
      <c r="CD38" s="82">
        <f t="shared" si="53"/>
        <v>777.78090318579416</v>
      </c>
      <c r="CF38" s="92" t="s">
        <v>8</v>
      </c>
      <c r="CG38" s="82">
        <f t="shared" si="54"/>
        <v>777.78090318579416</v>
      </c>
      <c r="CI38" s="92" t="s">
        <v>8</v>
      </c>
      <c r="CJ38" s="82">
        <f t="shared" si="55"/>
        <v>777.78090318579416</v>
      </c>
      <c r="CL38" s="92" t="s">
        <v>8</v>
      </c>
      <c r="CM38" s="82">
        <f t="shared" si="56"/>
        <v>777.78090318579416</v>
      </c>
    </row>
    <row r="39" spans="1:91" x14ac:dyDescent="0.25">
      <c r="B39" s="11" t="s">
        <v>10</v>
      </c>
      <c r="C39" s="11" t="s">
        <v>207</v>
      </c>
      <c r="E39" s="92" t="s">
        <v>10</v>
      </c>
      <c r="F39" s="82">
        <f t="shared" si="28"/>
        <v>-2690.6526778847806</v>
      </c>
      <c r="I39" s="92" t="s">
        <v>10</v>
      </c>
      <c r="J39" s="82">
        <f t="shared" si="29"/>
        <v>-899.47219683185995</v>
      </c>
      <c r="L39" s="92" t="s">
        <v>10</v>
      </c>
      <c r="M39" s="82">
        <f t="shared" si="30"/>
        <v>-902.52974090507314</v>
      </c>
      <c r="O39" s="92" t="s">
        <v>10</v>
      </c>
      <c r="P39" s="82">
        <f t="shared" si="31"/>
        <v>-912.92539078484242</v>
      </c>
      <c r="R39" s="92" t="s">
        <v>10</v>
      </c>
      <c r="S39" s="82">
        <f t="shared" si="32"/>
        <v>-1791.8623800317814</v>
      </c>
      <c r="U39" s="92" t="s">
        <v>10</v>
      </c>
      <c r="V39" s="82">
        <f t="shared" si="33"/>
        <v>-1652.669296694306</v>
      </c>
      <c r="X39" s="92" t="s">
        <v>10</v>
      </c>
      <c r="Y39" s="82">
        <f t="shared" si="34"/>
        <v>2690.6526778847806</v>
      </c>
      <c r="AA39" s="92" t="s">
        <v>10</v>
      </c>
      <c r="AB39" s="82">
        <f t="shared" si="35"/>
        <v>2690.6526778847806</v>
      </c>
      <c r="AD39" s="92" t="s">
        <v>10</v>
      </c>
      <c r="AE39" s="82">
        <f t="shared" si="36"/>
        <v>2690.6526778847806</v>
      </c>
      <c r="AG39" s="92" t="s">
        <v>10</v>
      </c>
      <c r="AH39" s="82">
        <f t="shared" si="37"/>
        <v>2690.6526778847806</v>
      </c>
      <c r="AJ39" s="92" t="s">
        <v>10</v>
      </c>
      <c r="AK39" s="82">
        <f t="shared" si="38"/>
        <v>2690.6526778847806</v>
      </c>
      <c r="AM39" s="92" t="s">
        <v>10</v>
      </c>
      <c r="AN39" s="82">
        <f t="shared" si="39"/>
        <v>2690.6526778847806</v>
      </c>
      <c r="AP39" s="92" t="s">
        <v>10</v>
      </c>
      <c r="AQ39" s="82">
        <f t="shared" si="40"/>
        <v>2690.6526778847806</v>
      </c>
      <c r="AS39" s="92" t="s">
        <v>10</v>
      </c>
      <c r="AT39" s="82">
        <f t="shared" si="41"/>
        <v>2690.6526778847806</v>
      </c>
      <c r="AV39" s="92" t="s">
        <v>10</v>
      </c>
      <c r="AW39" s="82">
        <f t="shared" si="42"/>
        <v>2690.6526778847806</v>
      </c>
      <c r="AY39" s="92" t="s">
        <v>10</v>
      </c>
      <c r="AZ39" s="82">
        <f t="shared" si="43"/>
        <v>2690.6526778847806</v>
      </c>
      <c r="BB39" s="92" t="s">
        <v>10</v>
      </c>
      <c r="BC39" s="82">
        <f t="shared" si="44"/>
        <v>2690.6526778847806</v>
      </c>
      <c r="BE39" s="92" t="s">
        <v>10</v>
      </c>
      <c r="BF39" s="82">
        <f t="shared" si="45"/>
        <v>2690.6526778847806</v>
      </c>
      <c r="BH39" s="92" t="s">
        <v>10</v>
      </c>
      <c r="BI39" s="82">
        <f t="shared" si="46"/>
        <v>2690.6526778847806</v>
      </c>
      <c r="BK39" s="92" t="s">
        <v>10</v>
      </c>
      <c r="BL39" s="82">
        <f t="shared" si="47"/>
        <v>2690.6526778847806</v>
      </c>
      <c r="BN39" s="92" t="s">
        <v>10</v>
      </c>
      <c r="BO39" s="82">
        <f t="shared" si="48"/>
        <v>2690.6526778847806</v>
      </c>
      <c r="BQ39" s="92" t="s">
        <v>10</v>
      </c>
      <c r="BR39" s="82">
        <f t="shared" si="49"/>
        <v>2690.6526778847806</v>
      </c>
      <c r="BT39" s="92" t="s">
        <v>10</v>
      </c>
      <c r="BU39" s="82">
        <f t="shared" si="50"/>
        <v>2690.6526778847806</v>
      </c>
      <c r="BW39" s="92" t="s">
        <v>10</v>
      </c>
      <c r="BX39" s="82">
        <f t="shared" si="51"/>
        <v>2690.6526778847806</v>
      </c>
      <c r="BZ39" s="92" t="s">
        <v>10</v>
      </c>
      <c r="CA39" s="82">
        <f t="shared" si="52"/>
        <v>2690.6526778847806</v>
      </c>
      <c r="CC39" s="92" t="s">
        <v>10</v>
      </c>
      <c r="CD39" s="82">
        <f t="shared" si="53"/>
        <v>2690.6526778847806</v>
      </c>
      <c r="CF39" s="92" t="s">
        <v>10</v>
      </c>
      <c r="CG39" s="82">
        <f t="shared" si="54"/>
        <v>2690.6526778847806</v>
      </c>
      <c r="CI39" s="92" t="s">
        <v>10</v>
      </c>
      <c r="CJ39" s="82">
        <f t="shared" si="55"/>
        <v>2690.6526778847806</v>
      </c>
      <c r="CL39" s="92" t="s">
        <v>10</v>
      </c>
      <c r="CM39" s="82">
        <f t="shared" si="56"/>
        <v>2690.6526778847806</v>
      </c>
    </row>
    <row r="40" spans="1:91" x14ac:dyDescent="0.25">
      <c r="B40" s="11" t="s">
        <v>12</v>
      </c>
      <c r="C40" s="11" t="s">
        <v>208</v>
      </c>
      <c r="E40" s="92" t="s">
        <v>12</v>
      </c>
      <c r="F40" s="82">
        <f t="shared" si="28"/>
        <v>-23890.195765513858</v>
      </c>
      <c r="I40" s="92" t="s">
        <v>12</v>
      </c>
      <c r="J40" s="82">
        <f t="shared" si="29"/>
        <v>2317.1867861798164</v>
      </c>
      <c r="L40" s="92" t="s">
        <v>12</v>
      </c>
      <c r="M40" s="82">
        <f t="shared" si="30"/>
        <v>3765.4285275421935</v>
      </c>
      <c r="O40" s="92" t="s">
        <v>12</v>
      </c>
      <c r="P40" s="82">
        <f t="shared" si="31"/>
        <v>8689.4504481742988</v>
      </c>
      <c r="R40" s="92" t="s">
        <v>12</v>
      </c>
      <c r="S40" s="82">
        <f t="shared" si="32"/>
        <v>3614.8113864405095</v>
      </c>
      <c r="U40" s="92" t="s">
        <v>12</v>
      </c>
      <c r="V40" s="82">
        <f t="shared" si="33"/>
        <v>2317.1867861798164</v>
      </c>
      <c r="X40" s="92" t="s">
        <v>12</v>
      </c>
      <c r="Y40" s="82">
        <f t="shared" si="34"/>
        <v>23890.195765513858</v>
      </c>
      <c r="AA40" s="92" t="s">
        <v>12</v>
      </c>
      <c r="AB40" s="82">
        <f t="shared" si="35"/>
        <v>23890.195765513858</v>
      </c>
      <c r="AD40" s="92" t="s">
        <v>12</v>
      </c>
      <c r="AE40" s="82">
        <f t="shared" si="36"/>
        <v>23890.195765513858</v>
      </c>
      <c r="AG40" s="92" t="s">
        <v>12</v>
      </c>
      <c r="AH40" s="82">
        <f t="shared" si="37"/>
        <v>23890.195765513858</v>
      </c>
      <c r="AJ40" s="92" t="s">
        <v>12</v>
      </c>
      <c r="AK40" s="82">
        <f t="shared" si="38"/>
        <v>23890.195765513858</v>
      </c>
      <c r="AM40" s="92" t="s">
        <v>12</v>
      </c>
      <c r="AN40" s="82">
        <f t="shared" si="39"/>
        <v>23890.195765513858</v>
      </c>
      <c r="AP40" s="92" t="s">
        <v>12</v>
      </c>
      <c r="AQ40" s="82">
        <f t="shared" si="40"/>
        <v>23890.195765513858</v>
      </c>
      <c r="AS40" s="92" t="s">
        <v>12</v>
      </c>
      <c r="AT40" s="82">
        <f t="shared" si="41"/>
        <v>23890.195765513858</v>
      </c>
      <c r="AV40" s="92" t="s">
        <v>12</v>
      </c>
      <c r="AW40" s="82">
        <f t="shared" si="42"/>
        <v>23890.195765513858</v>
      </c>
      <c r="AY40" s="92" t="s">
        <v>12</v>
      </c>
      <c r="AZ40" s="82">
        <f t="shared" si="43"/>
        <v>23890.195765513858</v>
      </c>
      <c r="BB40" s="92" t="s">
        <v>12</v>
      </c>
      <c r="BC40" s="82">
        <f t="shared" si="44"/>
        <v>23890.195765513858</v>
      </c>
      <c r="BE40" s="92" t="s">
        <v>12</v>
      </c>
      <c r="BF40" s="82">
        <f t="shared" si="45"/>
        <v>23890.195765513858</v>
      </c>
      <c r="BH40" s="92" t="s">
        <v>12</v>
      </c>
      <c r="BI40" s="82">
        <f t="shared" si="46"/>
        <v>23890.195765513858</v>
      </c>
      <c r="BK40" s="92" t="s">
        <v>12</v>
      </c>
      <c r="BL40" s="82">
        <f t="shared" si="47"/>
        <v>23890.195765513858</v>
      </c>
      <c r="BN40" s="92" t="s">
        <v>12</v>
      </c>
      <c r="BO40" s="82">
        <f t="shared" si="48"/>
        <v>23890.195765513858</v>
      </c>
      <c r="BQ40" s="92" t="s">
        <v>12</v>
      </c>
      <c r="BR40" s="82">
        <f t="shared" si="49"/>
        <v>23890.195765513858</v>
      </c>
      <c r="BT40" s="92" t="s">
        <v>12</v>
      </c>
      <c r="BU40" s="82">
        <f t="shared" si="50"/>
        <v>23890.195765513858</v>
      </c>
      <c r="BW40" s="92" t="s">
        <v>12</v>
      </c>
      <c r="BX40" s="82">
        <f t="shared" si="51"/>
        <v>23890.195765513858</v>
      </c>
      <c r="BZ40" s="92" t="s">
        <v>12</v>
      </c>
      <c r="CA40" s="82">
        <f t="shared" si="52"/>
        <v>23890.195765513858</v>
      </c>
      <c r="CC40" s="92" t="s">
        <v>12</v>
      </c>
      <c r="CD40" s="82">
        <f t="shared" si="53"/>
        <v>23890.195765513858</v>
      </c>
      <c r="CF40" s="92" t="s">
        <v>12</v>
      </c>
      <c r="CG40" s="82">
        <f t="shared" si="54"/>
        <v>23890.195765513858</v>
      </c>
      <c r="CI40" s="92" t="s">
        <v>12</v>
      </c>
      <c r="CJ40" s="82">
        <f t="shared" si="55"/>
        <v>23890.195765513858</v>
      </c>
      <c r="CL40" s="92" t="s">
        <v>12</v>
      </c>
      <c r="CM40" s="82">
        <f t="shared" si="56"/>
        <v>23890.195765513858</v>
      </c>
    </row>
    <row r="41" spans="1:91" x14ac:dyDescent="0.25">
      <c r="B41" s="11" t="s">
        <v>14</v>
      </c>
      <c r="C41" s="11" t="s">
        <v>13</v>
      </c>
      <c r="E41" s="92" t="s">
        <v>14</v>
      </c>
      <c r="F41" s="82">
        <f t="shared" si="28"/>
        <v>-33.204585248328847</v>
      </c>
      <c r="I41" s="92" t="s">
        <v>14</v>
      </c>
      <c r="J41" s="82">
        <f t="shared" si="29"/>
        <v>0</v>
      </c>
      <c r="L41" s="92" t="s">
        <v>14</v>
      </c>
      <c r="M41" s="82">
        <f t="shared" si="30"/>
        <v>0</v>
      </c>
      <c r="O41" s="92" t="s">
        <v>14</v>
      </c>
      <c r="P41" s="82">
        <f t="shared" si="31"/>
        <v>0</v>
      </c>
      <c r="R41" s="92" t="s">
        <v>14</v>
      </c>
      <c r="S41" s="82">
        <f t="shared" si="32"/>
        <v>0</v>
      </c>
      <c r="U41" s="92" t="s">
        <v>14</v>
      </c>
      <c r="V41" s="82">
        <f t="shared" si="33"/>
        <v>0</v>
      </c>
      <c r="X41" s="92" t="s">
        <v>14</v>
      </c>
      <c r="Y41" s="82">
        <f t="shared" si="34"/>
        <v>33.204585248328847</v>
      </c>
      <c r="AA41" s="92" t="s">
        <v>14</v>
      </c>
      <c r="AB41" s="82">
        <f t="shared" si="35"/>
        <v>33.204585248328847</v>
      </c>
      <c r="AD41" s="92" t="s">
        <v>14</v>
      </c>
      <c r="AE41" s="82">
        <f t="shared" si="36"/>
        <v>33.204585248328847</v>
      </c>
      <c r="AG41" s="92" t="s">
        <v>14</v>
      </c>
      <c r="AH41" s="82">
        <f t="shared" si="37"/>
        <v>33.204585248328847</v>
      </c>
      <c r="AJ41" s="92" t="s">
        <v>14</v>
      </c>
      <c r="AK41" s="82">
        <f t="shared" si="38"/>
        <v>33.204585248328847</v>
      </c>
      <c r="AM41" s="92" t="s">
        <v>14</v>
      </c>
      <c r="AN41" s="82">
        <f t="shared" si="39"/>
        <v>33.204585248328847</v>
      </c>
      <c r="AP41" s="92" t="s">
        <v>14</v>
      </c>
      <c r="AQ41" s="82">
        <f t="shared" si="40"/>
        <v>33.204585248328847</v>
      </c>
      <c r="AS41" s="92" t="s">
        <v>14</v>
      </c>
      <c r="AT41" s="82">
        <f t="shared" si="41"/>
        <v>33.204585248328847</v>
      </c>
      <c r="AV41" s="92" t="s">
        <v>14</v>
      </c>
      <c r="AW41" s="82">
        <f t="shared" si="42"/>
        <v>33.204585248328847</v>
      </c>
      <c r="AY41" s="92" t="s">
        <v>14</v>
      </c>
      <c r="AZ41" s="82">
        <f t="shared" si="43"/>
        <v>33.204585248328847</v>
      </c>
      <c r="BB41" s="92" t="s">
        <v>14</v>
      </c>
      <c r="BC41" s="82">
        <f t="shared" si="44"/>
        <v>33.204585248328847</v>
      </c>
      <c r="BE41" s="92" t="s">
        <v>14</v>
      </c>
      <c r="BF41" s="82">
        <f t="shared" si="45"/>
        <v>33.204585248328847</v>
      </c>
      <c r="BH41" s="92" t="s">
        <v>14</v>
      </c>
      <c r="BI41" s="82">
        <f t="shared" si="46"/>
        <v>33.204585248328847</v>
      </c>
      <c r="BK41" s="92" t="s">
        <v>14</v>
      </c>
      <c r="BL41" s="82">
        <f t="shared" si="47"/>
        <v>33.204585248328847</v>
      </c>
      <c r="BN41" s="92" t="s">
        <v>14</v>
      </c>
      <c r="BO41" s="82">
        <f t="shared" si="48"/>
        <v>33.204585248328847</v>
      </c>
      <c r="BQ41" s="92" t="s">
        <v>14</v>
      </c>
      <c r="BR41" s="82">
        <f t="shared" si="49"/>
        <v>33.204585248328847</v>
      </c>
      <c r="BT41" s="92" t="s">
        <v>14</v>
      </c>
      <c r="BU41" s="82">
        <f t="shared" si="50"/>
        <v>33.204585248328847</v>
      </c>
      <c r="BW41" s="92" t="s">
        <v>14</v>
      </c>
      <c r="BX41" s="82">
        <f t="shared" si="51"/>
        <v>33.204585248328847</v>
      </c>
      <c r="BZ41" s="92" t="s">
        <v>14</v>
      </c>
      <c r="CA41" s="82">
        <f t="shared" si="52"/>
        <v>33.204585248328847</v>
      </c>
      <c r="CC41" s="92" t="s">
        <v>14</v>
      </c>
      <c r="CD41" s="82">
        <f t="shared" si="53"/>
        <v>33.204585248328847</v>
      </c>
      <c r="CF41" s="92" t="s">
        <v>14</v>
      </c>
      <c r="CG41" s="82">
        <f t="shared" si="54"/>
        <v>33.204585248328847</v>
      </c>
      <c r="CI41" s="92" t="s">
        <v>14</v>
      </c>
      <c r="CJ41" s="82">
        <f t="shared" si="55"/>
        <v>33.204585248328847</v>
      </c>
      <c r="CL41" s="92" t="s">
        <v>14</v>
      </c>
      <c r="CM41" s="82">
        <f t="shared" si="56"/>
        <v>33.204585248328847</v>
      </c>
    </row>
    <row r="42" spans="1:91" x14ac:dyDescent="0.25">
      <c r="B42" s="11" t="s">
        <v>16</v>
      </c>
      <c r="C42" s="11" t="s">
        <v>209</v>
      </c>
      <c r="E42" s="92" t="s">
        <v>16</v>
      </c>
      <c r="F42" s="82">
        <f t="shared" si="28"/>
        <v>-332425.85972630302</v>
      </c>
      <c r="I42" s="92" t="s">
        <v>16</v>
      </c>
      <c r="J42" s="82">
        <f t="shared" si="29"/>
        <v>0</v>
      </c>
      <c r="L42" s="92" t="s">
        <v>16</v>
      </c>
      <c r="M42" s="82">
        <f t="shared" si="30"/>
        <v>0</v>
      </c>
      <c r="O42" s="92" t="s">
        <v>16</v>
      </c>
      <c r="P42" s="82">
        <f t="shared" si="31"/>
        <v>0</v>
      </c>
      <c r="R42" s="92" t="s">
        <v>16</v>
      </c>
      <c r="S42" s="82">
        <f t="shared" si="32"/>
        <v>0</v>
      </c>
      <c r="U42" s="92" t="s">
        <v>16</v>
      </c>
      <c r="V42" s="82">
        <f t="shared" si="33"/>
        <v>0</v>
      </c>
      <c r="X42" s="92" t="s">
        <v>16</v>
      </c>
      <c r="Y42" s="82">
        <f t="shared" si="34"/>
        <v>332425.85972630302</v>
      </c>
      <c r="AA42" s="92" t="s">
        <v>16</v>
      </c>
      <c r="AB42" s="82">
        <f t="shared" si="35"/>
        <v>332425.85972630302</v>
      </c>
      <c r="AD42" s="92" t="s">
        <v>16</v>
      </c>
      <c r="AE42" s="82">
        <f t="shared" si="36"/>
        <v>332425.85972630302</v>
      </c>
      <c r="AG42" s="92" t="s">
        <v>16</v>
      </c>
      <c r="AH42" s="82">
        <f t="shared" si="37"/>
        <v>332425.85972630302</v>
      </c>
      <c r="AJ42" s="92" t="s">
        <v>16</v>
      </c>
      <c r="AK42" s="82">
        <f t="shared" si="38"/>
        <v>332425.85972630302</v>
      </c>
      <c r="AM42" s="92" t="s">
        <v>16</v>
      </c>
      <c r="AN42" s="82">
        <f t="shared" si="39"/>
        <v>332425.85972630302</v>
      </c>
      <c r="AP42" s="92" t="s">
        <v>16</v>
      </c>
      <c r="AQ42" s="82">
        <f t="shared" si="40"/>
        <v>332425.85972630302</v>
      </c>
      <c r="AS42" s="92" t="s">
        <v>16</v>
      </c>
      <c r="AT42" s="82">
        <f t="shared" si="41"/>
        <v>332425.85972630302</v>
      </c>
      <c r="AV42" s="92" t="s">
        <v>16</v>
      </c>
      <c r="AW42" s="82">
        <f t="shared" si="42"/>
        <v>332425.85972630302</v>
      </c>
      <c r="AY42" s="92" t="s">
        <v>16</v>
      </c>
      <c r="AZ42" s="82">
        <f t="shared" si="43"/>
        <v>332425.85972630302</v>
      </c>
      <c r="BB42" s="92" t="s">
        <v>16</v>
      </c>
      <c r="BC42" s="82">
        <f t="shared" si="44"/>
        <v>332425.85972630302</v>
      </c>
      <c r="BE42" s="92" t="s">
        <v>16</v>
      </c>
      <c r="BF42" s="82">
        <f t="shared" si="45"/>
        <v>332425.85972630302</v>
      </c>
      <c r="BH42" s="92" t="s">
        <v>16</v>
      </c>
      <c r="BI42" s="82">
        <f t="shared" si="46"/>
        <v>332425.85972630302</v>
      </c>
      <c r="BK42" s="92" t="s">
        <v>16</v>
      </c>
      <c r="BL42" s="82">
        <f t="shared" si="47"/>
        <v>332425.85972630302</v>
      </c>
      <c r="BN42" s="92" t="s">
        <v>16</v>
      </c>
      <c r="BO42" s="82">
        <f t="shared" si="48"/>
        <v>332425.85972630302</v>
      </c>
      <c r="BQ42" s="92" t="s">
        <v>16</v>
      </c>
      <c r="BR42" s="82">
        <f t="shared" si="49"/>
        <v>332425.85972630302</v>
      </c>
      <c r="BT42" s="92" t="s">
        <v>16</v>
      </c>
      <c r="BU42" s="82">
        <f t="shared" si="50"/>
        <v>332425.85972630302</v>
      </c>
      <c r="BW42" s="92" t="s">
        <v>16</v>
      </c>
      <c r="BX42" s="82">
        <f t="shared" si="51"/>
        <v>332425.85972630302</v>
      </c>
      <c r="BZ42" s="92" t="s">
        <v>16</v>
      </c>
      <c r="CA42" s="82">
        <f t="shared" si="52"/>
        <v>332425.85972630302</v>
      </c>
      <c r="CC42" s="92" t="s">
        <v>16</v>
      </c>
      <c r="CD42" s="82">
        <f t="shared" si="53"/>
        <v>332425.85972630302</v>
      </c>
      <c r="CF42" s="92" t="s">
        <v>16</v>
      </c>
      <c r="CG42" s="82">
        <f t="shared" si="54"/>
        <v>332425.85972630302</v>
      </c>
      <c r="CI42" s="92" t="s">
        <v>16</v>
      </c>
      <c r="CJ42" s="82">
        <f t="shared" si="55"/>
        <v>332425.85972630302</v>
      </c>
      <c r="CL42" s="92" t="s">
        <v>16</v>
      </c>
      <c r="CM42" s="82">
        <f t="shared" si="56"/>
        <v>332425.85972630302</v>
      </c>
    </row>
    <row r="43" spans="1:91" x14ac:dyDescent="0.25">
      <c r="B43" s="11" t="s">
        <v>18</v>
      </c>
      <c r="C43" s="11" t="s">
        <v>17</v>
      </c>
      <c r="E43" s="92" t="s">
        <v>18</v>
      </c>
      <c r="F43" s="82">
        <f t="shared" si="28"/>
        <v>-73692.449407367152</v>
      </c>
      <c r="I43" s="92" t="s">
        <v>18</v>
      </c>
      <c r="J43" s="82">
        <f t="shared" si="29"/>
        <v>-24635.00816513336</v>
      </c>
      <c r="L43" s="92" t="s">
        <v>18</v>
      </c>
      <c r="M43" s="82">
        <f t="shared" si="30"/>
        <v>-24718.749059726833</v>
      </c>
      <c r="O43" s="92" t="s">
        <v>18</v>
      </c>
      <c r="P43" s="82">
        <f t="shared" si="31"/>
        <v>-25003.468101344639</v>
      </c>
      <c r="R43" s="92" t="s">
        <v>18</v>
      </c>
      <c r="S43" s="82">
        <f t="shared" si="32"/>
        <v>-49076.041267868932</v>
      </c>
      <c r="U43" s="92" t="s">
        <v>18</v>
      </c>
      <c r="V43" s="82">
        <f t="shared" si="33"/>
        <v>-45263.782695490983</v>
      </c>
      <c r="X43" s="92" t="s">
        <v>18</v>
      </c>
      <c r="Y43" s="82">
        <f t="shared" si="34"/>
        <v>73692.449407367152</v>
      </c>
      <c r="AA43" s="92" t="s">
        <v>18</v>
      </c>
      <c r="AB43" s="82">
        <f t="shared" si="35"/>
        <v>73692.449407367152</v>
      </c>
      <c r="AD43" s="92" t="s">
        <v>18</v>
      </c>
      <c r="AE43" s="82">
        <f t="shared" si="36"/>
        <v>73692.449407367152</v>
      </c>
      <c r="AG43" s="92" t="s">
        <v>18</v>
      </c>
      <c r="AH43" s="82">
        <f t="shared" si="37"/>
        <v>73692.449407367152</v>
      </c>
      <c r="AJ43" s="92" t="s">
        <v>18</v>
      </c>
      <c r="AK43" s="82">
        <f t="shared" si="38"/>
        <v>73692.449407367152</v>
      </c>
      <c r="AM43" s="92" t="s">
        <v>18</v>
      </c>
      <c r="AN43" s="82">
        <f t="shared" si="39"/>
        <v>73692.449407367152</v>
      </c>
      <c r="AP43" s="92" t="s">
        <v>18</v>
      </c>
      <c r="AQ43" s="82">
        <f t="shared" si="40"/>
        <v>73692.449407367152</v>
      </c>
      <c r="AS43" s="92" t="s">
        <v>18</v>
      </c>
      <c r="AT43" s="82">
        <f t="shared" si="41"/>
        <v>73692.449407367152</v>
      </c>
      <c r="AV43" s="92" t="s">
        <v>18</v>
      </c>
      <c r="AW43" s="82">
        <f t="shared" si="42"/>
        <v>73692.449407367152</v>
      </c>
      <c r="AY43" s="92" t="s">
        <v>18</v>
      </c>
      <c r="AZ43" s="82">
        <f t="shared" si="43"/>
        <v>73692.449407367152</v>
      </c>
      <c r="BB43" s="92" t="s">
        <v>18</v>
      </c>
      <c r="BC43" s="82">
        <f t="shared" si="44"/>
        <v>73692.449407367152</v>
      </c>
      <c r="BE43" s="92" t="s">
        <v>18</v>
      </c>
      <c r="BF43" s="82">
        <f t="shared" si="45"/>
        <v>73692.449407367152</v>
      </c>
      <c r="BH43" s="92" t="s">
        <v>18</v>
      </c>
      <c r="BI43" s="82">
        <f t="shared" si="46"/>
        <v>73692.449407367152</v>
      </c>
      <c r="BK43" s="92" t="s">
        <v>18</v>
      </c>
      <c r="BL43" s="82">
        <f t="shared" si="47"/>
        <v>73692.449407367152</v>
      </c>
      <c r="BN43" s="92" t="s">
        <v>18</v>
      </c>
      <c r="BO43" s="82">
        <f t="shared" si="48"/>
        <v>73692.449407367152</v>
      </c>
      <c r="BQ43" s="92" t="s">
        <v>18</v>
      </c>
      <c r="BR43" s="82">
        <f t="shared" si="49"/>
        <v>73692.449407367152</v>
      </c>
      <c r="BT43" s="92" t="s">
        <v>18</v>
      </c>
      <c r="BU43" s="82">
        <f t="shared" si="50"/>
        <v>73692.449407367152</v>
      </c>
      <c r="BW43" s="92" t="s">
        <v>18</v>
      </c>
      <c r="BX43" s="82">
        <f t="shared" si="51"/>
        <v>73692.449407367152</v>
      </c>
      <c r="BZ43" s="92" t="s">
        <v>18</v>
      </c>
      <c r="CA43" s="82">
        <f t="shared" si="52"/>
        <v>73692.449407367152</v>
      </c>
      <c r="CC43" s="92" t="s">
        <v>18</v>
      </c>
      <c r="CD43" s="82">
        <f t="shared" si="53"/>
        <v>73692.449407367152</v>
      </c>
      <c r="CF43" s="92" t="s">
        <v>18</v>
      </c>
      <c r="CG43" s="82">
        <f t="shared" si="54"/>
        <v>73692.449407367152</v>
      </c>
      <c r="CI43" s="92" t="s">
        <v>18</v>
      </c>
      <c r="CJ43" s="82">
        <f t="shared" si="55"/>
        <v>73692.449407367152</v>
      </c>
      <c r="CL43" s="92" t="s">
        <v>18</v>
      </c>
      <c r="CM43" s="82">
        <f t="shared" si="56"/>
        <v>73692.449407367152</v>
      </c>
    </row>
    <row r="44" spans="1:91" x14ac:dyDescent="0.25">
      <c r="B44" s="11" t="s">
        <v>20</v>
      </c>
      <c r="C44" s="11" t="s">
        <v>210</v>
      </c>
      <c r="E44" s="92" t="s">
        <v>20</v>
      </c>
      <c r="F44" s="82">
        <f t="shared" si="28"/>
        <v>-4671668.5610889215</v>
      </c>
      <c r="I44" s="92" t="s">
        <v>20</v>
      </c>
      <c r="J44" s="82">
        <f t="shared" si="29"/>
        <v>-40561.186945732683</v>
      </c>
      <c r="L44" s="92" t="s">
        <v>20</v>
      </c>
      <c r="M44" s="82">
        <f t="shared" si="30"/>
        <v>-40603.589533288032</v>
      </c>
      <c r="O44" s="92" t="s">
        <v>20</v>
      </c>
      <c r="P44" s="82">
        <f t="shared" si="31"/>
        <v>-40747.758330973797</v>
      </c>
      <c r="R44" s="92" t="s">
        <v>20</v>
      </c>
      <c r="S44" s="82">
        <f t="shared" si="32"/>
        <v>-85951.7236065045</v>
      </c>
      <c r="U44" s="92" t="s">
        <v>20</v>
      </c>
      <c r="V44" s="82">
        <f t="shared" si="33"/>
        <v>-78947.964348711073</v>
      </c>
      <c r="X44" s="92" t="s">
        <v>20</v>
      </c>
      <c r="Y44" s="82">
        <f t="shared" si="34"/>
        <v>4671668.5610889215</v>
      </c>
      <c r="AA44" s="92" t="s">
        <v>20</v>
      </c>
      <c r="AB44" s="82">
        <f t="shared" si="35"/>
        <v>4671668.5610889215</v>
      </c>
      <c r="AD44" s="92" t="s">
        <v>20</v>
      </c>
      <c r="AE44" s="82">
        <f t="shared" si="36"/>
        <v>4671668.5610889215</v>
      </c>
      <c r="AG44" s="92" t="s">
        <v>20</v>
      </c>
      <c r="AH44" s="82">
        <f t="shared" si="37"/>
        <v>4671668.5610889215</v>
      </c>
      <c r="AJ44" s="92" t="s">
        <v>20</v>
      </c>
      <c r="AK44" s="82">
        <f t="shared" si="38"/>
        <v>4671668.5610889215</v>
      </c>
      <c r="AM44" s="92" t="s">
        <v>20</v>
      </c>
      <c r="AN44" s="82">
        <f t="shared" si="39"/>
        <v>4671668.5610889215</v>
      </c>
      <c r="AP44" s="92" t="s">
        <v>20</v>
      </c>
      <c r="AQ44" s="82">
        <f t="shared" si="40"/>
        <v>4671668.5610889215</v>
      </c>
      <c r="AS44" s="92" t="s">
        <v>20</v>
      </c>
      <c r="AT44" s="82">
        <f t="shared" si="41"/>
        <v>4671668.5610889215</v>
      </c>
      <c r="AV44" s="92" t="s">
        <v>20</v>
      </c>
      <c r="AW44" s="82">
        <f t="shared" si="42"/>
        <v>4671668.5610889215</v>
      </c>
      <c r="AY44" s="92" t="s">
        <v>20</v>
      </c>
      <c r="AZ44" s="82">
        <f t="shared" si="43"/>
        <v>4671668.5610889215</v>
      </c>
      <c r="BB44" s="92" t="s">
        <v>20</v>
      </c>
      <c r="BC44" s="82">
        <f t="shared" si="44"/>
        <v>4671668.5610889215</v>
      </c>
      <c r="BE44" s="92" t="s">
        <v>20</v>
      </c>
      <c r="BF44" s="82">
        <f t="shared" si="45"/>
        <v>4671668.5610889215</v>
      </c>
      <c r="BH44" s="92" t="s">
        <v>20</v>
      </c>
      <c r="BI44" s="82">
        <f t="shared" si="46"/>
        <v>4671668.5610889215</v>
      </c>
      <c r="BK44" s="92" t="s">
        <v>20</v>
      </c>
      <c r="BL44" s="82">
        <f t="shared" si="47"/>
        <v>4671668.5610889215</v>
      </c>
      <c r="BN44" s="92" t="s">
        <v>20</v>
      </c>
      <c r="BO44" s="82">
        <f t="shared" si="48"/>
        <v>4671668.5610889215</v>
      </c>
      <c r="BQ44" s="92" t="s">
        <v>20</v>
      </c>
      <c r="BR44" s="82">
        <f t="shared" si="49"/>
        <v>4671668.5610889215</v>
      </c>
      <c r="BT44" s="92" t="s">
        <v>20</v>
      </c>
      <c r="BU44" s="82">
        <f t="shared" si="50"/>
        <v>4671668.5610889215</v>
      </c>
      <c r="BW44" s="92" t="s">
        <v>20</v>
      </c>
      <c r="BX44" s="82">
        <f t="shared" si="51"/>
        <v>4671668.5610889215</v>
      </c>
      <c r="BZ44" s="92" t="s">
        <v>20</v>
      </c>
      <c r="CA44" s="82">
        <f t="shared" si="52"/>
        <v>4671668.5610889215</v>
      </c>
      <c r="CC44" s="92" t="s">
        <v>20</v>
      </c>
      <c r="CD44" s="82">
        <f t="shared" si="53"/>
        <v>4671668.5610889215</v>
      </c>
      <c r="CF44" s="92" t="s">
        <v>20</v>
      </c>
      <c r="CG44" s="82">
        <f t="shared" si="54"/>
        <v>4671668.5610889215</v>
      </c>
      <c r="CI44" s="92" t="s">
        <v>20</v>
      </c>
      <c r="CJ44" s="82">
        <f t="shared" si="55"/>
        <v>4671668.5610889215</v>
      </c>
      <c r="CL44" s="92" t="s">
        <v>20</v>
      </c>
      <c r="CM44" s="82">
        <f t="shared" si="56"/>
        <v>4671668.5610889215</v>
      </c>
    </row>
    <row r="45" spans="1:91" x14ac:dyDescent="0.25">
      <c r="B45" s="11" t="s">
        <v>22</v>
      </c>
      <c r="C45" s="11" t="s">
        <v>21</v>
      </c>
      <c r="E45" s="92" t="s">
        <v>22</v>
      </c>
      <c r="F45" s="82">
        <f t="shared" si="28"/>
        <v>-165.92312324316237</v>
      </c>
      <c r="I45" s="92" t="s">
        <v>22</v>
      </c>
      <c r="J45" s="82">
        <f t="shared" si="29"/>
        <v>0</v>
      </c>
      <c r="L45" s="92" t="s">
        <v>22</v>
      </c>
      <c r="M45" s="82">
        <f t="shared" si="30"/>
        <v>0</v>
      </c>
      <c r="O45" s="92" t="s">
        <v>22</v>
      </c>
      <c r="P45" s="82">
        <f t="shared" si="31"/>
        <v>0</v>
      </c>
      <c r="R45" s="92" t="s">
        <v>22</v>
      </c>
      <c r="S45" s="82">
        <f t="shared" si="32"/>
        <v>0</v>
      </c>
      <c r="U45" s="92" t="s">
        <v>22</v>
      </c>
      <c r="V45" s="82">
        <f t="shared" si="33"/>
        <v>0</v>
      </c>
      <c r="X45" s="92" t="s">
        <v>22</v>
      </c>
      <c r="Y45" s="82">
        <f t="shared" si="34"/>
        <v>165.92312324316237</v>
      </c>
      <c r="AA45" s="92" t="s">
        <v>22</v>
      </c>
      <c r="AB45" s="82">
        <f t="shared" si="35"/>
        <v>165.92312324316237</v>
      </c>
      <c r="AD45" s="92" t="s">
        <v>22</v>
      </c>
      <c r="AE45" s="82">
        <f t="shared" si="36"/>
        <v>165.92312324316237</v>
      </c>
      <c r="AG45" s="92" t="s">
        <v>22</v>
      </c>
      <c r="AH45" s="82">
        <f t="shared" si="37"/>
        <v>165.92312324316237</v>
      </c>
      <c r="AJ45" s="92" t="s">
        <v>22</v>
      </c>
      <c r="AK45" s="82">
        <f t="shared" si="38"/>
        <v>165.92312324316237</v>
      </c>
      <c r="AM45" s="92" t="s">
        <v>22</v>
      </c>
      <c r="AN45" s="82">
        <f t="shared" si="39"/>
        <v>165.92312324316237</v>
      </c>
      <c r="AP45" s="92" t="s">
        <v>22</v>
      </c>
      <c r="AQ45" s="82">
        <f t="shared" si="40"/>
        <v>165.92312324316237</v>
      </c>
      <c r="AS45" s="92" t="s">
        <v>22</v>
      </c>
      <c r="AT45" s="82">
        <f t="shared" si="41"/>
        <v>165.92312324316237</v>
      </c>
      <c r="AV45" s="92" t="s">
        <v>22</v>
      </c>
      <c r="AW45" s="82">
        <f t="shared" si="42"/>
        <v>165.92312324316237</v>
      </c>
      <c r="AY45" s="92" t="s">
        <v>22</v>
      </c>
      <c r="AZ45" s="82">
        <f t="shared" si="43"/>
        <v>165.92312324316237</v>
      </c>
      <c r="BB45" s="92" t="s">
        <v>22</v>
      </c>
      <c r="BC45" s="82">
        <f t="shared" si="44"/>
        <v>165.92312324316237</v>
      </c>
      <c r="BE45" s="92" t="s">
        <v>22</v>
      </c>
      <c r="BF45" s="82">
        <f t="shared" si="45"/>
        <v>165.92312324316237</v>
      </c>
      <c r="BH45" s="92" t="s">
        <v>22</v>
      </c>
      <c r="BI45" s="82">
        <f t="shared" si="46"/>
        <v>165.92312324316237</v>
      </c>
      <c r="BK45" s="92" t="s">
        <v>22</v>
      </c>
      <c r="BL45" s="82">
        <f t="shared" si="47"/>
        <v>165.92312324316237</v>
      </c>
      <c r="BN45" s="92" t="s">
        <v>22</v>
      </c>
      <c r="BO45" s="82">
        <f t="shared" si="48"/>
        <v>165.92312324316237</v>
      </c>
      <c r="BQ45" s="92" t="s">
        <v>22</v>
      </c>
      <c r="BR45" s="82">
        <f t="shared" si="49"/>
        <v>165.92312324316237</v>
      </c>
      <c r="BT45" s="92" t="s">
        <v>22</v>
      </c>
      <c r="BU45" s="82">
        <f t="shared" si="50"/>
        <v>165.92312324316237</v>
      </c>
      <c r="BW45" s="92" t="s">
        <v>22</v>
      </c>
      <c r="BX45" s="82">
        <f t="shared" si="51"/>
        <v>165.92312324316237</v>
      </c>
      <c r="BZ45" s="92" t="s">
        <v>22</v>
      </c>
      <c r="CA45" s="82">
        <f t="shared" si="52"/>
        <v>165.92312324316237</v>
      </c>
      <c r="CC45" s="92" t="s">
        <v>22</v>
      </c>
      <c r="CD45" s="82">
        <f t="shared" si="53"/>
        <v>165.92312324316237</v>
      </c>
      <c r="CF45" s="92" t="s">
        <v>22</v>
      </c>
      <c r="CG45" s="82">
        <f t="shared" si="54"/>
        <v>165.92312324316237</v>
      </c>
      <c r="CI45" s="92" t="s">
        <v>22</v>
      </c>
      <c r="CJ45" s="82">
        <f t="shared" si="55"/>
        <v>165.92312324316237</v>
      </c>
      <c r="CL45" s="92" t="s">
        <v>22</v>
      </c>
      <c r="CM45" s="82">
        <f t="shared" si="56"/>
        <v>165.92312324316237</v>
      </c>
    </row>
    <row r="46" spans="1:91" x14ac:dyDescent="0.25">
      <c r="B46" s="11" t="s">
        <v>24</v>
      </c>
      <c r="C46" s="11" t="s">
        <v>211</v>
      </c>
      <c r="E46" s="92" t="s">
        <v>24</v>
      </c>
      <c r="F46" s="82">
        <f t="shared" si="28"/>
        <v>-234483.19436564366</v>
      </c>
      <c r="I46" s="92" t="s">
        <v>24</v>
      </c>
      <c r="J46" s="82">
        <f t="shared" si="29"/>
        <v>0</v>
      </c>
      <c r="L46" s="92" t="s">
        <v>24</v>
      </c>
      <c r="M46" s="82">
        <f t="shared" si="30"/>
        <v>0</v>
      </c>
      <c r="O46" s="92" t="s">
        <v>24</v>
      </c>
      <c r="P46" s="82">
        <f t="shared" si="31"/>
        <v>0</v>
      </c>
      <c r="R46" s="92" t="s">
        <v>24</v>
      </c>
      <c r="S46" s="82">
        <f t="shared" si="32"/>
        <v>0</v>
      </c>
      <c r="U46" s="92" t="s">
        <v>24</v>
      </c>
      <c r="V46" s="82">
        <f t="shared" si="33"/>
        <v>0</v>
      </c>
      <c r="X46" s="92" t="s">
        <v>24</v>
      </c>
      <c r="Y46" s="82">
        <f t="shared" si="34"/>
        <v>234483.19436564366</v>
      </c>
      <c r="AA46" s="92" t="s">
        <v>24</v>
      </c>
      <c r="AB46" s="82">
        <f t="shared" si="35"/>
        <v>234483.19436564366</v>
      </c>
      <c r="AD46" s="92" t="s">
        <v>24</v>
      </c>
      <c r="AE46" s="82">
        <f t="shared" si="36"/>
        <v>234483.19436564366</v>
      </c>
      <c r="AG46" s="92" t="s">
        <v>24</v>
      </c>
      <c r="AH46" s="82">
        <f t="shared" si="37"/>
        <v>234483.19436564366</v>
      </c>
      <c r="AJ46" s="92" t="s">
        <v>24</v>
      </c>
      <c r="AK46" s="82">
        <f t="shared" si="38"/>
        <v>234483.19436564366</v>
      </c>
      <c r="AM46" s="92" t="s">
        <v>24</v>
      </c>
      <c r="AN46" s="82">
        <f t="shared" si="39"/>
        <v>234483.19436564366</v>
      </c>
      <c r="AP46" s="92" t="s">
        <v>24</v>
      </c>
      <c r="AQ46" s="82">
        <f t="shared" si="40"/>
        <v>234483.19436564366</v>
      </c>
      <c r="AS46" s="92" t="s">
        <v>24</v>
      </c>
      <c r="AT46" s="82">
        <f t="shared" si="41"/>
        <v>234483.19436564366</v>
      </c>
      <c r="AV46" s="92" t="s">
        <v>24</v>
      </c>
      <c r="AW46" s="82">
        <f t="shared" si="42"/>
        <v>234483.19436564366</v>
      </c>
      <c r="AY46" s="92" t="s">
        <v>24</v>
      </c>
      <c r="AZ46" s="82">
        <f t="shared" si="43"/>
        <v>234483.19436564366</v>
      </c>
      <c r="BB46" s="92" t="s">
        <v>24</v>
      </c>
      <c r="BC46" s="82">
        <f t="shared" si="44"/>
        <v>234483.19436564366</v>
      </c>
      <c r="BE46" s="92" t="s">
        <v>24</v>
      </c>
      <c r="BF46" s="82">
        <f t="shared" si="45"/>
        <v>234483.19436564366</v>
      </c>
      <c r="BH46" s="92" t="s">
        <v>24</v>
      </c>
      <c r="BI46" s="82">
        <f t="shared" si="46"/>
        <v>234483.19436564366</v>
      </c>
      <c r="BK46" s="92" t="s">
        <v>24</v>
      </c>
      <c r="BL46" s="82">
        <f t="shared" si="47"/>
        <v>234483.19436564366</v>
      </c>
      <c r="BN46" s="92" t="s">
        <v>24</v>
      </c>
      <c r="BO46" s="82">
        <f t="shared" si="48"/>
        <v>234483.19436564366</v>
      </c>
      <c r="BQ46" s="92" t="s">
        <v>24</v>
      </c>
      <c r="BR46" s="82">
        <f t="shared" si="49"/>
        <v>234483.19436564366</v>
      </c>
      <c r="BT46" s="92" t="s">
        <v>24</v>
      </c>
      <c r="BU46" s="82">
        <f t="shared" si="50"/>
        <v>234483.19436564366</v>
      </c>
      <c r="BW46" s="92" t="s">
        <v>24</v>
      </c>
      <c r="BX46" s="82">
        <f t="shared" si="51"/>
        <v>234483.19436564366</v>
      </c>
      <c r="BZ46" s="92" t="s">
        <v>24</v>
      </c>
      <c r="CA46" s="82">
        <f t="shared" si="52"/>
        <v>234483.19436564366</v>
      </c>
      <c r="CC46" s="92" t="s">
        <v>24</v>
      </c>
      <c r="CD46" s="82">
        <f t="shared" si="53"/>
        <v>234483.19436564366</v>
      </c>
      <c r="CF46" s="92" t="s">
        <v>24</v>
      </c>
      <c r="CG46" s="82">
        <f t="shared" si="54"/>
        <v>234483.19436564366</v>
      </c>
      <c r="CI46" s="92" t="s">
        <v>24</v>
      </c>
      <c r="CJ46" s="82">
        <f t="shared" si="55"/>
        <v>234483.19436564366</v>
      </c>
      <c r="CL46" s="92" t="s">
        <v>24</v>
      </c>
      <c r="CM46" s="82">
        <f t="shared" si="56"/>
        <v>234483.19436564366</v>
      </c>
    </row>
    <row r="47" spans="1:91" x14ac:dyDescent="0.25">
      <c r="B47" s="11" t="s">
        <v>26</v>
      </c>
      <c r="C47" s="11" t="s">
        <v>25</v>
      </c>
      <c r="E47" s="92" t="s">
        <v>26</v>
      </c>
      <c r="F47" s="82">
        <f t="shared" si="28"/>
        <v>-8767.6268804729098</v>
      </c>
      <c r="I47" s="92" t="s">
        <v>26</v>
      </c>
      <c r="J47" s="82">
        <f t="shared" si="29"/>
        <v>-6401.5197670177149</v>
      </c>
      <c r="L47" s="92" t="s">
        <v>26</v>
      </c>
      <c r="M47" s="82">
        <f t="shared" si="30"/>
        <v>-6408.2119035858086</v>
      </c>
      <c r="O47" s="92" t="s">
        <v>26</v>
      </c>
      <c r="P47" s="82">
        <f t="shared" si="31"/>
        <v>-6430.9651679173257</v>
      </c>
      <c r="R47" s="92" t="s">
        <v>26</v>
      </c>
      <c r="S47" s="82">
        <f t="shared" si="32"/>
        <v>-13565.225751712545</v>
      </c>
      <c r="U47" s="92" t="s">
        <v>26</v>
      </c>
      <c r="V47" s="82">
        <f t="shared" si="33"/>
        <v>-12459.866004913847</v>
      </c>
      <c r="X47" s="92" t="s">
        <v>26</v>
      </c>
      <c r="Y47" s="82">
        <f t="shared" si="34"/>
        <v>8767.6268804729098</v>
      </c>
      <c r="AA47" s="92" t="s">
        <v>26</v>
      </c>
      <c r="AB47" s="82">
        <f t="shared" si="35"/>
        <v>8767.6268804729098</v>
      </c>
      <c r="AD47" s="92" t="s">
        <v>26</v>
      </c>
      <c r="AE47" s="82">
        <f t="shared" si="36"/>
        <v>8767.6268804729098</v>
      </c>
      <c r="AG47" s="92" t="s">
        <v>26</v>
      </c>
      <c r="AH47" s="82">
        <f t="shared" si="37"/>
        <v>8767.6268804729098</v>
      </c>
      <c r="AJ47" s="92" t="s">
        <v>26</v>
      </c>
      <c r="AK47" s="82">
        <f t="shared" si="38"/>
        <v>8767.6268804729098</v>
      </c>
      <c r="AM47" s="92" t="s">
        <v>26</v>
      </c>
      <c r="AN47" s="82">
        <f t="shared" si="39"/>
        <v>8767.6268804729098</v>
      </c>
      <c r="AP47" s="92" t="s">
        <v>26</v>
      </c>
      <c r="AQ47" s="82">
        <f t="shared" si="40"/>
        <v>8767.6268804729098</v>
      </c>
      <c r="AS47" s="92" t="s">
        <v>26</v>
      </c>
      <c r="AT47" s="82">
        <f t="shared" si="41"/>
        <v>8767.6268804729098</v>
      </c>
      <c r="AV47" s="92" t="s">
        <v>26</v>
      </c>
      <c r="AW47" s="82">
        <f t="shared" si="42"/>
        <v>8767.6268804729098</v>
      </c>
      <c r="AY47" s="92" t="s">
        <v>26</v>
      </c>
      <c r="AZ47" s="82">
        <f t="shared" si="43"/>
        <v>8767.6268804729098</v>
      </c>
      <c r="BB47" s="92" t="s">
        <v>26</v>
      </c>
      <c r="BC47" s="82">
        <f t="shared" si="44"/>
        <v>8767.6268804729098</v>
      </c>
      <c r="BE47" s="92" t="s">
        <v>26</v>
      </c>
      <c r="BF47" s="82">
        <f t="shared" si="45"/>
        <v>8767.6268804729098</v>
      </c>
      <c r="BH47" s="92" t="s">
        <v>26</v>
      </c>
      <c r="BI47" s="82">
        <f t="shared" si="46"/>
        <v>8767.6268804729098</v>
      </c>
      <c r="BK47" s="92" t="s">
        <v>26</v>
      </c>
      <c r="BL47" s="82">
        <f t="shared" si="47"/>
        <v>8767.6268804729098</v>
      </c>
      <c r="BN47" s="92" t="s">
        <v>26</v>
      </c>
      <c r="BO47" s="82">
        <f t="shared" si="48"/>
        <v>8767.6268804729098</v>
      </c>
      <c r="BQ47" s="92" t="s">
        <v>26</v>
      </c>
      <c r="BR47" s="82">
        <f t="shared" si="49"/>
        <v>8767.6268804729098</v>
      </c>
      <c r="BT47" s="92" t="s">
        <v>26</v>
      </c>
      <c r="BU47" s="82">
        <f t="shared" si="50"/>
        <v>8767.6268804729098</v>
      </c>
      <c r="BW47" s="92" t="s">
        <v>26</v>
      </c>
      <c r="BX47" s="82">
        <f t="shared" si="51"/>
        <v>8767.6268804729098</v>
      </c>
      <c r="BZ47" s="92" t="s">
        <v>26</v>
      </c>
      <c r="CA47" s="82">
        <f t="shared" si="52"/>
        <v>8767.6268804729098</v>
      </c>
      <c r="CC47" s="92" t="s">
        <v>26</v>
      </c>
      <c r="CD47" s="82">
        <f t="shared" si="53"/>
        <v>8767.6268804729098</v>
      </c>
      <c r="CF47" s="92" t="s">
        <v>26</v>
      </c>
      <c r="CG47" s="82">
        <f t="shared" si="54"/>
        <v>8767.6268804729098</v>
      </c>
      <c r="CI47" s="92" t="s">
        <v>26</v>
      </c>
      <c r="CJ47" s="82">
        <f t="shared" si="55"/>
        <v>8767.6268804729098</v>
      </c>
      <c r="CL47" s="92" t="s">
        <v>26</v>
      </c>
      <c r="CM47" s="82">
        <f t="shared" si="56"/>
        <v>8767.6268804729098</v>
      </c>
    </row>
    <row r="48" spans="1:91" x14ac:dyDescent="0.25">
      <c r="B48" s="11" t="s">
        <v>28</v>
      </c>
      <c r="C48" s="11" t="s">
        <v>212</v>
      </c>
      <c r="E48" s="92" t="s">
        <v>28</v>
      </c>
      <c r="F48" s="82">
        <f t="shared" si="28"/>
        <v>-47.037779615475827</v>
      </c>
      <c r="I48" s="92" t="s">
        <v>28</v>
      </c>
      <c r="J48" s="82">
        <f t="shared" si="29"/>
        <v>-49.875616704929115</v>
      </c>
      <c r="L48" s="92" t="s">
        <v>28</v>
      </c>
      <c r="M48" s="82">
        <f t="shared" si="30"/>
        <v>-67.688336956689511</v>
      </c>
      <c r="O48" s="92" t="s">
        <v>28</v>
      </c>
      <c r="P48" s="82">
        <f t="shared" si="31"/>
        <v>-128.25158581267482</v>
      </c>
      <c r="R48" s="92" t="s">
        <v>28</v>
      </c>
      <c r="S48" s="82">
        <f t="shared" si="32"/>
        <v>-89.776110068872399</v>
      </c>
      <c r="U48" s="92" t="s">
        <v>28</v>
      </c>
      <c r="V48" s="82">
        <f t="shared" si="33"/>
        <v>-57.000704805633276</v>
      </c>
      <c r="X48" s="92" t="s">
        <v>28</v>
      </c>
      <c r="Y48" s="82">
        <f t="shared" si="34"/>
        <v>47.037779615475827</v>
      </c>
      <c r="AA48" s="92" t="s">
        <v>28</v>
      </c>
      <c r="AB48" s="82">
        <f t="shared" si="35"/>
        <v>47.037779615475827</v>
      </c>
      <c r="AD48" s="92" t="s">
        <v>28</v>
      </c>
      <c r="AE48" s="82">
        <f t="shared" si="36"/>
        <v>47.037779615475827</v>
      </c>
      <c r="AG48" s="92" t="s">
        <v>28</v>
      </c>
      <c r="AH48" s="82">
        <f t="shared" si="37"/>
        <v>47.037779615475827</v>
      </c>
      <c r="AJ48" s="92" t="s">
        <v>28</v>
      </c>
      <c r="AK48" s="82">
        <f t="shared" si="38"/>
        <v>47.037779615475827</v>
      </c>
      <c r="AM48" s="92" t="s">
        <v>28</v>
      </c>
      <c r="AN48" s="82">
        <f t="shared" si="39"/>
        <v>47.037779615475827</v>
      </c>
      <c r="AP48" s="92" t="s">
        <v>28</v>
      </c>
      <c r="AQ48" s="82">
        <f t="shared" si="40"/>
        <v>47.037779615475827</v>
      </c>
      <c r="AS48" s="92" t="s">
        <v>28</v>
      </c>
      <c r="AT48" s="82">
        <f t="shared" si="41"/>
        <v>47.037779615475827</v>
      </c>
      <c r="AV48" s="92" t="s">
        <v>28</v>
      </c>
      <c r="AW48" s="82">
        <f t="shared" si="42"/>
        <v>47.037779615475827</v>
      </c>
      <c r="AY48" s="92" t="s">
        <v>28</v>
      </c>
      <c r="AZ48" s="82">
        <f t="shared" si="43"/>
        <v>47.037779615475827</v>
      </c>
      <c r="BB48" s="92" t="s">
        <v>28</v>
      </c>
      <c r="BC48" s="82">
        <f t="shared" si="44"/>
        <v>47.037779615475827</v>
      </c>
      <c r="BE48" s="92" t="s">
        <v>28</v>
      </c>
      <c r="BF48" s="82">
        <f t="shared" si="45"/>
        <v>47.037779615475827</v>
      </c>
      <c r="BH48" s="92" t="s">
        <v>28</v>
      </c>
      <c r="BI48" s="82">
        <f t="shared" si="46"/>
        <v>47.037779615475827</v>
      </c>
      <c r="BK48" s="92" t="s">
        <v>28</v>
      </c>
      <c r="BL48" s="82">
        <f t="shared" si="47"/>
        <v>47.037779615475827</v>
      </c>
      <c r="BN48" s="92" t="s">
        <v>28</v>
      </c>
      <c r="BO48" s="82">
        <f t="shared" si="48"/>
        <v>47.037779615475827</v>
      </c>
      <c r="BQ48" s="92" t="s">
        <v>28</v>
      </c>
      <c r="BR48" s="82">
        <f t="shared" si="49"/>
        <v>47.037779615475827</v>
      </c>
      <c r="BT48" s="92" t="s">
        <v>28</v>
      </c>
      <c r="BU48" s="82">
        <f t="shared" si="50"/>
        <v>47.037779615475827</v>
      </c>
      <c r="BW48" s="92" t="s">
        <v>28</v>
      </c>
      <c r="BX48" s="82">
        <f t="shared" si="51"/>
        <v>47.037779615475827</v>
      </c>
      <c r="BZ48" s="92" t="s">
        <v>28</v>
      </c>
      <c r="CA48" s="82">
        <f t="shared" si="52"/>
        <v>47.037779615475827</v>
      </c>
      <c r="CC48" s="92" t="s">
        <v>28</v>
      </c>
      <c r="CD48" s="82">
        <f t="shared" si="53"/>
        <v>47.037779615475827</v>
      </c>
      <c r="CF48" s="92" t="s">
        <v>28</v>
      </c>
      <c r="CG48" s="82">
        <f t="shared" si="54"/>
        <v>47.037779615475827</v>
      </c>
      <c r="CI48" s="92" t="s">
        <v>28</v>
      </c>
      <c r="CJ48" s="82">
        <f t="shared" si="55"/>
        <v>47.037779615475827</v>
      </c>
      <c r="CL48" s="92" t="s">
        <v>28</v>
      </c>
      <c r="CM48" s="82">
        <f t="shared" si="56"/>
        <v>47.037779615475827</v>
      </c>
    </row>
    <row r="49" spans="2:91" x14ac:dyDescent="0.25">
      <c r="B49" s="11" t="s">
        <v>30</v>
      </c>
      <c r="C49" s="11" t="s">
        <v>27</v>
      </c>
      <c r="E49" s="92" t="s">
        <v>30</v>
      </c>
      <c r="F49" s="82">
        <f t="shared" si="28"/>
        <v>-2192926.7933680452</v>
      </c>
      <c r="I49" s="92" t="s">
        <v>30</v>
      </c>
      <c r="J49" s="82">
        <f t="shared" si="29"/>
        <v>-733084.18833423546</v>
      </c>
      <c r="L49" s="92" t="s">
        <v>30</v>
      </c>
      <c r="M49" s="82">
        <f t="shared" si="30"/>
        <v>-735576.13497098722</v>
      </c>
      <c r="O49" s="92" t="s">
        <v>30</v>
      </c>
      <c r="P49" s="82">
        <f t="shared" si="31"/>
        <v>-744048.75353593985</v>
      </c>
      <c r="R49" s="92" t="s">
        <v>30</v>
      </c>
      <c r="S49" s="82">
        <f t="shared" si="32"/>
        <v>-1460396.1012861463</v>
      </c>
      <c r="U49" s="92" t="s">
        <v>30</v>
      </c>
      <c r="V49" s="82">
        <f t="shared" si="33"/>
        <v>-1346951.5892113615</v>
      </c>
      <c r="X49" s="92" t="s">
        <v>30</v>
      </c>
      <c r="Y49" s="82">
        <f t="shared" si="34"/>
        <v>2192926.7933680452</v>
      </c>
      <c r="AA49" s="92" t="s">
        <v>30</v>
      </c>
      <c r="AB49" s="82">
        <f t="shared" si="35"/>
        <v>2192926.7933680452</v>
      </c>
      <c r="AD49" s="92" t="s">
        <v>30</v>
      </c>
      <c r="AE49" s="82">
        <f t="shared" si="36"/>
        <v>2192926.7933680452</v>
      </c>
      <c r="AG49" s="92" t="s">
        <v>30</v>
      </c>
      <c r="AH49" s="82">
        <f t="shared" si="37"/>
        <v>2192926.7933680452</v>
      </c>
      <c r="AJ49" s="92" t="s">
        <v>30</v>
      </c>
      <c r="AK49" s="82">
        <f t="shared" si="38"/>
        <v>2192926.7933680452</v>
      </c>
      <c r="AM49" s="92" t="s">
        <v>30</v>
      </c>
      <c r="AN49" s="82">
        <f t="shared" si="39"/>
        <v>2192926.7933680452</v>
      </c>
      <c r="AP49" s="92" t="s">
        <v>30</v>
      </c>
      <c r="AQ49" s="82">
        <f t="shared" si="40"/>
        <v>2192926.7933680452</v>
      </c>
      <c r="AS49" s="92" t="s">
        <v>30</v>
      </c>
      <c r="AT49" s="82">
        <f t="shared" si="41"/>
        <v>2192926.7933680452</v>
      </c>
      <c r="AV49" s="92" t="s">
        <v>30</v>
      </c>
      <c r="AW49" s="82">
        <f t="shared" si="42"/>
        <v>2192926.7933680452</v>
      </c>
      <c r="AY49" s="92" t="s">
        <v>30</v>
      </c>
      <c r="AZ49" s="82">
        <f t="shared" si="43"/>
        <v>2192926.7933680452</v>
      </c>
      <c r="BB49" s="92" t="s">
        <v>30</v>
      </c>
      <c r="BC49" s="82">
        <f t="shared" si="44"/>
        <v>2192926.7933680452</v>
      </c>
      <c r="BE49" s="92" t="s">
        <v>30</v>
      </c>
      <c r="BF49" s="82">
        <f t="shared" si="45"/>
        <v>2192926.7933680452</v>
      </c>
      <c r="BH49" s="92" t="s">
        <v>30</v>
      </c>
      <c r="BI49" s="82">
        <f t="shared" si="46"/>
        <v>2192926.7933680452</v>
      </c>
      <c r="BK49" s="92" t="s">
        <v>30</v>
      </c>
      <c r="BL49" s="82">
        <f t="shared" si="47"/>
        <v>2192926.7933680452</v>
      </c>
      <c r="BN49" s="92" t="s">
        <v>30</v>
      </c>
      <c r="BO49" s="82">
        <f t="shared" si="48"/>
        <v>2192926.7933680452</v>
      </c>
      <c r="BQ49" s="92" t="s">
        <v>30</v>
      </c>
      <c r="BR49" s="82">
        <f t="shared" si="49"/>
        <v>2192926.7933680452</v>
      </c>
      <c r="BT49" s="92" t="s">
        <v>30</v>
      </c>
      <c r="BU49" s="82">
        <f t="shared" si="50"/>
        <v>2192926.7933680452</v>
      </c>
      <c r="BW49" s="92" t="s">
        <v>30</v>
      </c>
      <c r="BX49" s="82">
        <f t="shared" si="51"/>
        <v>2192926.7933680452</v>
      </c>
      <c r="BZ49" s="92" t="s">
        <v>30</v>
      </c>
      <c r="CA49" s="82">
        <f t="shared" si="52"/>
        <v>2192926.7933680452</v>
      </c>
      <c r="CC49" s="92" t="s">
        <v>30</v>
      </c>
      <c r="CD49" s="82">
        <f t="shared" si="53"/>
        <v>2192926.7933680452</v>
      </c>
      <c r="CF49" s="92" t="s">
        <v>30</v>
      </c>
      <c r="CG49" s="82">
        <f t="shared" si="54"/>
        <v>2192926.7933680452</v>
      </c>
      <c r="CI49" s="92" t="s">
        <v>30</v>
      </c>
      <c r="CJ49" s="82">
        <f t="shared" si="55"/>
        <v>2192926.7933680452</v>
      </c>
      <c r="CL49" s="92" t="s">
        <v>30</v>
      </c>
      <c r="CM49" s="82">
        <f t="shared" si="56"/>
        <v>2192926.7933680452</v>
      </c>
    </row>
    <row r="50" spans="2:91" x14ac:dyDescent="0.25">
      <c r="B50" s="11" t="s">
        <v>32</v>
      </c>
      <c r="C50" s="11" t="s">
        <v>29</v>
      </c>
      <c r="E50" s="92" t="s">
        <v>32</v>
      </c>
      <c r="F50" s="82">
        <f t="shared" si="28"/>
        <v>-1395188.3694205594</v>
      </c>
      <c r="I50" s="92" t="s">
        <v>32</v>
      </c>
      <c r="J50" s="82">
        <f t="shared" si="29"/>
        <v>-245688.26032729424</v>
      </c>
      <c r="L50" s="92" t="s">
        <v>32</v>
      </c>
      <c r="M50" s="82">
        <f t="shared" si="30"/>
        <v>-248081.56593609089</v>
      </c>
      <c r="O50" s="92" t="s">
        <v>32</v>
      </c>
      <c r="P50" s="82">
        <f t="shared" si="31"/>
        <v>-256218.80500599928</v>
      </c>
      <c r="R50" s="92" t="s">
        <v>32</v>
      </c>
      <c r="S50" s="82">
        <f t="shared" si="32"/>
        <v>-465439.06933389278</v>
      </c>
      <c r="U50" s="92" t="s">
        <v>32</v>
      </c>
      <c r="V50" s="82">
        <f t="shared" si="33"/>
        <v>-785466.49673199398</v>
      </c>
      <c r="X50" s="92" t="s">
        <v>32</v>
      </c>
      <c r="Y50" s="82">
        <f t="shared" si="34"/>
        <v>1395188.3694205594</v>
      </c>
      <c r="AA50" s="92" t="s">
        <v>32</v>
      </c>
      <c r="AB50" s="82">
        <f t="shared" si="35"/>
        <v>1395188.3694205594</v>
      </c>
      <c r="AD50" s="92" t="s">
        <v>32</v>
      </c>
      <c r="AE50" s="82">
        <f t="shared" si="36"/>
        <v>1395188.3694205594</v>
      </c>
      <c r="AG50" s="92" t="s">
        <v>32</v>
      </c>
      <c r="AH50" s="82">
        <f t="shared" si="37"/>
        <v>1395188.3694205594</v>
      </c>
      <c r="AJ50" s="92" t="s">
        <v>32</v>
      </c>
      <c r="AK50" s="82">
        <f t="shared" si="38"/>
        <v>1395188.3694205594</v>
      </c>
      <c r="AM50" s="92" t="s">
        <v>32</v>
      </c>
      <c r="AN50" s="82">
        <f t="shared" si="39"/>
        <v>1395188.3694205594</v>
      </c>
      <c r="AP50" s="92" t="s">
        <v>32</v>
      </c>
      <c r="AQ50" s="82">
        <f t="shared" si="40"/>
        <v>1395188.3694205594</v>
      </c>
      <c r="AS50" s="92" t="s">
        <v>32</v>
      </c>
      <c r="AT50" s="82">
        <f t="shared" si="41"/>
        <v>1395188.3694205594</v>
      </c>
      <c r="AV50" s="92" t="s">
        <v>32</v>
      </c>
      <c r="AW50" s="82">
        <f t="shared" si="42"/>
        <v>1395188.3694205594</v>
      </c>
      <c r="AY50" s="92" t="s">
        <v>32</v>
      </c>
      <c r="AZ50" s="82">
        <f t="shared" si="43"/>
        <v>1395188.3694205594</v>
      </c>
      <c r="BB50" s="92" t="s">
        <v>32</v>
      </c>
      <c r="BC50" s="82">
        <f t="shared" si="44"/>
        <v>1395188.3694205594</v>
      </c>
      <c r="BE50" s="92" t="s">
        <v>32</v>
      </c>
      <c r="BF50" s="82">
        <f t="shared" si="45"/>
        <v>1395188.3694205594</v>
      </c>
      <c r="BH50" s="92" t="s">
        <v>32</v>
      </c>
      <c r="BI50" s="82">
        <f t="shared" si="46"/>
        <v>1395188.3694205594</v>
      </c>
      <c r="BK50" s="92" t="s">
        <v>32</v>
      </c>
      <c r="BL50" s="82">
        <f t="shared" si="47"/>
        <v>1395188.3694205594</v>
      </c>
      <c r="BN50" s="92" t="s">
        <v>32</v>
      </c>
      <c r="BO50" s="82">
        <f t="shared" si="48"/>
        <v>1395188.3694205594</v>
      </c>
      <c r="BQ50" s="92" t="s">
        <v>32</v>
      </c>
      <c r="BR50" s="82">
        <f t="shared" si="49"/>
        <v>1395188.3694205594</v>
      </c>
      <c r="BT50" s="92" t="s">
        <v>32</v>
      </c>
      <c r="BU50" s="82">
        <f t="shared" si="50"/>
        <v>1395188.3694205594</v>
      </c>
      <c r="BW50" s="92" t="s">
        <v>32</v>
      </c>
      <c r="BX50" s="82">
        <f t="shared" si="51"/>
        <v>1395188.3694205594</v>
      </c>
      <c r="BZ50" s="92" t="s">
        <v>32</v>
      </c>
      <c r="CA50" s="82">
        <f t="shared" si="52"/>
        <v>1395188.3694205594</v>
      </c>
      <c r="CC50" s="92" t="s">
        <v>32</v>
      </c>
      <c r="CD50" s="82">
        <f t="shared" si="53"/>
        <v>1395188.3694205594</v>
      </c>
      <c r="CF50" s="92" t="s">
        <v>32</v>
      </c>
      <c r="CG50" s="82">
        <f t="shared" si="54"/>
        <v>1395188.3694205594</v>
      </c>
      <c r="CI50" s="92" t="s">
        <v>32</v>
      </c>
      <c r="CJ50" s="82">
        <f t="shared" si="55"/>
        <v>1395188.3694205594</v>
      </c>
      <c r="CL50" s="92" t="s">
        <v>32</v>
      </c>
      <c r="CM50" s="82">
        <f t="shared" si="56"/>
        <v>1395188.3694205594</v>
      </c>
    </row>
    <row r="51" spans="2:91" x14ac:dyDescent="0.25">
      <c r="B51" s="11" t="s">
        <v>34</v>
      </c>
      <c r="C51" s="11" t="s">
        <v>31</v>
      </c>
      <c r="E51" s="92" t="s">
        <v>34</v>
      </c>
      <c r="F51" s="82">
        <f t="shared" si="28"/>
        <v>-615382.04523404094</v>
      </c>
      <c r="I51" s="92" t="s">
        <v>34</v>
      </c>
      <c r="J51" s="82">
        <f t="shared" si="29"/>
        <v>-26256.708071361179</v>
      </c>
      <c r="L51" s="92" t="s">
        <v>34</v>
      </c>
      <c r="M51" s="82">
        <f t="shared" si="30"/>
        <v>-27612.877137372037</v>
      </c>
      <c r="O51" s="92" t="s">
        <v>34</v>
      </c>
      <c r="P51" s="82">
        <f t="shared" si="31"/>
        <v>-32223.851961808279</v>
      </c>
      <c r="R51" s="92" t="s">
        <v>34</v>
      </c>
      <c r="S51" s="82">
        <f t="shared" si="32"/>
        <v>-32790.10800684453</v>
      </c>
      <c r="U51" s="92" t="s">
        <v>34</v>
      </c>
      <c r="V51" s="82">
        <f t="shared" si="33"/>
        <v>-319852.35334351938</v>
      </c>
      <c r="X51" s="92" t="s">
        <v>34</v>
      </c>
      <c r="Y51" s="82">
        <f t="shared" si="34"/>
        <v>615382.04523404094</v>
      </c>
      <c r="AA51" s="92" t="s">
        <v>34</v>
      </c>
      <c r="AB51" s="82">
        <f t="shared" si="35"/>
        <v>615382.04523404094</v>
      </c>
      <c r="AD51" s="92" t="s">
        <v>34</v>
      </c>
      <c r="AE51" s="82">
        <f t="shared" si="36"/>
        <v>615382.04523404094</v>
      </c>
      <c r="AG51" s="92" t="s">
        <v>34</v>
      </c>
      <c r="AH51" s="82">
        <f t="shared" si="37"/>
        <v>615382.04523404094</v>
      </c>
      <c r="AJ51" s="92" t="s">
        <v>34</v>
      </c>
      <c r="AK51" s="82">
        <f t="shared" si="38"/>
        <v>615382.04523404094</v>
      </c>
      <c r="AM51" s="92" t="s">
        <v>34</v>
      </c>
      <c r="AN51" s="82">
        <f t="shared" si="39"/>
        <v>615382.04523404094</v>
      </c>
      <c r="AP51" s="92" t="s">
        <v>34</v>
      </c>
      <c r="AQ51" s="82">
        <f t="shared" si="40"/>
        <v>615382.04523404094</v>
      </c>
      <c r="AS51" s="92" t="s">
        <v>34</v>
      </c>
      <c r="AT51" s="82">
        <f t="shared" si="41"/>
        <v>615382.04523404094</v>
      </c>
      <c r="AV51" s="92" t="s">
        <v>34</v>
      </c>
      <c r="AW51" s="82">
        <f t="shared" si="42"/>
        <v>615382.04523404094</v>
      </c>
      <c r="AY51" s="92" t="s">
        <v>34</v>
      </c>
      <c r="AZ51" s="82">
        <f t="shared" si="43"/>
        <v>615382.04523404094</v>
      </c>
      <c r="BB51" s="92" t="s">
        <v>34</v>
      </c>
      <c r="BC51" s="82">
        <f t="shared" si="44"/>
        <v>615382.04523404094</v>
      </c>
      <c r="BE51" s="92" t="s">
        <v>34</v>
      </c>
      <c r="BF51" s="82">
        <f t="shared" si="45"/>
        <v>615382.04523404094</v>
      </c>
      <c r="BH51" s="92" t="s">
        <v>34</v>
      </c>
      <c r="BI51" s="82">
        <f t="shared" si="46"/>
        <v>615382.04523404094</v>
      </c>
      <c r="BK51" s="92" t="s">
        <v>34</v>
      </c>
      <c r="BL51" s="82">
        <f t="shared" si="47"/>
        <v>615382.04523404094</v>
      </c>
      <c r="BN51" s="92" t="s">
        <v>34</v>
      </c>
      <c r="BO51" s="82">
        <f t="shared" si="48"/>
        <v>615382.04523404094</v>
      </c>
      <c r="BQ51" s="92" t="s">
        <v>34</v>
      </c>
      <c r="BR51" s="82">
        <f t="shared" si="49"/>
        <v>615382.04523404094</v>
      </c>
      <c r="BT51" s="92" t="s">
        <v>34</v>
      </c>
      <c r="BU51" s="82">
        <f t="shared" si="50"/>
        <v>615382.04523404094</v>
      </c>
      <c r="BW51" s="92" t="s">
        <v>34</v>
      </c>
      <c r="BX51" s="82">
        <f t="shared" si="51"/>
        <v>615382.04523404094</v>
      </c>
      <c r="BZ51" s="92" t="s">
        <v>34</v>
      </c>
      <c r="CA51" s="82">
        <f t="shared" si="52"/>
        <v>615382.04523404094</v>
      </c>
      <c r="CC51" s="92" t="s">
        <v>34</v>
      </c>
      <c r="CD51" s="82">
        <f t="shared" si="53"/>
        <v>615382.04523404094</v>
      </c>
      <c r="CF51" s="92" t="s">
        <v>34</v>
      </c>
      <c r="CG51" s="82">
        <f t="shared" si="54"/>
        <v>615382.04523404094</v>
      </c>
      <c r="CI51" s="92" t="s">
        <v>34</v>
      </c>
      <c r="CJ51" s="82">
        <f t="shared" si="55"/>
        <v>615382.04523404094</v>
      </c>
      <c r="CL51" s="92" t="s">
        <v>34</v>
      </c>
      <c r="CM51" s="82">
        <f t="shared" si="56"/>
        <v>615382.04523404094</v>
      </c>
    </row>
    <row r="52" spans="2:91" x14ac:dyDescent="0.25">
      <c r="B52" s="11" t="s">
        <v>36</v>
      </c>
      <c r="C52" s="11" t="s">
        <v>33</v>
      </c>
      <c r="E52" s="92" t="s">
        <v>36</v>
      </c>
      <c r="F52" s="82">
        <f t="shared" si="28"/>
        <v>-71.067778758165829</v>
      </c>
      <c r="I52" s="92" t="s">
        <v>36</v>
      </c>
      <c r="J52" s="82">
        <f t="shared" si="29"/>
        <v>0</v>
      </c>
      <c r="L52" s="92" t="s">
        <v>36</v>
      </c>
      <c r="M52" s="82">
        <f t="shared" si="30"/>
        <v>0</v>
      </c>
      <c r="O52" s="92" t="s">
        <v>36</v>
      </c>
      <c r="P52" s="82">
        <f t="shared" si="31"/>
        <v>0</v>
      </c>
      <c r="R52" s="92" t="s">
        <v>36</v>
      </c>
      <c r="S52" s="82">
        <f t="shared" si="32"/>
        <v>0</v>
      </c>
      <c r="U52" s="92" t="s">
        <v>36</v>
      </c>
      <c r="V52" s="82">
        <f t="shared" si="33"/>
        <v>0</v>
      </c>
      <c r="X52" s="92" t="s">
        <v>36</v>
      </c>
      <c r="Y52" s="82">
        <f t="shared" si="34"/>
        <v>71.067778758165829</v>
      </c>
      <c r="AA52" s="92" t="s">
        <v>36</v>
      </c>
      <c r="AB52" s="82">
        <f t="shared" si="35"/>
        <v>71.067778758165829</v>
      </c>
      <c r="AD52" s="92" t="s">
        <v>36</v>
      </c>
      <c r="AE52" s="82">
        <f t="shared" si="36"/>
        <v>71.067778758165829</v>
      </c>
      <c r="AG52" s="92" t="s">
        <v>36</v>
      </c>
      <c r="AH52" s="82">
        <f t="shared" si="37"/>
        <v>71.067778758165829</v>
      </c>
      <c r="AJ52" s="92" t="s">
        <v>36</v>
      </c>
      <c r="AK52" s="82">
        <f t="shared" si="38"/>
        <v>71.067778758165829</v>
      </c>
      <c r="AM52" s="92" t="s">
        <v>36</v>
      </c>
      <c r="AN52" s="82">
        <f t="shared" si="39"/>
        <v>71.067778758165829</v>
      </c>
      <c r="AP52" s="92" t="s">
        <v>36</v>
      </c>
      <c r="AQ52" s="82">
        <f t="shared" si="40"/>
        <v>71.067778758165829</v>
      </c>
      <c r="AS52" s="92" t="s">
        <v>36</v>
      </c>
      <c r="AT52" s="82">
        <f t="shared" si="41"/>
        <v>71.067778758165829</v>
      </c>
      <c r="AV52" s="92" t="s">
        <v>36</v>
      </c>
      <c r="AW52" s="82">
        <f t="shared" si="42"/>
        <v>71.067778758165829</v>
      </c>
      <c r="AY52" s="92" t="s">
        <v>36</v>
      </c>
      <c r="AZ52" s="82">
        <f t="shared" si="43"/>
        <v>71.067778758165829</v>
      </c>
      <c r="BB52" s="92" t="s">
        <v>36</v>
      </c>
      <c r="BC52" s="82">
        <f t="shared" si="44"/>
        <v>71.067778758165829</v>
      </c>
      <c r="BE52" s="92" t="s">
        <v>36</v>
      </c>
      <c r="BF52" s="82">
        <f t="shared" si="45"/>
        <v>71.067778758165829</v>
      </c>
      <c r="BH52" s="92" t="s">
        <v>36</v>
      </c>
      <c r="BI52" s="82">
        <f t="shared" si="46"/>
        <v>71.067778758165829</v>
      </c>
      <c r="BK52" s="92" t="s">
        <v>36</v>
      </c>
      <c r="BL52" s="82">
        <f t="shared" si="47"/>
        <v>71.067778758165829</v>
      </c>
      <c r="BN52" s="92" t="s">
        <v>36</v>
      </c>
      <c r="BO52" s="82">
        <f t="shared" si="48"/>
        <v>71.067778758165829</v>
      </c>
      <c r="BQ52" s="92" t="s">
        <v>36</v>
      </c>
      <c r="BR52" s="82">
        <f t="shared" si="49"/>
        <v>71.067778758165829</v>
      </c>
      <c r="BT52" s="92" t="s">
        <v>36</v>
      </c>
      <c r="BU52" s="82">
        <f t="shared" si="50"/>
        <v>71.067778758165829</v>
      </c>
      <c r="BW52" s="92" t="s">
        <v>36</v>
      </c>
      <c r="BX52" s="82">
        <f t="shared" si="51"/>
        <v>71.067778758165829</v>
      </c>
      <c r="BZ52" s="92" t="s">
        <v>36</v>
      </c>
      <c r="CA52" s="82">
        <f t="shared" si="52"/>
        <v>71.067778758165829</v>
      </c>
      <c r="CC52" s="92" t="s">
        <v>36</v>
      </c>
      <c r="CD52" s="82">
        <f t="shared" si="53"/>
        <v>71.067778758165829</v>
      </c>
      <c r="CF52" s="92" t="s">
        <v>36</v>
      </c>
      <c r="CG52" s="82">
        <f t="shared" si="54"/>
        <v>71.067778758165829</v>
      </c>
      <c r="CI52" s="92" t="s">
        <v>36</v>
      </c>
      <c r="CJ52" s="82">
        <f t="shared" si="55"/>
        <v>71.067778758165829</v>
      </c>
      <c r="CL52" s="92" t="s">
        <v>36</v>
      </c>
      <c r="CM52" s="82">
        <f t="shared" si="56"/>
        <v>71.067778758165829</v>
      </c>
    </row>
    <row r="53" spans="2:91" x14ac:dyDescent="0.25">
      <c r="B53" s="11" t="s">
        <v>213</v>
      </c>
      <c r="C53" s="11" t="s">
        <v>35</v>
      </c>
      <c r="E53" s="92" t="s">
        <v>213</v>
      </c>
      <c r="F53" s="82">
        <f t="shared" si="28"/>
        <v>-494286.80372166936</v>
      </c>
      <c r="I53" s="92" t="s">
        <v>213</v>
      </c>
      <c r="J53" s="82">
        <f t="shared" si="29"/>
        <v>0</v>
      </c>
      <c r="L53" s="92" t="s">
        <v>213</v>
      </c>
      <c r="M53" s="82">
        <f t="shared" si="30"/>
        <v>0</v>
      </c>
      <c r="O53" s="92" t="s">
        <v>213</v>
      </c>
      <c r="P53" s="82">
        <f t="shared" si="31"/>
        <v>0</v>
      </c>
      <c r="R53" s="92" t="s">
        <v>213</v>
      </c>
      <c r="S53" s="82">
        <f t="shared" si="32"/>
        <v>0</v>
      </c>
      <c r="U53" s="92" t="s">
        <v>213</v>
      </c>
      <c r="V53" s="82">
        <f t="shared" si="33"/>
        <v>0</v>
      </c>
      <c r="X53" s="92" t="s">
        <v>213</v>
      </c>
      <c r="Y53" s="82">
        <f t="shared" si="34"/>
        <v>494286.80372166936</v>
      </c>
      <c r="AA53" s="92" t="s">
        <v>213</v>
      </c>
      <c r="AB53" s="82">
        <f t="shared" si="35"/>
        <v>494286.80372166936</v>
      </c>
      <c r="AD53" s="92" t="s">
        <v>213</v>
      </c>
      <c r="AE53" s="82">
        <f t="shared" si="36"/>
        <v>494286.80372166936</v>
      </c>
      <c r="AG53" s="92" t="s">
        <v>213</v>
      </c>
      <c r="AH53" s="82">
        <f t="shared" si="37"/>
        <v>494286.80372166936</v>
      </c>
      <c r="AJ53" s="92" t="s">
        <v>213</v>
      </c>
      <c r="AK53" s="82">
        <f t="shared" si="38"/>
        <v>494286.80372166936</v>
      </c>
      <c r="AM53" s="92" t="s">
        <v>213</v>
      </c>
      <c r="AN53" s="82">
        <f t="shared" si="39"/>
        <v>494286.80372166936</v>
      </c>
      <c r="AP53" s="92" t="s">
        <v>213</v>
      </c>
      <c r="AQ53" s="82">
        <f t="shared" si="40"/>
        <v>494286.80372166936</v>
      </c>
      <c r="AS53" s="92" t="s">
        <v>213</v>
      </c>
      <c r="AT53" s="82">
        <f t="shared" si="41"/>
        <v>494286.80372166936</v>
      </c>
      <c r="AV53" s="92" t="s">
        <v>213</v>
      </c>
      <c r="AW53" s="82">
        <f t="shared" si="42"/>
        <v>494286.80372166936</v>
      </c>
      <c r="AY53" s="92" t="s">
        <v>213</v>
      </c>
      <c r="AZ53" s="82">
        <f t="shared" si="43"/>
        <v>494286.80372166936</v>
      </c>
      <c r="BB53" s="92" t="s">
        <v>213</v>
      </c>
      <c r="BC53" s="82">
        <f t="shared" si="44"/>
        <v>494286.80372166936</v>
      </c>
      <c r="BE53" s="92" t="s">
        <v>213</v>
      </c>
      <c r="BF53" s="82">
        <f t="shared" si="45"/>
        <v>494286.80372166936</v>
      </c>
      <c r="BH53" s="92" t="s">
        <v>213</v>
      </c>
      <c r="BI53" s="82">
        <f t="shared" si="46"/>
        <v>494286.80372166936</v>
      </c>
      <c r="BK53" s="92" t="s">
        <v>213</v>
      </c>
      <c r="BL53" s="82">
        <f t="shared" si="47"/>
        <v>494286.80372166936</v>
      </c>
      <c r="BN53" s="92" t="s">
        <v>213</v>
      </c>
      <c r="BO53" s="82">
        <f t="shared" si="48"/>
        <v>494286.80372166936</v>
      </c>
      <c r="BQ53" s="92" t="s">
        <v>213</v>
      </c>
      <c r="BR53" s="82">
        <f t="shared" si="49"/>
        <v>494286.80372166936</v>
      </c>
      <c r="BT53" s="92" t="s">
        <v>213</v>
      </c>
      <c r="BU53" s="82">
        <f t="shared" si="50"/>
        <v>494286.80372166936</v>
      </c>
      <c r="BW53" s="92" t="s">
        <v>213</v>
      </c>
      <c r="BX53" s="82">
        <f t="shared" si="51"/>
        <v>494286.80372166936</v>
      </c>
      <c r="BZ53" s="92" t="s">
        <v>213</v>
      </c>
      <c r="CA53" s="82">
        <f t="shared" si="52"/>
        <v>494286.80372166936</v>
      </c>
      <c r="CC53" s="92" t="s">
        <v>213</v>
      </c>
      <c r="CD53" s="82">
        <f t="shared" si="53"/>
        <v>494286.80372166936</v>
      </c>
      <c r="CF53" s="92" t="s">
        <v>213</v>
      </c>
      <c r="CG53" s="82">
        <f t="shared" si="54"/>
        <v>494286.80372166936</v>
      </c>
      <c r="CI53" s="92" t="s">
        <v>213</v>
      </c>
      <c r="CJ53" s="82">
        <f t="shared" si="55"/>
        <v>494286.80372166936</v>
      </c>
      <c r="CL53" s="92" t="s">
        <v>213</v>
      </c>
      <c r="CM53" s="82">
        <f t="shared" si="56"/>
        <v>494286.80372166936</v>
      </c>
    </row>
    <row r="54" spans="2:91" ht="15.75" thickBot="1" x14ac:dyDescent="0.3">
      <c r="B54" s="13" t="s">
        <v>214</v>
      </c>
      <c r="C54" s="13" t="s">
        <v>37</v>
      </c>
      <c r="E54" s="93" t="s">
        <v>214</v>
      </c>
      <c r="F54" s="82">
        <f t="shared" si="28"/>
        <v>-8989.2320710571621</v>
      </c>
      <c r="I54" s="93" t="s">
        <v>214</v>
      </c>
      <c r="J54" s="82">
        <f t="shared" si="29"/>
        <v>-6563.3206770402867</v>
      </c>
      <c r="L54" s="93" t="s">
        <v>214</v>
      </c>
      <c r="M54" s="82">
        <f t="shared" si="30"/>
        <v>-6570.1819599714509</v>
      </c>
      <c r="O54" s="93" t="s">
        <v>214</v>
      </c>
      <c r="P54" s="82">
        <f t="shared" si="31"/>
        <v>-6593.5103219374032</v>
      </c>
      <c r="R54" s="93" t="s">
        <v>214</v>
      </c>
      <c r="S54" s="82">
        <f t="shared" si="32"/>
        <v>-13908.092125819079</v>
      </c>
      <c r="U54" s="93" t="s">
        <v>214</v>
      </c>
      <c r="V54" s="82">
        <f t="shared" si="33"/>
        <v>-12774.793980102073</v>
      </c>
      <c r="X54" s="93" t="s">
        <v>214</v>
      </c>
      <c r="Y54" s="82">
        <f t="shared" si="34"/>
        <v>8989.2320710571621</v>
      </c>
      <c r="AA54" s="93" t="s">
        <v>214</v>
      </c>
      <c r="AB54" s="82">
        <f t="shared" si="35"/>
        <v>8989.2320710571621</v>
      </c>
      <c r="AD54" s="93" t="s">
        <v>214</v>
      </c>
      <c r="AE54" s="82">
        <f t="shared" si="36"/>
        <v>8989.2320710571621</v>
      </c>
      <c r="AG54" s="93" t="s">
        <v>214</v>
      </c>
      <c r="AH54" s="82">
        <f t="shared" si="37"/>
        <v>8989.2320710571621</v>
      </c>
      <c r="AJ54" s="93" t="s">
        <v>214</v>
      </c>
      <c r="AK54" s="82">
        <f t="shared" si="38"/>
        <v>8989.2320710571621</v>
      </c>
      <c r="AM54" s="93" t="s">
        <v>214</v>
      </c>
      <c r="AN54" s="82">
        <f t="shared" si="39"/>
        <v>8989.2320710571621</v>
      </c>
      <c r="AP54" s="93" t="s">
        <v>214</v>
      </c>
      <c r="AQ54" s="82">
        <f t="shared" si="40"/>
        <v>8989.2320710571621</v>
      </c>
      <c r="AS54" s="93" t="s">
        <v>214</v>
      </c>
      <c r="AT54" s="82">
        <f t="shared" si="41"/>
        <v>8989.2320710571621</v>
      </c>
      <c r="AV54" s="93" t="s">
        <v>214</v>
      </c>
      <c r="AW54" s="82">
        <f t="shared" si="42"/>
        <v>8989.2320710571621</v>
      </c>
      <c r="AY54" s="93" t="s">
        <v>214</v>
      </c>
      <c r="AZ54" s="82">
        <f t="shared" si="43"/>
        <v>8989.2320710571621</v>
      </c>
      <c r="BB54" s="93" t="s">
        <v>214</v>
      </c>
      <c r="BC54" s="82">
        <f t="shared" si="44"/>
        <v>8989.2320710571621</v>
      </c>
      <c r="BE54" s="93" t="s">
        <v>214</v>
      </c>
      <c r="BF54" s="82">
        <f t="shared" si="45"/>
        <v>8989.2320710571621</v>
      </c>
      <c r="BH54" s="93" t="s">
        <v>214</v>
      </c>
      <c r="BI54" s="82">
        <f t="shared" si="46"/>
        <v>8989.2320710571621</v>
      </c>
      <c r="BK54" s="93" t="s">
        <v>214</v>
      </c>
      <c r="BL54" s="82">
        <f t="shared" si="47"/>
        <v>8989.2320710571621</v>
      </c>
      <c r="BN54" s="93" t="s">
        <v>214</v>
      </c>
      <c r="BO54" s="82">
        <f t="shared" si="48"/>
        <v>8989.2320710571621</v>
      </c>
      <c r="BQ54" s="93" t="s">
        <v>214</v>
      </c>
      <c r="BR54" s="82">
        <f t="shared" si="49"/>
        <v>8989.2320710571621</v>
      </c>
      <c r="BT54" s="93" t="s">
        <v>214</v>
      </c>
      <c r="BU54" s="82">
        <f t="shared" si="50"/>
        <v>8989.2320710571621</v>
      </c>
      <c r="BW54" s="93" t="s">
        <v>214</v>
      </c>
      <c r="BX54" s="82">
        <f t="shared" si="51"/>
        <v>8989.2320710571621</v>
      </c>
      <c r="BZ54" s="93" t="s">
        <v>214</v>
      </c>
      <c r="CA54" s="82">
        <f t="shared" si="52"/>
        <v>8989.2320710571621</v>
      </c>
      <c r="CC54" s="93" t="s">
        <v>214</v>
      </c>
      <c r="CD54" s="82">
        <f t="shared" si="53"/>
        <v>8989.2320710571621</v>
      </c>
      <c r="CF54" s="93" t="s">
        <v>214</v>
      </c>
      <c r="CG54" s="82">
        <f t="shared" si="54"/>
        <v>8989.2320710571621</v>
      </c>
      <c r="CI54" s="93" t="s">
        <v>214</v>
      </c>
      <c r="CJ54" s="82">
        <f t="shared" si="55"/>
        <v>8989.2320710571621</v>
      </c>
      <c r="CL54" s="93" t="s">
        <v>214</v>
      </c>
      <c r="CM54" s="82">
        <f t="shared" si="56"/>
        <v>8989.2320710571621</v>
      </c>
    </row>
    <row r="55" spans="2:91" ht="15.75" thickTop="1" x14ac:dyDescent="0.25"/>
    <row r="56" spans="2:91" x14ac:dyDescent="0.25">
      <c r="B56" s="54">
        <f>B22</f>
        <v>0</v>
      </c>
      <c r="C56" s="64" t="str">
        <f>C22</f>
        <v>Net Present Value (NPV)</v>
      </c>
      <c r="E56" s="20" t="s">
        <v>164</v>
      </c>
      <c r="F56" s="3" t="s">
        <v>74</v>
      </c>
      <c r="I56" s="20" t="s">
        <v>164</v>
      </c>
      <c r="J56" s="3" t="s">
        <v>74</v>
      </c>
      <c r="L56" s="20" t="s">
        <v>164</v>
      </c>
      <c r="M56" s="3" t="s">
        <v>74</v>
      </c>
      <c r="O56" s="20" t="s">
        <v>164</v>
      </c>
      <c r="P56" s="3" t="s">
        <v>74</v>
      </c>
      <c r="R56" s="20" t="s">
        <v>164</v>
      </c>
      <c r="S56" s="3" t="s">
        <v>74</v>
      </c>
      <c r="U56" s="20" t="s">
        <v>164</v>
      </c>
      <c r="V56" s="3" t="s">
        <v>74</v>
      </c>
      <c r="X56" s="20" t="s">
        <v>164</v>
      </c>
      <c r="Y56" s="3" t="s">
        <v>74</v>
      </c>
      <c r="AA56" s="20" t="s">
        <v>164</v>
      </c>
      <c r="AB56" s="3" t="s">
        <v>74</v>
      </c>
      <c r="AD56" s="20" t="s">
        <v>164</v>
      </c>
      <c r="AE56" s="3" t="s">
        <v>74</v>
      </c>
      <c r="AG56" s="20" t="s">
        <v>164</v>
      </c>
      <c r="AH56" s="3" t="s">
        <v>74</v>
      </c>
      <c r="AJ56" s="20" t="s">
        <v>164</v>
      </c>
      <c r="AK56" s="3" t="s">
        <v>74</v>
      </c>
      <c r="AM56" s="20" t="s">
        <v>164</v>
      </c>
      <c r="AN56" s="3" t="s">
        <v>74</v>
      </c>
      <c r="AP56" s="20" t="s">
        <v>164</v>
      </c>
      <c r="AQ56" s="3" t="s">
        <v>74</v>
      </c>
      <c r="AS56" s="20" t="s">
        <v>164</v>
      </c>
      <c r="AT56" s="3" t="s">
        <v>74</v>
      </c>
      <c r="AV56" s="20" t="s">
        <v>164</v>
      </c>
      <c r="AW56" s="3" t="s">
        <v>74</v>
      </c>
      <c r="AY56" s="20" t="s">
        <v>164</v>
      </c>
      <c r="AZ56" s="3" t="s">
        <v>74</v>
      </c>
      <c r="BB56" s="20" t="s">
        <v>164</v>
      </c>
      <c r="BC56" s="3" t="s">
        <v>74</v>
      </c>
      <c r="BE56" s="20" t="s">
        <v>164</v>
      </c>
      <c r="BF56" s="3" t="s">
        <v>74</v>
      </c>
      <c r="BH56" s="20" t="s">
        <v>164</v>
      </c>
      <c r="BI56" s="3" t="s">
        <v>74</v>
      </c>
      <c r="BK56" s="20" t="s">
        <v>164</v>
      </c>
      <c r="BL56" s="3" t="s">
        <v>74</v>
      </c>
      <c r="BN56" s="20" t="s">
        <v>164</v>
      </c>
      <c r="BO56" s="3" t="s">
        <v>74</v>
      </c>
      <c r="BQ56" s="20" t="s">
        <v>164</v>
      </c>
      <c r="BR56" s="3" t="s">
        <v>74</v>
      </c>
      <c r="BT56" s="20" t="s">
        <v>164</v>
      </c>
      <c r="BU56" s="3" t="s">
        <v>74</v>
      </c>
      <c r="BW56" s="20" t="s">
        <v>164</v>
      </c>
      <c r="BX56" s="3" t="s">
        <v>74</v>
      </c>
      <c r="BZ56" s="20" t="s">
        <v>164</v>
      </c>
      <c r="CA56" s="3" t="s">
        <v>74</v>
      </c>
      <c r="CC56" s="20" t="s">
        <v>164</v>
      </c>
      <c r="CD56" s="3" t="s">
        <v>74</v>
      </c>
      <c r="CF56" s="20" t="s">
        <v>164</v>
      </c>
      <c r="CG56" s="3" t="s">
        <v>74</v>
      </c>
      <c r="CI56" s="20" t="s">
        <v>164</v>
      </c>
      <c r="CJ56" s="3" t="s">
        <v>74</v>
      </c>
      <c r="CL56" s="20" t="s">
        <v>164</v>
      </c>
      <c r="CM56" s="3" t="s">
        <v>74</v>
      </c>
    </row>
    <row r="57" spans="2:91" x14ac:dyDescent="0.25">
      <c r="B57" s="5" t="s">
        <v>6</v>
      </c>
      <c r="C57" s="5" t="s">
        <v>206</v>
      </c>
      <c r="E57" s="91" t="s">
        <v>6</v>
      </c>
      <c r="F57" s="94">
        <f t="shared" ref="F57:F74" si="57">F37/$F3</f>
        <v>1</v>
      </c>
      <c r="I57" s="91" t="s">
        <v>6</v>
      </c>
      <c r="J57" s="94">
        <f t="shared" ref="J57:J74" si="58">J37/$F3</f>
        <v>-7.6273656385034055E-2</v>
      </c>
      <c r="L57" s="91" t="s">
        <v>6</v>
      </c>
      <c r="M57" s="94">
        <f t="shared" ref="M57:M74" si="59">M37/$F3</f>
        <v>-0.1368944129320758</v>
      </c>
      <c r="O57" s="91" t="s">
        <v>6</v>
      </c>
      <c r="P57" s="94">
        <f t="shared" ref="P57:P74" si="60">P37/$F3</f>
        <v>-0.34300498519201761</v>
      </c>
      <c r="R57" s="91" t="s">
        <v>6</v>
      </c>
      <c r="S57" s="94">
        <f t="shared" ref="S57:S74" si="61">S37/$F3</f>
        <v>-0.10738395367012278</v>
      </c>
      <c r="U57" s="91" t="s">
        <v>6</v>
      </c>
      <c r="V57" s="94">
        <f t="shared" ref="V57:V74" si="62">V37/$F3</f>
        <v>-9.6993210475266642E-2</v>
      </c>
      <c r="X57" s="91" t="s">
        <v>6</v>
      </c>
      <c r="Y57" s="94">
        <f t="shared" ref="Y57:Y74" si="63">Y37/$F3</f>
        <v>-1</v>
      </c>
      <c r="AA57" s="91" t="s">
        <v>6</v>
      </c>
      <c r="AB57" s="94">
        <f t="shared" ref="AB57:AB74" si="64">AB37/$F3</f>
        <v>-1</v>
      </c>
      <c r="AD57" s="91" t="s">
        <v>6</v>
      </c>
      <c r="AE57" s="94">
        <f t="shared" ref="AE57:AE74" si="65">AE37/$F3</f>
        <v>-1</v>
      </c>
      <c r="AG57" s="91" t="s">
        <v>6</v>
      </c>
      <c r="AH57" s="94">
        <f t="shared" ref="AH57:AH74" si="66">AH37/$F3</f>
        <v>-1</v>
      </c>
      <c r="AJ57" s="91" t="s">
        <v>6</v>
      </c>
      <c r="AK57" s="94">
        <f t="shared" ref="AK57:AK74" si="67">AK37/$F3</f>
        <v>-1</v>
      </c>
      <c r="AM57" s="91" t="s">
        <v>6</v>
      </c>
      <c r="AN57" s="94">
        <f t="shared" ref="AN57:AN74" si="68">AN37/$F3</f>
        <v>-1</v>
      </c>
      <c r="AP57" s="91" t="s">
        <v>6</v>
      </c>
      <c r="AQ57" s="94">
        <f t="shared" ref="AQ57:AQ74" si="69">AQ37/$F3</f>
        <v>-1</v>
      </c>
      <c r="AS57" s="91" t="s">
        <v>6</v>
      </c>
      <c r="AT57" s="94">
        <f t="shared" ref="AT57:AT74" si="70">AT37/$F3</f>
        <v>-1</v>
      </c>
      <c r="AV57" s="91" t="s">
        <v>6</v>
      </c>
      <c r="AW57" s="94">
        <f t="shared" ref="AW57:AW74" si="71">AW37/$F3</f>
        <v>-1</v>
      </c>
      <c r="AY57" s="91" t="s">
        <v>6</v>
      </c>
      <c r="AZ57" s="94">
        <f t="shared" ref="AZ57:AZ74" si="72">AZ37/$F3</f>
        <v>-1</v>
      </c>
      <c r="BB57" s="91" t="s">
        <v>6</v>
      </c>
      <c r="BC57" s="94">
        <f t="shared" ref="BC57:BC74" si="73">BC37/$F3</f>
        <v>-1</v>
      </c>
      <c r="BE57" s="91" t="s">
        <v>6</v>
      </c>
      <c r="BF57" s="94">
        <f t="shared" ref="BF57:BF74" si="74">BF37/$F3</f>
        <v>-1</v>
      </c>
      <c r="BH57" s="91" t="s">
        <v>6</v>
      </c>
      <c r="BI57" s="94">
        <f t="shared" ref="BI57:BI74" si="75">BI37/$F3</f>
        <v>-1</v>
      </c>
      <c r="BK57" s="91" t="s">
        <v>6</v>
      </c>
      <c r="BL57" s="94">
        <f t="shared" ref="BL57:BL74" si="76">BL37/$F3</f>
        <v>-1</v>
      </c>
      <c r="BN57" s="91" t="s">
        <v>6</v>
      </c>
      <c r="BO57" s="94">
        <f t="shared" ref="BO57:BO74" si="77">BO37/$F3</f>
        <v>-1</v>
      </c>
      <c r="BQ57" s="91" t="s">
        <v>6</v>
      </c>
      <c r="BR57" s="94">
        <f t="shared" ref="BR57:BR74" si="78">BR37/$F3</f>
        <v>-1</v>
      </c>
      <c r="BT57" s="91" t="s">
        <v>6</v>
      </c>
      <c r="BU57" s="94">
        <f t="shared" ref="BU57:BU74" si="79">BU37/$F3</f>
        <v>-1</v>
      </c>
      <c r="BW57" s="91" t="s">
        <v>6</v>
      </c>
      <c r="BX57" s="94">
        <f t="shared" ref="BX57:BX74" si="80">BX37/$F3</f>
        <v>-1</v>
      </c>
      <c r="BZ57" s="91" t="s">
        <v>6</v>
      </c>
      <c r="CA57" s="94">
        <f t="shared" ref="CA57:CA74" si="81">CA37/$F3</f>
        <v>-1</v>
      </c>
      <c r="CC57" s="91" t="s">
        <v>6</v>
      </c>
      <c r="CD57" s="94">
        <f t="shared" ref="CD57:CD74" si="82">CD37/$F3</f>
        <v>-1</v>
      </c>
      <c r="CF57" s="91" t="s">
        <v>6</v>
      </c>
      <c r="CG57" s="94">
        <f t="shared" ref="CG57:CG74" si="83">CG37/$F3</f>
        <v>-1</v>
      </c>
      <c r="CI57" s="91" t="s">
        <v>6</v>
      </c>
      <c r="CJ57" s="94">
        <f t="shared" ref="CJ57:CJ74" si="84">CJ37/$F3</f>
        <v>-1</v>
      </c>
      <c r="CL57" s="91" t="s">
        <v>6</v>
      </c>
      <c r="CM57" s="94">
        <f t="shared" ref="CM57:CM74" si="85">CM37/$F3</f>
        <v>-1</v>
      </c>
    </row>
    <row r="58" spans="2:91" x14ac:dyDescent="0.25">
      <c r="B58" s="11" t="s">
        <v>8</v>
      </c>
      <c r="C58" s="11" t="s">
        <v>9</v>
      </c>
      <c r="E58" s="92" t="s">
        <v>8</v>
      </c>
      <c r="F58" s="94">
        <f t="shared" si="57"/>
        <v>1</v>
      </c>
      <c r="I58" s="92" t="s">
        <v>8</v>
      </c>
      <c r="J58" s="94">
        <f t="shared" si="58"/>
        <v>0.20525685649762573</v>
      </c>
      <c r="L58" s="92" t="s">
        <v>8</v>
      </c>
      <c r="M58" s="94">
        <f t="shared" si="59"/>
        <v>0.20713707025889905</v>
      </c>
      <c r="O58" s="92" t="s">
        <v>8</v>
      </c>
      <c r="P58" s="94">
        <f t="shared" si="60"/>
        <v>0.2135297970472291</v>
      </c>
      <c r="R58" s="92" t="s">
        <v>8</v>
      </c>
      <c r="S58" s="94">
        <f t="shared" si="61"/>
        <v>0.43345986424486471</v>
      </c>
      <c r="U58" s="92" t="s">
        <v>8</v>
      </c>
      <c r="V58" s="94">
        <f t="shared" si="62"/>
        <v>0.80111528684747291</v>
      </c>
      <c r="X58" s="92" t="s">
        <v>8</v>
      </c>
      <c r="Y58" s="94">
        <f t="shared" si="63"/>
        <v>-1</v>
      </c>
      <c r="AA58" s="92" t="s">
        <v>8</v>
      </c>
      <c r="AB58" s="94">
        <f t="shared" si="64"/>
        <v>-1</v>
      </c>
      <c r="AD58" s="92" t="s">
        <v>8</v>
      </c>
      <c r="AE58" s="94">
        <f t="shared" si="65"/>
        <v>-1</v>
      </c>
      <c r="AG58" s="92" t="s">
        <v>8</v>
      </c>
      <c r="AH58" s="94">
        <f t="shared" si="66"/>
        <v>-1</v>
      </c>
      <c r="AJ58" s="92" t="s">
        <v>8</v>
      </c>
      <c r="AK58" s="94">
        <f t="shared" si="67"/>
        <v>-1</v>
      </c>
      <c r="AM58" s="92" t="s">
        <v>8</v>
      </c>
      <c r="AN58" s="94">
        <f t="shared" si="68"/>
        <v>-1</v>
      </c>
      <c r="AP58" s="92" t="s">
        <v>8</v>
      </c>
      <c r="AQ58" s="94">
        <f t="shared" si="69"/>
        <v>-1</v>
      </c>
      <c r="AS58" s="92" t="s">
        <v>8</v>
      </c>
      <c r="AT58" s="94">
        <f t="shared" si="70"/>
        <v>-1</v>
      </c>
      <c r="AV58" s="92" t="s">
        <v>8</v>
      </c>
      <c r="AW58" s="94">
        <f t="shared" si="71"/>
        <v>-1</v>
      </c>
      <c r="AY58" s="92" t="s">
        <v>8</v>
      </c>
      <c r="AZ58" s="94">
        <f t="shared" si="72"/>
        <v>-1</v>
      </c>
      <c r="BB58" s="92" t="s">
        <v>8</v>
      </c>
      <c r="BC58" s="94">
        <f t="shared" si="73"/>
        <v>-1</v>
      </c>
      <c r="BE58" s="92" t="s">
        <v>8</v>
      </c>
      <c r="BF58" s="94">
        <f t="shared" si="74"/>
        <v>-1</v>
      </c>
      <c r="BH58" s="92" t="s">
        <v>8</v>
      </c>
      <c r="BI58" s="94">
        <f t="shared" si="75"/>
        <v>-1</v>
      </c>
      <c r="BK58" s="92" t="s">
        <v>8</v>
      </c>
      <c r="BL58" s="94">
        <f t="shared" si="76"/>
        <v>-1</v>
      </c>
      <c r="BN58" s="92" t="s">
        <v>8</v>
      </c>
      <c r="BO58" s="94">
        <f t="shared" si="77"/>
        <v>-1</v>
      </c>
      <c r="BQ58" s="92" t="s">
        <v>8</v>
      </c>
      <c r="BR58" s="94">
        <f t="shared" si="78"/>
        <v>-1</v>
      </c>
      <c r="BT58" s="92" t="s">
        <v>8</v>
      </c>
      <c r="BU58" s="94">
        <f t="shared" si="79"/>
        <v>-1</v>
      </c>
      <c r="BW58" s="92" t="s">
        <v>8</v>
      </c>
      <c r="BX58" s="94">
        <f t="shared" si="80"/>
        <v>-1</v>
      </c>
      <c r="BZ58" s="92" t="s">
        <v>8</v>
      </c>
      <c r="CA58" s="94">
        <f t="shared" si="81"/>
        <v>-1</v>
      </c>
      <c r="CC58" s="92" t="s">
        <v>8</v>
      </c>
      <c r="CD58" s="94">
        <f t="shared" si="82"/>
        <v>-1</v>
      </c>
      <c r="CF58" s="92" t="s">
        <v>8</v>
      </c>
      <c r="CG58" s="94">
        <f t="shared" si="83"/>
        <v>-1</v>
      </c>
      <c r="CI58" s="92" t="s">
        <v>8</v>
      </c>
      <c r="CJ58" s="94">
        <f t="shared" si="84"/>
        <v>-1</v>
      </c>
      <c r="CL58" s="92" t="s">
        <v>8</v>
      </c>
      <c r="CM58" s="94">
        <f t="shared" si="85"/>
        <v>-1</v>
      </c>
    </row>
    <row r="59" spans="2:91" x14ac:dyDescent="0.25">
      <c r="B59" s="11" t="s">
        <v>10</v>
      </c>
      <c r="C59" s="11" t="s">
        <v>207</v>
      </c>
      <c r="E59" s="92" t="s">
        <v>10</v>
      </c>
      <c r="F59" s="94">
        <f t="shared" si="57"/>
        <v>1</v>
      </c>
      <c r="I59" s="92" t="s">
        <v>10</v>
      </c>
      <c r="J59" s="94">
        <f t="shared" si="58"/>
        <v>0.33429517091703104</v>
      </c>
      <c r="L59" s="92" t="s">
        <v>10</v>
      </c>
      <c r="M59" s="94">
        <f t="shared" si="59"/>
        <v>0.33543152868566611</v>
      </c>
      <c r="O59" s="92" t="s">
        <v>10</v>
      </c>
      <c r="P59" s="94">
        <f t="shared" si="60"/>
        <v>0.33929514511048897</v>
      </c>
      <c r="R59" s="92" t="s">
        <v>10</v>
      </c>
      <c r="S59" s="94">
        <f t="shared" si="61"/>
        <v>0.66595826163651461</v>
      </c>
      <c r="U59" s="92" t="s">
        <v>10</v>
      </c>
      <c r="V59" s="94">
        <f t="shared" si="62"/>
        <v>0.61422617280857261</v>
      </c>
      <c r="X59" s="92" t="s">
        <v>10</v>
      </c>
      <c r="Y59" s="94">
        <f t="shared" si="63"/>
        <v>-1</v>
      </c>
      <c r="AA59" s="92" t="s">
        <v>10</v>
      </c>
      <c r="AB59" s="94">
        <f t="shared" si="64"/>
        <v>-1</v>
      </c>
      <c r="AD59" s="92" t="s">
        <v>10</v>
      </c>
      <c r="AE59" s="94">
        <f t="shared" si="65"/>
        <v>-1</v>
      </c>
      <c r="AG59" s="92" t="s">
        <v>10</v>
      </c>
      <c r="AH59" s="94">
        <f t="shared" si="66"/>
        <v>-1</v>
      </c>
      <c r="AJ59" s="92" t="s">
        <v>10</v>
      </c>
      <c r="AK59" s="94">
        <f t="shared" si="67"/>
        <v>-1</v>
      </c>
      <c r="AM59" s="92" t="s">
        <v>10</v>
      </c>
      <c r="AN59" s="94">
        <f t="shared" si="68"/>
        <v>-1</v>
      </c>
      <c r="AP59" s="92" t="s">
        <v>10</v>
      </c>
      <c r="AQ59" s="94">
        <f t="shared" si="69"/>
        <v>-1</v>
      </c>
      <c r="AS59" s="92" t="s">
        <v>10</v>
      </c>
      <c r="AT59" s="94">
        <f t="shared" si="70"/>
        <v>-1</v>
      </c>
      <c r="AV59" s="92" t="s">
        <v>10</v>
      </c>
      <c r="AW59" s="94">
        <f t="shared" si="71"/>
        <v>-1</v>
      </c>
      <c r="AY59" s="92" t="s">
        <v>10</v>
      </c>
      <c r="AZ59" s="94">
        <f t="shared" si="72"/>
        <v>-1</v>
      </c>
      <c r="BB59" s="92" t="s">
        <v>10</v>
      </c>
      <c r="BC59" s="94">
        <f t="shared" si="73"/>
        <v>-1</v>
      </c>
      <c r="BE59" s="92" t="s">
        <v>10</v>
      </c>
      <c r="BF59" s="94">
        <f t="shared" si="74"/>
        <v>-1</v>
      </c>
      <c r="BH59" s="92" t="s">
        <v>10</v>
      </c>
      <c r="BI59" s="94">
        <f t="shared" si="75"/>
        <v>-1</v>
      </c>
      <c r="BK59" s="92" t="s">
        <v>10</v>
      </c>
      <c r="BL59" s="94">
        <f t="shared" si="76"/>
        <v>-1</v>
      </c>
      <c r="BN59" s="92" t="s">
        <v>10</v>
      </c>
      <c r="BO59" s="94">
        <f t="shared" si="77"/>
        <v>-1</v>
      </c>
      <c r="BQ59" s="92" t="s">
        <v>10</v>
      </c>
      <c r="BR59" s="94">
        <f t="shared" si="78"/>
        <v>-1</v>
      </c>
      <c r="BT59" s="92" t="s">
        <v>10</v>
      </c>
      <c r="BU59" s="94">
        <f t="shared" si="79"/>
        <v>-1</v>
      </c>
      <c r="BW59" s="92" t="s">
        <v>10</v>
      </c>
      <c r="BX59" s="94">
        <f t="shared" si="80"/>
        <v>-1</v>
      </c>
      <c r="BZ59" s="92" t="s">
        <v>10</v>
      </c>
      <c r="CA59" s="94">
        <f t="shared" si="81"/>
        <v>-1</v>
      </c>
      <c r="CC59" s="92" t="s">
        <v>10</v>
      </c>
      <c r="CD59" s="94">
        <f t="shared" si="82"/>
        <v>-1</v>
      </c>
      <c r="CF59" s="92" t="s">
        <v>10</v>
      </c>
      <c r="CG59" s="94">
        <f t="shared" si="83"/>
        <v>-1</v>
      </c>
      <c r="CI59" s="92" t="s">
        <v>10</v>
      </c>
      <c r="CJ59" s="94">
        <f t="shared" si="84"/>
        <v>-1</v>
      </c>
      <c r="CL59" s="92" t="s">
        <v>10</v>
      </c>
      <c r="CM59" s="94">
        <f t="shared" si="85"/>
        <v>-1</v>
      </c>
    </row>
    <row r="60" spans="2:91" x14ac:dyDescent="0.25">
      <c r="B60" s="11" t="s">
        <v>12</v>
      </c>
      <c r="C60" s="11" t="s">
        <v>208</v>
      </c>
      <c r="E60" s="92" t="s">
        <v>12</v>
      </c>
      <c r="F60" s="94">
        <f t="shared" si="57"/>
        <v>1</v>
      </c>
      <c r="I60" s="92" t="s">
        <v>12</v>
      </c>
      <c r="J60" s="94">
        <f t="shared" si="58"/>
        <v>-9.6993210475266933E-2</v>
      </c>
      <c r="L60" s="92" t="s">
        <v>12</v>
      </c>
      <c r="M60" s="94">
        <f t="shared" si="59"/>
        <v>-0.15761396702230843</v>
      </c>
      <c r="O60" s="92" t="s">
        <v>12</v>
      </c>
      <c r="P60" s="94">
        <f t="shared" si="60"/>
        <v>-0.36372453928225046</v>
      </c>
      <c r="R60" s="92" t="s">
        <v>12</v>
      </c>
      <c r="S60" s="94">
        <f t="shared" si="61"/>
        <v>-0.15130940834141623</v>
      </c>
      <c r="U60" s="92" t="s">
        <v>12</v>
      </c>
      <c r="V60" s="94">
        <f t="shared" si="62"/>
        <v>-9.6993210475266933E-2</v>
      </c>
      <c r="X60" s="92" t="s">
        <v>12</v>
      </c>
      <c r="Y60" s="94">
        <f t="shared" si="63"/>
        <v>-1</v>
      </c>
      <c r="AA60" s="92" t="s">
        <v>12</v>
      </c>
      <c r="AB60" s="94">
        <f t="shared" si="64"/>
        <v>-1</v>
      </c>
      <c r="AD60" s="92" t="s">
        <v>12</v>
      </c>
      <c r="AE60" s="94">
        <f t="shared" si="65"/>
        <v>-1</v>
      </c>
      <c r="AG60" s="92" t="s">
        <v>12</v>
      </c>
      <c r="AH60" s="94">
        <f t="shared" si="66"/>
        <v>-1</v>
      </c>
      <c r="AJ60" s="92" t="s">
        <v>12</v>
      </c>
      <c r="AK60" s="94">
        <f t="shared" si="67"/>
        <v>-1</v>
      </c>
      <c r="AM60" s="92" t="s">
        <v>12</v>
      </c>
      <c r="AN60" s="94">
        <f t="shared" si="68"/>
        <v>-1</v>
      </c>
      <c r="AP60" s="92" t="s">
        <v>12</v>
      </c>
      <c r="AQ60" s="94">
        <f t="shared" si="69"/>
        <v>-1</v>
      </c>
      <c r="AS60" s="92" t="s">
        <v>12</v>
      </c>
      <c r="AT60" s="94">
        <f t="shared" si="70"/>
        <v>-1</v>
      </c>
      <c r="AV60" s="92" t="s">
        <v>12</v>
      </c>
      <c r="AW60" s="94">
        <f t="shared" si="71"/>
        <v>-1</v>
      </c>
      <c r="AY60" s="92" t="s">
        <v>12</v>
      </c>
      <c r="AZ60" s="94">
        <f t="shared" si="72"/>
        <v>-1</v>
      </c>
      <c r="BB60" s="92" t="s">
        <v>12</v>
      </c>
      <c r="BC60" s="94">
        <f t="shared" si="73"/>
        <v>-1</v>
      </c>
      <c r="BE60" s="92" t="s">
        <v>12</v>
      </c>
      <c r="BF60" s="94">
        <f t="shared" si="74"/>
        <v>-1</v>
      </c>
      <c r="BH60" s="92" t="s">
        <v>12</v>
      </c>
      <c r="BI60" s="94">
        <f t="shared" si="75"/>
        <v>-1</v>
      </c>
      <c r="BK60" s="92" t="s">
        <v>12</v>
      </c>
      <c r="BL60" s="94">
        <f t="shared" si="76"/>
        <v>-1</v>
      </c>
      <c r="BN60" s="92" t="s">
        <v>12</v>
      </c>
      <c r="BO60" s="94">
        <f t="shared" si="77"/>
        <v>-1</v>
      </c>
      <c r="BQ60" s="92" t="s">
        <v>12</v>
      </c>
      <c r="BR60" s="94">
        <f t="shared" si="78"/>
        <v>-1</v>
      </c>
      <c r="BT60" s="92" t="s">
        <v>12</v>
      </c>
      <c r="BU60" s="94">
        <f t="shared" si="79"/>
        <v>-1</v>
      </c>
      <c r="BW60" s="92" t="s">
        <v>12</v>
      </c>
      <c r="BX60" s="94">
        <f t="shared" si="80"/>
        <v>-1</v>
      </c>
      <c r="BZ60" s="92" t="s">
        <v>12</v>
      </c>
      <c r="CA60" s="94">
        <f t="shared" si="81"/>
        <v>-1</v>
      </c>
      <c r="CC60" s="92" t="s">
        <v>12</v>
      </c>
      <c r="CD60" s="94">
        <f t="shared" si="82"/>
        <v>-1</v>
      </c>
      <c r="CF60" s="92" t="s">
        <v>12</v>
      </c>
      <c r="CG60" s="94">
        <f t="shared" si="83"/>
        <v>-1</v>
      </c>
      <c r="CI60" s="92" t="s">
        <v>12</v>
      </c>
      <c r="CJ60" s="94">
        <f t="shared" si="84"/>
        <v>-1</v>
      </c>
      <c r="CL60" s="92" t="s">
        <v>12</v>
      </c>
      <c r="CM60" s="94">
        <f t="shared" si="85"/>
        <v>-1</v>
      </c>
    </row>
    <row r="61" spans="2:91" x14ac:dyDescent="0.25">
      <c r="B61" s="11" t="s">
        <v>14</v>
      </c>
      <c r="C61" s="11" t="s">
        <v>13</v>
      </c>
      <c r="E61" s="92" t="s">
        <v>14</v>
      </c>
      <c r="F61" s="94">
        <f t="shared" si="57"/>
        <v>1</v>
      </c>
      <c r="I61" s="92" t="s">
        <v>14</v>
      </c>
      <c r="J61" s="94">
        <f t="shared" si="58"/>
        <v>0</v>
      </c>
      <c r="L61" s="92" t="s">
        <v>14</v>
      </c>
      <c r="M61" s="94">
        <f t="shared" si="59"/>
        <v>0</v>
      </c>
      <c r="O61" s="92" t="s">
        <v>14</v>
      </c>
      <c r="P61" s="94">
        <f t="shared" si="60"/>
        <v>0</v>
      </c>
      <c r="R61" s="92" t="s">
        <v>14</v>
      </c>
      <c r="S61" s="94">
        <f t="shared" si="61"/>
        <v>0</v>
      </c>
      <c r="U61" s="92" t="s">
        <v>14</v>
      </c>
      <c r="V61" s="94">
        <f t="shared" si="62"/>
        <v>0</v>
      </c>
      <c r="X61" s="92" t="s">
        <v>14</v>
      </c>
      <c r="Y61" s="94">
        <f t="shared" si="63"/>
        <v>-1</v>
      </c>
      <c r="AA61" s="92" t="s">
        <v>14</v>
      </c>
      <c r="AB61" s="94">
        <f t="shared" si="64"/>
        <v>-1</v>
      </c>
      <c r="AD61" s="92" t="s">
        <v>14</v>
      </c>
      <c r="AE61" s="94">
        <f t="shared" si="65"/>
        <v>-1</v>
      </c>
      <c r="AG61" s="92" t="s">
        <v>14</v>
      </c>
      <c r="AH61" s="94">
        <f t="shared" si="66"/>
        <v>-1</v>
      </c>
      <c r="AJ61" s="92" t="s">
        <v>14</v>
      </c>
      <c r="AK61" s="94">
        <f t="shared" si="67"/>
        <v>-1</v>
      </c>
      <c r="AM61" s="92" t="s">
        <v>14</v>
      </c>
      <c r="AN61" s="94">
        <f t="shared" si="68"/>
        <v>-1</v>
      </c>
      <c r="AP61" s="92" t="s">
        <v>14</v>
      </c>
      <c r="AQ61" s="94">
        <f t="shared" si="69"/>
        <v>-1</v>
      </c>
      <c r="AS61" s="92" t="s">
        <v>14</v>
      </c>
      <c r="AT61" s="94">
        <f t="shared" si="70"/>
        <v>-1</v>
      </c>
      <c r="AV61" s="92" t="s">
        <v>14</v>
      </c>
      <c r="AW61" s="94">
        <f t="shared" si="71"/>
        <v>-1</v>
      </c>
      <c r="AY61" s="92" t="s">
        <v>14</v>
      </c>
      <c r="AZ61" s="94">
        <f t="shared" si="72"/>
        <v>-1</v>
      </c>
      <c r="BB61" s="92" t="s">
        <v>14</v>
      </c>
      <c r="BC61" s="94">
        <f t="shared" si="73"/>
        <v>-1</v>
      </c>
      <c r="BE61" s="92" t="s">
        <v>14</v>
      </c>
      <c r="BF61" s="94">
        <f t="shared" si="74"/>
        <v>-1</v>
      </c>
      <c r="BH61" s="92" t="s">
        <v>14</v>
      </c>
      <c r="BI61" s="94">
        <f t="shared" si="75"/>
        <v>-1</v>
      </c>
      <c r="BK61" s="92" t="s">
        <v>14</v>
      </c>
      <c r="BL61" s="94">
        <f t="shared" si="76"/>
        <v>-1</v>
      </c>
      <c r="BN61" s="92" t="s">
        <v>14</v>
      </c>
      <c r="BO61" s="94">
        <f t="shared" si="77"/>
        <v>-1</v>
      </c>
      <c r="BQ61" s="92" t="s">
        <v>14</v>
      </c>
      <c r="BR61" s="94">
        <f t="shared" si="78"/>
        <v>-1</v>
      </c>
      <c r="BT61" s="92" t="s">
        <v>14</v>
      </c>
      <c r="BU61" s="94">
        <f t="shared" si="79"/>
        <v>-1</v>
      </c>
      <c r="BW61" s="92" t="s">
        <v>14</v>
      </c>
      <c r="BX61" s="94">
        <f t="shared" si="80"/>
        <v>-1</v>
      </c>
      <c r="BZ61" s="92" t="s">
        <v>14</v>
      </c>
      <c r="CA61" s="94">
        <f t="shared" si="81"/>
        <v>-1</v>
      </c>
      <c r="CC61" s="92" t="s">
        <v>14</v>
      </c>
      <c r="CD61" s="94">
        <f t="shared" si="82"/>
        <v>-1</v>
      </c>
      <c r="CF61" s="92" t="s">
        <v>14</v>
      </c>
      <c r="CG61" s="94">
        <f t="shared" si="83"/>
        <v>-1</v>
      </c>
      <c r="CI61" s="92" t="s">
        <v>14</v>
      </c>
      <c r="CJ61" s="94">
        <f t="shared" si="84"/>
        <v>-1</v>
      </c>
      <c r="CL61" s="92" t="s">
        <v>14</v>
      </c>
      <c r="CM61" s="94">
        <f t="shared" si="85"/>
        <v>-1</v>
      </c>
    </row>
    <row r="62" spans="2:91" x14ac:dyDescent="0.25">
      <c r="B62" s="11" t="s">
        <v>16</v>
      </c>
      <c r="C62" s="11" t="s">
        <v>209</v>
      </c>
      <c r="E62" s="92" t="s">
        <v>16</v>
      </c>
      <c r="F62" s="94">
        <f t="shared" si="57"/>
        <v>1</v>
      </c>
      <c r="I62" s="92" t="s">
        <v>16</v>
      </c>
      <c r="J62" s="94">
        <f t="shared" si="58"/>
        <v>0</v>
      </c>
      <c r="L62" s="92" t="s">
        <v>16</v>
      </c>
      <c r="M62" s="94">
        <f t="shared" si="59"/>
        <v>0</v>
      </c>
      <c r="O62" s="92" t="s">
        <v>16</v>
      </c>
      <c r="P62" s="94">
        <f t="shared" si="60"/>
        <v>0</v>
      </c>
      <c r="R62" s="92" t="s">
        <v>16</v>
      </c>
      <c r="S62" s="94">
        <f t="shared" si="61"/>
        <v>0</v>
      </c>
      <c r="U62" s="92" t="s">
        <v>16</v>
      </c>
      <c r="V62" s="94">
        <f t="shared" si="62"/>
        <v>0</v>
      </c>
      <c r="X62" s="92" t="s">
        <v>16</v>
      </c>
      <c r="Y62" s="94">
        <f t="shared" si="63"/>
        <v>-1</v>
      </c>
      <c r="AA62" s="92" t="s">
        <v>16</v>
      </c>
      <c r="AB62" s="94">
        <f t="shared" si="64"/>
        <v>-1</v>
      </c>
      <c r="AD62" s="92" t="s">
        <v>16</v>
      </c>
      <c r="AE62" s="94">
        <f t="shared" si="65"/>
        <v>-1</v>
      </c>
      <c r="AG62" s="92" t="s">
        <v>16</v>
      </c>
      <c r="AH62" s="94">
        <f t="shared" si="66"/>
        <v>-1</v>
      </c>
      <c r="AJ62" s="92" t="s">
        <v>16</v>
      </c>
      <c r="AK62" s="94">
        <f t="shared" si="67"/>
        <v>-1</v>
      </c>
      <c r="AM62" s="92" t="s">
        <v>16</v>
      </c>
      <c r="AN62" s="94">
        <f t="shared" si="68"/>
        <v>-1</v>
      </c>
      <c r="AP62" s="92" t="s">
        <v>16</v>
      </c>
      <c r="AQ62" s="94">
        <f t="shared" si="69"/>
        <v>-1</v>
      </c>
      <c r="AS62" s="92" t="s">
        <v>16</v>
      </c>
      <c r="AT62" s="94">
        <f t="shared" si="70"/>
        <v>-1</v>
      </c>
      <c r="AV62" s="92" t="s">
        <v>16</v>
      </c>
      <c r="AW62" s="94">
        <f t="shared" si="71"/>
        <v>-1</v>
      </c>
      <c r="AY62" s="92" t="s">
        <v>16</v>
      </c>
      <c r="AZ62" s="94">
        <f t="shared" si="72"/>
        <v>-1</v>
      </c>
      <c r="BB62" s="92" t="s">
        <v>16</v>
      </c>
      <c r="BC62" s="94">
        <f t="shared" si="73"/>
        <v>-1</v>
      </c>
      <c r="BE62" s="92" t="s">
        <v>16</v>
      </c>
      <c r="BF62" s="94">
        <f t="shared" si="74"/>
        <v>-1</v>
      </c>
      <c r="BH62" s="92" t="s">
        <v>16</v>
      </c>
      <c r="BI62" s="94">
        <f t="shared" si="75"/>
        <v>-1</v>
      </c>
      <c r="BK62" s="92" t="s">
        <v>16</v>
      </c>
      <c r="BL62" s="94">
        <f t="shared" si="76"/>
        <v>-1</v>
      </c>
      <c r="BN62" s="92" t="s">
        <v>16</v>
      </c>
      <c r="BO62" s="94">
        <f t="shared" si="77"/>
        <v>-1</v>
      </c>
      <c r="BQ62" s="92" t="s">
        <v>16</v>
      </c>
      <c r="BR62" s="94">
        <f t="shared" si="78"/>
        <v>-1</v>
      </c>
      <c r="BT62" s="92" t="s">
        <v>16</v>
      </c>
      <c r="BU62" s="94">
        <f t="shared" si="79"/>
        <v>-1</v>
      </c>
      <c r="BW62" s="92" t="s">
        <v>16</v>
      </c>
      <c r="BX62" s="94">
        <f t="shared" si="80"/>
        <v>-1</v>
      </c>
      <c r="BZ62" s="92" t="s">
        <v>16</v>
      </c>
      <c r="CA62" s="94">
        <f t="shared" si="81"/>
        <v>-1</v>
      </c>
      <c r="CC62" s="92" t="s">
        <v>16</v>
      </c>
      <c r="CD62" s="94">
        <f t="shared" si="82"/>
        <v>-1</v>
      </c>
      <c r="CF62" s="92" t="s">
        <v>16</v>
      </c>
      <c r="CG62" s="94">
        <f t="shared" si="83"/>
        <v>-1</v>
      </c>
      <c r="CI62" s="92" t="s">
        <v>16</v>
      </c>
      <c r="CJ62" s="94">
        <f t="shared" si="84"/>
        <v>-1</v>
      </c>
      <c r="CL62" s="92" t="s">
        <v>16</v>
      </c>
      <c r="CM62" s="94">
        <f t="shared" si="85"/>
        <v>-1</v>
      </c>
    </row>
    <row r="63" spans="2:91" x14ac:dyDescent="0.25">
      <c r="B63" s="11" t="s">
        <v>18</v>
      </c>
      <c r="C63" s="11" t="s">
        <v>17</v>
      </c>
      <c r="E63" s="92" t="s">
        <v>18</v>
      </c>
      <c r="F63" s="94">
        <f t="shared" si="57"/>
        <v>1</v>
      </c>
      <c r="I63" s="92" t="s">
        <v>18</v>
      </c>
      <c r="J63" s="94">
        <f t="shared" si="58"/>
        <v>0.33429487502786898</v>
      </c>
      <c r="L63" s="92" t="s">
        <v>18</v>
      </c>
      <c r="M63" s="94">
        <f t="shared" si="59"/>
        <v>0.33543123153748317</v>
      </c>
      <c r="O63" s="92" t="s">
        <v>18</v>
      </c>
      <c r="P63" s="94">
        <f t="shared" si="60"/>
        <v>0.33929484367017121</v>
      </c>
      <c r="R63" s="92" t="s">
        <v>18</v>
      </c>
      <c r="S63" s="94">
        <f t="shared" si="61"/>
        <v>0.66595752566968847</v>
      </c>
      <c r="U63" s="92" t="s">
        <v>18</v>
      </c>
      <c r="V63" s="94">
        <f t="shared" si="62"/>
        <v>0.61422551509009671</v>
      </c>
      <c r="X63" s="92" t="s">
        <v>18</v>
      </c>
      <c r="Y63" s="94">
        <f t="shared" si="63"/>
        <v>-1</v>
      </c>
      <c r="AA63" s="92" t="s">
        <v>18</v>
      </c>
      <c r="AB63" s="94">
        <f t="shared" si="64"/>
        <v>-1</v>
      </c>
      <c r="AD63" s="92" t="s">
        <v>18</v>
      </c>
      <c r="AE63" s="94">
        <f t="shared" si="65"/>
        <v>-1</v>
      </c>
      <c r="AG63" s="92" t="s">
        <v>18</v>
      </c>
      <c r="AH63" s="94">
        <f t="shared" si="66"/>
        <v>-1</v>
      </c>
      <c r="AJ63" s="92" t="s">
        <v>18</v>
      </c>
      <c r="AK63" s="94">
        <f t="shared" si="67"/>
        <v>-1</v>
      </c>
      <c r="AM63" s="92" t="s">
        <v>18</v>
      </c>
      <c r="AN63" s="94">
        <f t="shared" si="68"/>
        <v>-1</v>
      </c>
      <c r="AP63" s="92" t="s">
        <v>18</v>
      </c>
      <c r="AQ63" s="94">
        <f t="shared" si="69"/>
        <v>-1</v>
      </c>
      <c r="AS63" s="92" t="s">
        <v>18</v>
      </c>
      <c r="AT63" s="94">
        <f t="shared" si="70"/>
        <v>-1</v>
      </c>
      <c r="AV63" s="92" t="s">
        <v>18</v>
      </c>
      <c r="AW63" s="94">
        <f t="shared" si="71"/>
        <v>-1</v>
      </c>
      <c r="AY63" s="92" t="s">
        <v>18</v>
      </c>
      <c r="AZ63" s="94">
        <f t="shared" si="72"/>
        <v>-1</v>
      </c>
      <c r="BB63" s="92" t="s">
        <v>18</v>
      </c>
      <c r="BC63" s="94">
        <f t="shared" si="73"/>
        <v>-1</v>
      </c>
      <c r="BE63" s="92" t="s">
        <v>18</v>
      </c>
      <c r="BF63" s="94">
        <f t="shared" si="74"/>
        <v>-1</v>
      </c>
      <c r="BH63" s="92" t="s">
        <v>18</v>
      </c>
      <c r="BI63" s="94">
        <f t="shared" si="75"/>
        <v>-1</v>
      </c>
      <c r="BK63" s="92" t="s">
        <v>18</v>
      </c>
      <c r="BL63" s="94">
        <f t="shared" si="76"/>
        <v>-1</v>
      </c>
      <c r="BN63" s="92" t="s">
        <v>18</v>
      </c>
      <c r="BO63" s="94">
        <f t="shared" si="77"/>
        <v>-1</v>
      </c>
      <c r="BQ63" s="92" t="s">
        <v>18</v>
      </c>
      <c r="BR63" s="94">
        <f t="shared" si="78"/>
        <v>-1</v>
      </c>
      <c r="BT63" s="92" t="s">
        <v>18</v>
      </c>
      <c r="BU63" s="94">
        <f t="shared" si="79"/>
        <v>-1</v>
      </c>
      <c r="BW63" s="92" t="s">
        <v>18</v>
      </c>
      <c r="BX63" s="94">
        <f t="shared" si="80"/>
        <v>-1</v>
      </c>
      <c r="BZ63" s="92" t="s">
        <v>18</v>
      </c>
      <c r="CA63" s="94">
        <f t="shared" si="81"/>
        <v>-1</v>
      </c>
      <c r="CC63" s="92" t="s">
        <v>18</v>
      </c>
      <c r="CD63" s="94">
        <f t="shared" si="82"/>
        <v>-1</v>
      </c>
      <c r="CF63" s="92" t="s">
        <v>18</v>
      </c>
      <c r="CG63" s="94">
        <f t="shared" si="83"/>
        <v>-1</v>
      </c>
      <c r="CI63" s="92" t="s">
        <v>18</v>
      </c>
      <c r="CJ63" s="94">
        <f t="shared" si="84"/>
        <v>-1</v>
      </c>
      <c r="CL63" s="92" t="s">
        <v>18</v>
      </c>
      <c r="CM63" s="94">
        <f t="shared" si="85"/>
        <v>-1</v>
      </c>
    </row>
    <row r="64" spans="2:91" x14ac:dyDescent="0.25">
      <c r="B64" s="11" t="s">
        <v>20</v>
      </c>
      <c r="C64" s="11" t="s">
        <v>210</v>
      </c>
      <c r="E64" s="92" t="s">
        <v>20</v>
      </c>
      <c r="F64" s="94">
        <f t="shared" si="57"/>
        <v>1</v>
      </c>
      <c r="I64" s="92" t="s">
        <v>20</v>
      </c>
      <c r="J64" s="94">
        <f t="shared" si="58"/>
        <v>8.6823768457320212E-3</v>
      </c>
      <c r="L64" s="92" t="s">
        <v>20</v>
      </c>
      <c r="M64" s="94">
        <f t="shared" si="59"/>
        <v>8.6914533859447692E-3</v>
      </c>
      <c r="O64" s="92" t="s">
        <v>20</v>
      </c>
      <c r="P64" s="94">
        <f t="shared" si="60"/>
        <v>8.72231362266759E-3</v>
      </c>
      <c r="R64" s="92" t="s">
        <v>20</v>
      </c>
      <c r="S64" s="94">
        <f t="shared" si="61"/>
        <v>1.8398506332921435E-2</v>
      </c>
      <c r="U64" s="92" t="s">
        <v>20</v>
      </c>
      <c r="V64" s="94">
        <f t="shared" si="62"/>
        <v>1.689930767055723E-2</v>
      </c>
      <c r="X64" s="92" t="s">
        <v>20</v>
      </c>
      <c r="Y64" s="94">
        <f t="shared" si="63"/>
        <v>-1</v>
      </c>
      <c r="AA64" s="92" t="s">
        <v>20</v>
      </c>
      <c r="AB64" s="94">
        <f t="shared" si="64"/>
        <v>-1</v>
      </c>
      <c r="AD64" s="92" t="s">
        <v>20</v>
      </c>
      <c r="AE64" s="94">
        <f t="shared" si="65"/>
        <v>-1</v>
      </c>
      <c r="AG64" s="92" t="s">
        <v>20</v>
      </c>
      <c r="AH64" s="94">
        <f t="shared" si="66"/>
        <v>-1</v>
      </c>
      <c r="AJ64" s="92" t="s">
        <v>20</v>
      </c>
      <c r="AK64" s="94">
        <f t="shared" si="67"/>
        <v>-1</v>
      </c>
      <c r="AM64" s="92" t="s">
        <v>20</v>
      </c>
      <c r="AN64" s="94">
        <f t="shared" si="68"/>
        <v>-1</v>
      </c>
      <c r="AP64" s="92" t="s">
        <v>20</v>
      </c>
      <c r="AQ64" s="94">
        <f t="shared" si="69"/>
        <v>-1</v>
      </c>
      <c r="AS64" s="92" t="s">
        <v>20</v>
      </c>
      <c r="AT64" s="94">
        <f t="shared" si="70"/>
        <v>-1</v>
      </c>
      <c r="AV64" s="92" t="s">
        <v>20</v>
      </c>
      <c r="AW64" s="94">
        <f t="shared" si="71"/>
        <v>-1</v>
      </c>
      <c r="AY64" s="92" t="s">
        <v>20</v>
      </c>
      <c r="AZ64" s="94">
        <f t="shared" si="72"/>
        <v>-1</v>
      </c>
      <c r="BB64" s="92" t="s">
        <v>20</v>
      </c>
      <c r="BC64" s="94">
        <f t="shared" si="73"/>
        <v>-1</v>
      </c>
      <c r="BE64" s="92" t="s">
        <v>20</v>
      </c>
      <c r="BF64" s="94">
        <f t="shared" si="74"/>
        <v>-1</v>
      </c>
      <c r="BH64" s="92" t="s">
        <v>20</v>
      </c>
      <c r="BI64" s="94">
        <f t="shared" si="75"/>
        <v>-1</v>
      </c>
      <c r="BK64" s="92" t="s">
        <v>20</v>
      </c>
      <c r="BL64" s="94">
        <f t="shared" si="76"/>
        <v>-1</v>
      </c>
      <c r="BN64" s="92" t="s">
        <v>20</v>
      </c>
      <c r="BO64" s="94">
        <f t="shared" si="77"/>
        <v>-1</v>
      </c>
      <c r="BQ64" s="92" t="s">
        <v>20</v>
      </c>
      <c r="BR64" s="94">
        <f t="shared" si="78"/>
        <v>-1</v>
      </c>
      <c r="BT64" s="92" t="s">
        <v>20</v>
      </c>
      <c r="BU64" s="94">
        <f t="shared" si="79"/>
        <v>-1</v>
      </c>
      <c r="BW64" s="92" t="s">
        <v>20</v>
      </c>
      <c r="BX64" s="94">
        <f t="shared" si="80"/>
        <v>-1</v>
      </c>
      <c r="BZ64" s="92" t="s">
        <v>20</v>
      </c>
      <c r="CA64" s="94">
        <f t="shared" si="81"/>
        <v>-1</v>
      </c>
      <c r="CC64" s="92" t="s">
        <v>20</v>
      </c>
      <c r="CD64" s="94">
        <f t="shared" si="82"/>
        <v>-1</v>
      </c>
      <c r="CF64" s="92" t="s">
        <v>20</v>
      </c>
      <c r="CG64" s="94">
        <f t="shared" si="83"/>
        <v>-1</v>
      </c>
      <c r="CI64" s="92" t="s">
        <v>20</v>
      </c>
      <c r="CJ64" s="94">
        <f t="shared" si="84"/>
        <v>-1</v>
      </c>
      <c r="CL64" s="92" t="s">
        <v>20</v>
      </c>
      <c r="CM64" s="94">
        <f t="shared" si="85"/>
        <v>-1</v>
      </c>
    </row>
    <row r="65" spans="2:91" x14ac:dyDescent="0.25">
      <c r="B65" s="11" t="s">
        <v>22</v>
      </c>
      <c r="C65" s="11" t="s">
        <v>21</v>
      </c>
      <c r="E65" s="92" t="s">
        <v>22</v>
      </c>
      <c r="F65" s="94">
        <f t="shared" si="57"/>
        <v>1</v>
      </c>
      <c r="I65" s="92" t="s">
        <v>22</v>
      </c>
      <c r="J65" s="94">
        <f t="shared" si="58"/>
        <v>0</v>
      </c>
      <c r="L65" s="92" t="s">
        <v>22</v>
      </c>
      <c r="M65" s="94">
        <f t="shared" si="59"/>
        <v>0</v>
      </c>
      <c r="O65" s="92" t="s">
        <v>22</v>
      </c>
      <c r="P65" s="94">
        <f t="shared" si="60"/>
        <v>0</v>
      </c>
      <c r="R65" s="92" t="s">
        <v>22</v>
      </c>
      <c r="S65" s="94">
        <f t="shared" si="61"/>
        <v>0</v>
      </c>
      <c r="U65" s="92" t="s">
        <v>22</v>
      </c>
      <c r="V65" s="94">
        <f t="shared" si="62"/>
        <v>0</v>
      </c>
      <c r="X65" s="92" t="s">
        <v>22</v>
      </c>
      <c r="Y65" s="94">
        <f t="shared" si="63"/>
        <v>-1</v>
      </c>
      <c r="AA65" s="92" t="s">
        <v>22</v>
      </c>
      <c r="AB65" s="94">
        <f t="shared" si="64"/>
        <v>-1</v>
      </c>
      <c r="AD65" s="92" t="s">
        <v>22</v>
      </c>
      <c r="AE65" s="94">
        <f t="shared" si="65"/>
        <v>-1</v>
      </c>
      <c r="AG65" s="92" t="s">
        <v>22</v>
      </c>
      <c r="AH65" s="94">
        <f t="shared" si="66"/>
        <v>-1</v>
      </c>
      <c r="AJ65" s="92" t="s">
        <v>22</v>
      </c>
      <c r="AK65" s="94">
        <f t="shared" si="67"/>
        <v>-1</v>
      </c>
      <c r="AM65" s="92" t="s">
        <v>22</v>
      </c>
      <c r="AN65" s="94">
        <f t="shared" si="68"/>
        <v>-1</v>
      </c>
      <c r="AP65" s="92" t="s">
        <v>22</v>
      </c>
      <c r="AQ65" s="94">
        <f t="shared" si="69"/>
        <v>-1</v>
      </c>
      <c r="AS65" s="92" t="s">
        <v>22</v>
      </c>
      <c r="AT65" s="94">
        <f t="shared" si="70"/>
        <v>-1</v>
      </c>
      <c r="AV65" s="92" t="s">
        <v>22</v>
      </c>
      <c r="AW65" s="94">
        <f t="shared" si="71"/>
        <v>-1</v>
      </c>
      <c r="AY65" s="92" t="s">
        <v>22</v>
      </c>
      <c r="AZ65" s="94">
        <f t="shared" si="72"/>
        <v>-1</v>
      </c>
      <c r="BB65" s="92" t="s">
        <v>22</v>
      </c>
      <c r="BC65" s="94">
        <f t="shared" si="73"/>
        <v>-1</v>
      </c>
      <c r="BE65" s="92" t="s">
        <v>22</v>
      </c>
      <c r="BF65" s="94">
        <f t="shared" si="74"/>
        <v>-1</v>
      </c>
      <c r="BH65" s="92" t="s">
        <v>22</v>
      </c>
      <c r="BI65" s="94">
        <f t="shared" si="75"/>
        <v>-1</v>
      </c>
      <c r="BK65" s="92" t="s">
        <v>22</v>
      </c>
      <c r="BL65" s="94">
        <f t="shared" si="76"/>
        <v>-1</v>
      </c>
      <c r="BN65" s="92" t="s">
        <v>22</v>
      </c>
      <c r="BO65" s="94">
        <f t="shared" si="77"/>
        <v>-1</v>
      </c>
      <c r="BQ65" s="92" t="s">
        <v>22</v>
      </c>
      <c r="BR65" s="94">
        <f t="shared" si="78"/>
        <v>-1</v>
      </c>
      <c r="BT65" s="92" t="s">
        <v>22</v>
      </c>
      <c r="BU65" s="94">
        <f t="shared" si="79"/>
        <v>-1</v>
      </c>
      <c r="BW65" s="92" t="s">
        <v>22</v>
      </c>
      <c r="BX65" s="94">
        <f t="shared" si="80"/>
        <v>-1</v>
      </c>
      <c r="BZ65" s="92" t="s">
        <v>22</v>
      </c>
      <c r="CA65" s="94">
        <f t="shared" si="81"/>
        <v>-1</v>
      </c>
      <c r="CC65" s="92" t="s">
        <v>22</v>
      </c>
      <c r="CD65" s="94">
        <f t="shared" si="82"/>
        <v>-1</v>
      </c>
      <c r="CF65" s="92" t="s">
        <v>22</v>
      </c>
      <c r="CG65" s="94">
        <f t="shared" si="83"/>
        <v>-1</v>
      </c>
      <c r="CI65" s="92" t="s">
        <v>22</v>
      </c>
      <c r="CJ65" s="94">
        <f t="shared" si="84"/>
        <v>-1</v>
      </c>
      <c r="CL65" s="92" t="s">
        <v>22</v>
      </c>
      <c r="CM65" s="94">
        <f t="shared" si="85"/>
        <v>-1</v>
      </c>
    </row>
    <row r="66" spans="2:91" x14ac:dyDescent="0.25">
      <c r="B66" s="11" t="s">
        <v>24</v>
      </c>
      <c r="C66" s="11" t="s">
        <v>211</v>
      </c>
      <c r="E66" s="92" t="s">
        <v>24</v>
      </c>
      <c r="F66" s="94">
        <f t="shared" si="57"/>
        <v>1</v>
      </c>
      <c r="I66" s="92" t="s">
        <v>24</v>
      </c>
      <c r="J66" s="94">
        <f t="shared" si="58"/>
        <v>0</v>
      </c>
      <c r="L66" s="92" t="s">
        <v>24</v>
      </c>
      <c r="M66" s="94">
        <f t="shared" si="59"/>
        <v>0</v>
      </c>
      <c r="O66" s="92" t="s">
        <v>24</v>
      </c>
      <c r="P66" s="94">
        <f t="shared" si="60"/>
        <v>0</v>
      </c>
      <c r="R66" s="92" t="s">
        <v>24</v>
      </c>
      <c r="S66" s="94">
        <f t="shared" si="61"/>
        <v>0</v>
      </c>
      <c r="U66" s="92" t="s">
        <v>24</v>
      </c>
      <c r="V66" s="94">
        <f t="shared" si="62"/>
        <v>0</v>
      </c>
      <c r="X66" s="92" t="s">
        <v>24</v>
      </c>
      <c r="Y66" s="94">
        <f t="shared" si="63"/>
        <v>-1</v>
      </c>
      <c r="AA66" s="92" t="s">
        <v>24</v>
      </c>
      <c r="AB66" s="94">
        <f t="shared" si="64"/>
        <v>-1</v>
      </c>
      <c r="AD66" s="92" t="s">
        <v>24</v>
      </c>
      <c r="AE66" s="94">
        <f t="shared" si="65"/>
        <v>-1</v>
      </c>
      <c r="AG66" s="92" t="s">
        <v>24</v>
      </c>
      <c r="AH66" s="94">
        <f t="shared" si="66"/>
        <v>-1</v>
      </c>
      <c r="AJ66" s="92" t="s">
        <v>24</v>
      </c>
      <c r="AK66" s="94">
        <f t="shared" si="67"/>
        <v>-1</v>
      </c>
      <c r="AM66" s="92" t="s">
        <v>24</v>
      </c>
      <c r="AN66" s="94">
        <f t="shared" si="68"/>
        <v>-1</v>
      </c>
      <c r="AP66" s="92" t="s">
        <v>24</v>
      </c>
      <c r="AQ66" s="94">
        <f t="shared" si="69"/>
        <v>-1</v>
      </c>
      <c r="AS66" s="92" t="s">
        <v>24</v>
      </c>
      <c r="AT66" s="94">
        <f t="shared" si="70"/>
        <v>-1</v>
      </c>
      <c r="AV66" s="92" t="s">
        <v>24</v>
      </c>
      <c r="AW66" s="94">
        <f t="shared" si="71"/>
        <v>-1</v>
      </c>
      <c r="AY66" s="92" t="s">
        <v>24</v>
      </c>
      <c r="AZ66" s="94">
        <f t="shared" si="72"/>
        <v>-1</v>
      </c>
      <c r="BB66" s="92" t="s">
        <v>24</v>
      </c>
      <c r="BC66" s="94">
        <f t="shared" si="73"/>
        <v>-1</v>
      </c>
      <c r="BE66" s="92" t="s">
        <v>24</v>
      </c>
      <c r="BF66" s="94">
        <f t="shared" si="74"/>
        <v>-1</v>
      </c>
      <c r="BH66" s="92" t="s">
        <v>24</v>
      </c>
      <c r="BI66" s="94">
        <f t="shared" si="75"/>
        <v>-1</v>
      </c>
      <c r="BK66" s="92" t="s">
        <v>24</v>
      </c>
      <c r="BL66" s="94">
        <f t="shared" si="76"/>
        <v>-1</v>
      </c>
      <c r="BN66" s="92" t="s">
        <v>24</v>
      </c>
      <c r="BO66" s="94">
        <f t="shared" si="77"/>
        <v>-1</v>
      </c>
      <c r="BQ66" s="92" t="s">
        <v>24</v>
      </c>
      <c r="BR66" s="94">
        <f t="shared" si="78"/>
        <v>-1</v>
      </c>
      <c r="BT66" s="92" t="s">
        <v>24</v>
      </c>
      <c r="BU66" s="94">
        <f t="shared" si="79"/>
        <v>-1</v>
      </c>
      <c r="BW66" s="92" t="s">
        <v>24</v>
      </c>
      <c r="BX66" s="94">
        <f t="shared" si="80"/>
        <v>-1</v>
      </c>
      <c r="BZ66" s="92" t="s">
        <v>24</v>
      </c>
      <c r="CA66" s="94">
        <f t="shared" si="81"/>
        <v>-1</v>
      </c>
      <c r="CC66" s="92" t="s">
        <v>24</v>
      </c>
      <c r="CD66" s="94">
        <f t="shared" si="82"/>
        <v>-1</v>
      </c>
      <c r="CF66" s="92" t="s">
        <v>24</v>
      </c>
      <c r="CG66" s="94">
        <f t="shared" si="83"/>
        <v>-1</v>
      </c>
      <c r="CI66" s="92" t="s">
        <v>24</v>
      </c>
      <c r="CJ66" s="94">
        <f t="shared" si="84"/>
        <v>-1</v>
      </c>
      <c r="CL66" s="92" t="s">
        <v>24</v>
      </c>
      <c r="CM66" s="94">
        <f t="shared" si="85"/>
        <v>-1</v>
      </c>
    </row>
    <row r="67" spans="2:91" x14ac:dyDescent="0.25">
      <c r="B67" s="11" t="s">
        <v>26</v>
      </c>
      <c r="C67" s="11" t="s">
        <v>25</v>
      </c>
      <c r="E67" s="92" t="s">
        <v>26</v>
      </c>
      <c r="F67" s="94">
        <f t="shared" si="57"/>
        <v>1</v>
      </c>
      <c r="I67" s="92" t="s">
        <v>26</v>
      </c>
      <c r="J67" s="94">
        <f t="shared" si="58"/>
        <v>0.73013140890781481</v>
      </c>
      <c r="L67" s="92" t="s">
        <v>26</v>
      </c>
      <c r="M67" s="94">
        <f t="shared" si="59"/>
        <v>0.73089468689162118</v>
      </c>
      <c r="O67" s="92" t="s">
        <v>26</v>
      </c>
      <c r="P67" s="94">
        <f t="shared" si="60"/>
        <v>0.73348983203656259</v>
      </c>
      <c r="R67" s="92" t="s">
        <v>26</v>
      </c>
      <c r="S67" s="94">
        <f t="shared" si="61"/>
        <v>1.5471946898110771</v>
      </c>
      <c r="U67" s="92" t="s">
        <v>26</v>
      </c>
      <c r="V67" s="94">
        <f t="shared" si="62"/>
        <v>1.4211218354494786</v>
      </c>
      <c r="X67" s="92" t="s">
        <v>26</v>
      </c>
      <c r="Y67" s="94">
        <f t="shared" si="63"/>
        <v>-1</v>
      </c>
      <c r="AA67" s="92" t="s">
        <v>26</v>
      </c>
      <c r="AB67" s="94">
        <f t="shared" si="64"/>
        <v>-1</v>
      </c>
      <c r="AD67" s="92" t="s">
        <v>26</v>
      </c>
      <c r="AE67" s="94">
        <f t="shared" si="65"/>
        <v>-1</v>
      </c>
      <c r="AG67" s="92" t="s">
        <v>26</v>
      </c>
      <c r="AH67" s="94">
        <f t="shared" si="66"/>
        <v>-1</v>
      </c>
      <c r="AJ67" s="92" t="s">
        <v>26</v>
      </c>
      <c r="AK67" s="94">
        <f t="shared" si="67"/>
        <v>-1</v>
      </c>
      <c r="AM67" s="92" t="s">
        <v>26</v>
      </c>
      <c r="AN67" s="94">
        <f t="shared" si="68"/>
        <v>-1</v>
      </c>
      <c r="AP67" s="92" t="s">
        <v>26</v>
      </c>
      <c r="AQ67" s="94">
        <f t="shared" si="69"/>
        <v>-1</v>
      </c>
      <c r="AS67" s="92" t="s">
        <v>26</v>
      </c>
      <c r="AT67" s="94">
        <f t="shared" si="70"/>
        <v>-1</v>
      </c>
      <c r="AV67" s="92" t="s">
        <v>26</v>
      </c>
      <c r="AW67" s="94">
        <f t="shared" si="71"/>
        <v>-1</v>
      </c>
      <c r="AY67" s="92" t="s">
        <v>26</v>
      </c>
      <c r="AZ67" s="94">
        <f t="shared" si="72"/>
        <v>-1</v>
      </c>
      <c r="BB67" s="92" t="s">
        <v>26</v>
      </c>
      <c r="BC67" s="94">
        <f t="shared" si="73"/>
        <v>-1</v>
      </c>
      <c r="BE67" s="92" t="s">
        <v>26</v>
      </c>
      <c r="BF67" s="94">
        <f t="shared" si="74"/>
        <v>-1</v>
      </c>
      <c r="BH67" s="92" t="s">
        <v>26</v>
      </c>
      <c r="BI67" s="94">
        <f t="shared" si="75"/>
        <v>-1</v>
      </c>
      <c r="BK67" s="92" t="s">
        <v>26</v>
      </c>
      <c r="BL67" s="94">
        <f t="shared" si="76"/>
        <v>-1</v>
      </c>
      <c r="BN67" s="92" t="s">
        <v>26</v>
      </c>
      <c r="BO67" s="94">
        <f t="shared" si="77"/>
        <v>-1</v>
      </c>
      <c r="BQ67" s="92" t="s">
        <v>26</v>
      </c>
      <c r="BR67" s="94">
        <f t="shared" si="78"/>
        <v>-1</v>
      </c>
      <c r="BT67" s="92" t="s">
        <v>26</v>
      </c>
      <c r="BU67" s="94">
        <f t="shared" si="79"/>
        <v>-1</v>
      </c>
      <c r="BW67" s="92" t="s">
        <v>26</v>
      </c>
      <c r="BX67" s="94">
        <f t="shared" si="80"/>
        <v>-1</v>
      </c>
      <c r="BZ67" s="92" t="s">
        <v>26</v>
      </c>
      <c r="CA67" s="94">
        <f t="shared" si="81"/>
        <v>-1</v>
      </c>
      <c r="CC67" s="92" t="s">
        <v>26</v>
      </c>
      <c r="CD67" s="94">
        <f t="shared" si="82"/>
        <v>-1</v>
      </c>
      <c r="CF67" s="92" t="s">
        <v>26</v>
      </c>
      <c r="CG67" s="94">
        <f t="shared" si="83"/>
        <v>-1</v>
      </c>
      <c r="CI67" s="92" t="s">
        <v>26</v>
      </c>
      <c r="CJ67" s="94">
        <f t="shared" si="84"/>
        <v>-1</v>
      </c>
      <c r="CL67" s="92" t="s">
        <v>26</v>
      </c>
      <c r="CM67" s="94">
        <f t="shared" si="85"/>
        <v>-1</v>
      </c>
    </row>
    <row r="68" spans="2:91" x14ac:dyDescent="0.25">
      <c r="B68" s="11" t="s">
        <v>28</v>
      </c>
      <c r="C68" s="11" t="s">
        <v>212</v>
      </c>
      <c r="E68" s="92" t="s">
        <v>28</v>
      </c>
      <c r="F68" s="94">
        <f t="shared" si="57"/>
        <v>1</v>
      </c>
      <c r="I68" s="92" t="s">
        <v>28</v>
      </c>
      <c r="J68" s="94">
        <f t="shared" si="58"/>
        <v>1.0603310171664568</v>
      </c>
      <c r="L68" s="92" t="s">
        <v>28</v>
      </c>
      <c r="M68" s="94">
        <f t="shared" si="59"/>
        <v>1.4390206661544771</v>
      </c>
      <c r="O68" s="92" t="s">
        <v>28</v>
      </c>
      <c r="P68" s="94">
        <f t="shared" si="60"/>
        <v>2.7265654727137454</v>
      </c>
      <c r="R68" s="92" t="s">
        <v>28</v>
      </c>
      <c r="S68" s="94">
        <f t="shared" si="61"/>
        <v>1.9085958308996223</v>
      </c>
      <c r="U68" s="92" t="s">
        <v>28</v>
      </c>
      <c r="V68" s="94">
        <f t="shared" si="62"/>
        <v>1.211806876761665</v>
      </c>
      <c r="X68" s="92" t="s">
        <v>28</v>
      </c>
      <c r="Y68" s="94">
        <f t="shared" si="63"/>
        <v>-1</v>
      </c>
      <c r="AA68" s="92" t="s">
        <v>28</v>
      </c>
      <c r="AB68" s="94">
        <f t="shared" si="64"/>
        <v>-1</v>
      </c>
      <c r="AD68" s="92" t="s">
        <v>28</v>
      </c>
      <c r="AE68" s="94">
        <f t="shared" si="65"/>
        <v>-1</v>
      </c>
      <c r="AG68" s="92" t="s">
        <v>28</v>
      </c>
      <c r="AH68" s="94">
        <f t="shared" si="66"/>
        <v>-1</v>
      </c>
      <c r="AJ68" s="92" t="s">
        <v>28</v>
      </c>
      <c r="AK68" s="94">
        <f t="shared" si="67"/>
        <v>-1</v>
      </c>
      <c r="AM68" s="92" t="s">
        <v>28</v>
      </c>
      <c r="AN68" s="94">
        <f t="shared" si="68"/>
        <v>-1</v>
      </c>
      <c r="AP68" s="92" t="s">
        <v>28</v>
      </c>
      <c r="AQ68" s="94">
        <f t="shared" si="69"/>
        <v>-1</v>
      </c>
      <c r="AS68" s="92" t="s">
        <v>28</v>
      </c>
      <c r="AT68" s="94">
        <f t="shared" si="70"/>
        <v>-1</v>
      </c>
      <c r="AV68" s="92" t="s">
        <v>28</v>
      </c>
      <c r="AW68" s="94">
        <f t="shared" si="71"/>
        <v>-1</v>
      </c>
      <c r="AY68" s="92" t="s">
        <v>28</v>
      </c>
      <c r="AZ68" s="94">
        <f t="shared" si="72"/>
        <v>-1</v>
      </c>
      <c r="BB68" s="92" t="s">
        <v>28</v>
      </c>
      <c r="BC68" s="94">
        <f t="shared" si="73"/>
        <v>-1</v>
      </c>
      <c r="BE68" s="92" t="s">
        <v>28</v>
      </c>
      <c r="BF68" s="94">
        <f t="shared" si="74"/>
        <v>-1</v>
      </c>
      <c r="BH68" s="92" t="s">
        <v>28</v>
      </c>
      <c r="BI68" s="94">
        <f t="shared" si="75"/>
        <v>-1</v>
      </c>
      <c r="BK68" s="92" t="s">
        <v>28</v>
      </c>
      <c r="BL68" s="94">
        <f t="shared" si="76"/>
        <v>-1</v>
      </c>
      <c r="BN68" s="92" t="s">
        <v>28</v>
      </c>
      <c r="BO68" s="94">
        <f t="shared" si="77"/>
        <v>-1</v>
      </c>
      <c r="BQ68" s="92" t="s">
        <v>28</v>
      </c>
      <c r="BR68" s="94">
        <f t="shared" si="78"/>
        <v>-1</v>
      </c>
      <c r="BT68" s="92" t="s">
        <v>28</v>
      </c>
      <c r="BU68" s="94">
        <f t="shared" si="79"/>
        <v>-1</v>
      </c>
      <c r="BW68" s="92" t="s">
        <v>28</v>
      </c>
      <c r="BX68" s="94">
        <f t="shared" si="80"/>
        <v>-1</v>
      </c>
      <c r="BZ68" s="92" t="s">
        <v>28</v>
      </c>
      <c r="CA68" s="94">
        <f t="shared" si="81"/>
        <v>-1</v>
      </c>
      <c r="CC68" s="92" t="s">
        <v>28</v>
      </c>
      <c r="CD68" s="94">
        <f t="shared" si="82"/>
        <v>-1</v>
      </c>
      <c r="CF68" s="92" t="s">
        <v>28</v>
      </c>
      <c r="CG68" s="94">
        <f t="shared" si="83"/>
        <v>-1</v>
      </c>
      <c r="CI68" s="92" t="s">
        <v>28</v>
      </c>
      <c r="CJ68" s="94">
        <f t="shared" si="84"/>
        <v>-1</v>
      </c>
      <c r="CL68" s="92" t="s">
        <v>28</v>
      </c>
      <c r="CM68" s="94">
        <f t="shared" si="85"/>
        <v>-1</v>
      </c>
    </row>
    <row r="69" spans="2:91" x14ac:dyDescent="0.25">
      <c r="B69" s="11" t="s">
        <v>30</v>
      </c>
      <c r="C69" s="11" t="s">
        <v>27</v>
      </c>
      <c r="E69" s="92" t="s">
        <v>30</v>
      </c>
      <c r="F69" s="94">
        <f t="shared" si="57"/>
        <v>1</v>
      </c>
      <c r="I69" s="92" t="s">
        <v>30</v>
      </c>
      <c r="J69" s="94">
        <f t="shared" si="58"/>
        <v>0.33429487502786864</v>
      </c>
      <c r="L69" s="92" t="s">
        <v>30</v>
      </c>
      <c r="M69" s="94">
        <f t="shared" si="59"/>
        <v>0.33543123153748311</v>
      </c>
      <c r="O69" s="92" t="s">
        <v>30</v>
      </c>
      <c r="P69" s="94">
        <f t="shared" si="60"/>
        <v>0.33929484367017082</v>
      </c>
      <c r="R69" s="92" t="s">
        <v>30</v>
      </c>
      <c r="S69" s="94">
        <f t="shared" si="61"/>
        <v>0.66595752566968791</v>
      </c>
      <c r="U69" s="92" t="s">
        <v>30</v>
      </c>
      <c r="V69" s="94">
        <f t="shared" si="62"/>
        <v>0.6142255150900966</v>
      </c>
      <c r="X69" s="92" t="s">
        <v>30</v>
      </c>
      <c r="Y69" s="94">
        <f t="shared" si="63"/>
        <v>-1</v>
      </c>
      <c r="AA69" s="92" t="s">
        <v>30</v>
      </c>
      <c r="AB69" s="94">
        <f t="shared" si="64"/>
        <v>-1</v>
      </c>
      <c r="AD69" s="92" t="s">
        <v>30</v>
      </c>
      <c r="AE69" s="94">
        <f t="shared" si="65"/>
        <v>-1</v>
      </c>
      <c r="AG69" s="92" t="s">
        <v>30</v>
      </c>
      <c r="AH69" s="94">
        <f t="shared" si="66"/>
        <v>-1</v>
      </c>
      <c r="AJ69" s="92" t="s">
        <v>30</v>
      </c>
      <c r="AK69" s="94">
        <f t="shared" si="67"/>
        <v>-1</v>
      </c>
      <c r="AM69" s="92" t="s">
        <v>30</v>
      </c>
      <c r="AN69" s="94">
        <f t="shared" si="68"/>
        <v>-1</v>
      </c>
      <c r="AP69" s="92" t="s">
        <v>30</v>
      </c>
      <c r="AQ69" s="94">
        <f t="shared" si="69"/>
        <v>-1</v>
      </c>
      <c r="AS69" s="92" t="s">
        <v>30</v>
      </c>
      <c r="AT69" s="94">
        <f t="shared" si="70"/>
        <v>-1</v>
      </c>
      <c r="AV69" s="92" t="s">
        <v>30</v>
      </c>
      <c r="AW69" s="94">
        <f t="shared" si="71"/>
        <v>-1</v>
      </c>
      <c r="AY69" s="92" t="s">
        <v>30</v>
      </c>
      <c r="AZ69" s="94">
        <f t="shared" si="72"/>
        <v>-1</v>
      </c>
      <c r="BB69" s="92" t="s">
        <v>30</v>
      </c>
      <c r="BC69" s="94">
        <f t="shared" si="73"/>
        <v>-1</v>
      </c>
      <c r="BE69" s="92" t="s">
        <v>30</v>
      </c>
      <c r="BF69" s="94">
        <f t="shared" si="74"/>
        <v>-1</v>
      </c>
      <c r="BH69" s="92" t="s">
        <v>30</v>
      </c>
      <c r="BI69" s="94">
        <f t="shared" si="75"/>
        <v>-1</v>
      </c>
      <c r="BK69" s="92" t="s">
        <v>30</v>
      </c>
      <c r="BL69" s="94">
        <f t="shared" si="76"/>
        <v>-1</v>
      </c>
      <c r="BN69" s="92" t="s">
        <v>30</v>
      </c>
      <c r="BO69" s="94">
        <f t="shared" si="77"/>
        <v>-1</v>
      </c>
      <c r="BQ69" s="92" t="s">
        <v>30</v>
      </c>
      <c r="BR69" s="94">
        <f t="shared" si="78"/>
        <v>-1</v>
      </c>
      <c r="BT69" s="92" t="s">
        <v>30</v>
      </c>
      <c r="BU69" s="94">
        <f t="shared" si="79"/>
        <v>-1</v>
      </c>
      <c r="BW69" s="92" t="s">
        <v>30</v>
      </c>
      <c r="BX69" s="94">
        <f t="shared" si="80"/>
        <v>-1</v>
      </c>
      <c r="BZ69" s="92" t="s">
        <v>30</v>
      </c>
      <c r="CA69" s="94">
        <f t="shared" si="81"/>
        <v>-1</v>
      </c>
      <c r="CC69" s="92" t="s">
        <v>30</v>
      </c>
      <c r="CD69" s="94">
        <f t="shared" si="82"/>
        <v>-1</v>
      </c>
      <c r="CF69" s="92" t="s">
        <v>30</v>
      </c>
      <c r="CG69" s="94">
        <f t="shared" si="83"/>
        <v>-1</v>
      </c>
      <c r="CI69" s="92" t="s">
        <v>30</v>
      </c>
      <c r="CJ69" s="94">
        <f t="shared" si="84"/>
        <v>-1</v>
      </c>
      <c r="CL69" s="92" t="s">
        <v>30</v>
      </c>
      <c r="CM69" s="94">
        <f t="shared" si="85"/>
        <v>-1</v>
      </c>
    </row>
    <row r="70" spans="2:91" x14ac:dyDescent="0.25">
      <c r="B70" s="11" t="s">
        <v>32</v>
      </c>
      <c r="C70" s="11" t="s">
        <v>29</v>
      </c>
      <c r="E70" s="92" t="s">
        <v>32</v>
      </c>
      <c r="F70" s="94">
        <f t="shared" si="57"/>
        <v>1</v>
      </c>
      <c r="I70" s="92" t="s">
        <v>32</v>
      </c>
      <c r="J70" s="94">
        <f t="shared" si="58"/>
        <v>0.17609683804154122</v>
      </c>
      <c r="L70" s="92" t="s">
        <v>32</v>
      </c>
      <c r="M70" s="94">
        <f t="shared" si="59"/>
        <v>0.17781223766875473</v>
      </c>
      <c r="O70" s="92" t="s">
        <v>32</v>
      </c>
      <c r="P70" s="94">
        <f t="shared" si="60"/>
        <v>0.1836445964012805</v>
      </c>
      <c r="R70" s="92" t="s">
        <v>32</v>
      </c>
      <c r="S70" s="94">
        <f t="shared" si="61"/>
        <v>0.33360303134349945</v>
      </c>
      <c r="U70" s="92" t="s">
        <v>32</v>
      </c>
      <c r="V70" s="94">
        <f t="shared" si="62"/>
        <v>0.56298240004552846</v>
      </c>
      <c r="X70" s="92" t="s">
        <v>32</v>
      </c>
      <c r="Y70" s="94">
        <f t="shared" si="63"/>
        <v>-1</v>
      </c>
      <c r="AA70" s="92" t="s">
        <v>32</v>
      </c>
      <c r="AB70" s="94">
        <f t="shared" si="64"/>
        <v>-1</v>
      </c>
      <c r="AD70" s="92" t="s">
        <v>32</v>
      </c>
      <c r="AE70" s="94">
        <f t="shared" si="65"/>
        <v>-1</v>
      </c>
      <c r="AG70" s="92" t="s">
        <v>32</v>
      </c>
      <c r="AH70" s="94">
        <f t="shared" si="66"/>
        <v>-1</v>
      </c>
      <c r="AJ70" s="92" t="s">
        <v>32</v>
      </c>
      <c r="AK70" s="94">
        <f t="shared" si="67"/>
        <v>-1</v>
      </c>
      <c r="AM70" s="92" t="s">
        <v>32</v>
      </c>
      <c r="AN70" s="94">
        <f t="shared" si="68"/>
        <v>-1</v>
      </c>
      <c r="AP70" s="92" t="s">
        <v>32</v>
      </c>
      <c r="AQ70" s="94">
        <f t="shared" si="69"/>
        <v>-1</v>
      </c>
      <c r="AS70" s="92" t="s">
        <v>32</v>
      </c>
      <c r="AT70" s="94">
        <f t="shared" si="70"/>
        <v>-1</v>
      </c>
      <c r="AV70" s="92" t="s">
        <v>32</v>
      </c>
      <c r="AW70" s="94">
        <f t="shared" si="71"/>
        <v>-1</v>
      </c>
      <c r="AY70" s="92" t="s">
        <v>32</v>
      </c>
      <c r="AZ70" s="94">
        <f t="shared" si="72"/>
        <v>-1</v>
      </c>
      <c r="BB70" s="92" t="s">
        <v>32</v>
      </c>
      <c r="BC70" s="94">
        <f t="shared" si="73"/>
        <v>-1</v>
      </c>
      <c r="BE70" s="92" t="s">
        <v>32</v>
      </c>
      <c r="BF70" s="94">
        <f t="shared" si="74"/>
        <v>-1</v>
      </c>
      <c r="BH70" s="92" t="s">
        <v>32</v>
      </c>
      <c r="BI70" s="94">
        <f t="shared" si="75"/>
        <v>-1</v>
      </c>
      <c r="BK70" s="92" t="s">
        <v>32</v>
      </c>
      <c r="BL70" s="94">
        <f t="shared" si="76"/>
        <v>-1</v>
      </c>
      <c r="BN70" s="92" t="s">
        <v>32</v>
      </c>
      <c r="BO70" s="94">
        <f t="shared" si="77"/>
        <v>-1</v>
      </c>
      <c r="BQ70" s="92" t="s">
        <v>32</v>
      </c>
      <c r="BR70" s="94">
        <f t="shared" si="78"/>
        <v>-1</v>
      </c>
      <c r="BT70" s="92" t="s">
        <v>32</v>
      </c>
      <c r="BU70" s="94">
        <f t="shared" si="79"/>
        <v>-1</v>
      </c>
      <c r="BW70" s="92" t="s">
        <v>32</v>
      </c>
      <c r="BX70" s="94">
        <f t="shared" si="80"/>
        <v>-1</v>
      </c>
      <c r="BZ70" s="92" t="s">
        <v>32</v>
      </c>
      <c r="CA70" s="94">
        <f t="shared" si="81"/>
        <v>-1</v>
      </c>
      <c r="CC70" s="92" t="s">
        <v>32</v>
      </c>
      <c r="CD70" s="94">
        <f t="shared" si="82"/>
        <v>-1</v>
      </c>
      <c r="CF70" s="92" t="s">
        <v>32</v>
      </c>
      <c r="CG70" s="94">
        <f t="shared" si="83"/>
        <v>-1</v>
      </c>
      <c r="CI70" s="92" t="s">
        <v>32</v>
      </c>
      <c r="CJ70" s="94">
        <f t="shared" si="84"/>
        <v>-1</v>
      </c>
      <c r="CL70" s="92" t="s">
        <v>32</v>
      </c>
      <c r="CM70" s="94">
        <f t="shared" si="85"/>
        <v>-1</v>
      </c>
    </row>
    <row r="71" spans="2:91" x14ac:dyDescent="0.25">
      <c r="B71" s="11" t="s">
        <v>34</v>
      </c>
      <c r="C71" s="11" t="s">
        <v>31</v>
      </c>
      <c r="E71" s="92" t="s">
        <v>34</v>
      </c>
      <c r="F71" s="94">
        <f t="shared" si="57"/>
        <v>1</v>
      </c>
      <c r="I71" s="92" t="s">
        <v>34</v>
      </c>
      <c r="J71" s="94">
        <f t="shared" si="58"/>
        <v>4.2667328815833877E-2</v>
      </c>
      <c r="L71" s="92" t="s">
        <v>34</v>
      </c>
      <c r="M71" s="94">
        <f t="shared" si="59"/>
        <v>4.4871112752193409E-2</v>
      </c>
      <c r="O71" s="92" t="s">
        <v>34</v>
      </c>
      <c r="P71" s="94">
        <f t="shared" si="60"/>
        <v>5.2363978135814747E-2</v>
      </c>
      <c r="R71" s="92" t="s">
        <v>34</v>
      </c>
      <c r="S71" s="94">
        <f t="shared" si="61"/>
        <v>5.3284148052083417E-2</v>
      </c>
      <c r="U71" s="92" t="s">
        <v>34</v>
      </c>
      <c r="V71" s="94">
        <f t="shared" si="62"/>
        <v>0.51976224496747181</v>
      </c>
      <c r="X71" s="92" t="s">
        <v>34</v>
      </c>
      <c r="Y71" s="94">
        <f t="shared" si="63"/>
        <v>-1</v>
      </c>
      <c r="AA71" s="92" t="s">
        <v>34</v>
      </c>
      <c r="AB71" s="94">
        <f t="shared" si="64"/>
        <v>-1</v>
      </c>
      <c r="AD71" s="92" t="s">
        <v>34</v>
      </c>
      <c r="AE71" s="94">
        <f t="shared" si="65"/>
        <v>-1</v>
      </c>
      <c r="AG71" s="92" t="s">
        <v>34</v>
      </c>
      <c r="AH71" s="94">
        <f t="shared" si="66"/>
        <v>-1</v>
      </c>
      <c r="AJ71" s="92" t="s">
        <v>34</v>
      </c>
      <c r="AK71" s="94">
        <f t="shared" si="67"/>
        <v>-1</v>
      </c>
      <c r="AM71" s="92" t="s">
        <v>34</v>
      </c>
      <c r="AN71" s="94">
        <f t="shared" si="68"/>
        <v>-1</v>
      </c>
      <c r="AP71" s="92" t="s">
        <v>34</v>
      </c>
      <c r="AQ71" s="94">
        <f t="shared" si="69"/>
        <v>-1</v>
      </c>
      <c r="AS71" s="92" t="s">
        <v>34</v>
      </c>
      <c r="AT71" s="94">
        <f t="shared" si="70"/>
        <v>-1</v>
      </c>
      <c r="AV71" s="92" t="s">
        <v>34</v>
      </c>
      <c r="AW71" s="94">
        <f t="shared" si="71"/>
        <v>-1</v>
      </c>
      <c r="AY71" s="92" t="s">
        <v>34</v>
      </c>
      <c r="AZ71" s="94">
        <f t="shared" si="72"/>
        <v>-1</v>
      </c>
      <c r="BB71" s="92" t="s">
        <v>34</v>
      </c>
      <c r="BC71" s="94">
        <f t="shared" si="73"/>
        <v>-1</v>
      </c>
      <c r="BE71" s="92" t="s">
        <v>34</v>
      </c>
      <c r="BF71" s="94">
        <f t="shared" si="74"/>
        <v>-1</v>
      </c>
      <c r="BH71" s="92" t="s">
        <v>34</v>
      </c>
      <c r="BI71" s="94">
        <f t="shared" si="75"/>
        <v>-1</v>
      </c>
      <c r="BK71" s="92" t="s">
        <v>34</v>
      </c>
      <c r="BL71" s="94">
        <f t="shared" si="76"/>
        <v>-1</v>
      </c>
      <c r="BN71" s="92" t="s">
        <v>34</v>
      </c>
      <c r="BO71" s="94">
        <f t="shared" si="77"/>
        <v>-1</v>
      </c>
      <c r="BQ71" s="92" t="s">
        <v>34</v>
      </c>
      <c r="BR71" s="94">
        <f t="shared" si="78"/>
        <v>-1</v>
      </c>
      <c r="BT71" s="92" t="s">
        <v>34</v>
      </c>
      <c r="BU71" s="94">
        <f t="shared" si="79"/>
        <v>-1</v>
      </c>
      <c r="BW71" s="92" t="s">
        <v>34</v>
      </c>
      <c r="BX71" s="94">
        <f t="shared" si="80"/>
        <v>-1</v>
      </c>
      <c r="BZ71" s="92" t="s">
        <v>34</v>
      </c>
      <c r="CA71" s="94">
        <f t="shared" si="81"/>
        <v>-1</v>
      </c>
      <c r="CC71" s="92" t="s">
        <v>34</v>
      </c>
      <c r="CD71" s="94">
        <f t="shared" si="82"/>
        <v>-1</v>
      </c>
      <c r="CF71" s="92" t="s">
        <v>34</v>
      </c>
      <c r="CG71" s="94">
        <f t="shared" si="83"/>
        <v>-1</v>
      </c>
      <c r="CI71" s="92" t="s">
        <v>34</v>
      </c>
      <c r="CJ71" s="94">
        <f t="shared" si="84"/>
        <v>-1</v>
      </c>
      <c r="CL71" s="92" t="s">
        <v>34</v>
      </c>
      <c r="CM71" s="94">
        <f t="shared" si="85"/>
        <v>-1</v>
      </c>
    </row>
    <row r="72" spans="2:91" x14ac:dyDescent="0.25">
      <c r="B72" s="11" t="s">
        <v>36</v>
      </c>
      <c r="C72" s="11" t="s">
        <v>33</v>
      </c>
      <c r="E72" s="93" t="s">
        <v>36</v>
      </c>
      <c r="F72" s="94">
        <f t="shared" si="57"/>
        <v>1</v>
      </c>
      <c r="I72" s="93" t="s">
        <v>36</v>
      </c>
      <c r="J72" s="94">
        <f t="shared" si="58"/>
        <v>0</v>
      </c>
      <c r="L72" s="93" t="s">
        <v>36</v>
      </c>
      <c r="M72" s="94">
        <f t="shared" si="59"/>
        <v>0</v>
      </c>
      <c r="O72" s="93" t="s">
        <v>36</v>
      </c>
      <c r="P72" s="94">
        <f t="shared" si="60"/>
        <v>0</v>
      </c>
      <c r="R72" s="93" t="s">
        <v>36</v>
      </c>
      <c r="S72" s="94">
        <f t="shared" si="61"/>
        <v>0</v>
      </c>
      <c r="U72" s="93" t="s">
        <v>36</v>
      </c>
      <c r="V72" s="94">
        <f t="shared" si="62"/>
        <v>0</v>
      </c>
      <c r="X72" s="93" t="s">
        <v>36</v>
      </c>
      <c r="Y72" s="94">
        <f t="shared" si="63"/>
        <v>-1</v>
      </c>
      <c r="AA72" s="93" t="s">
        <v>36</v>
      </c>
      <c r="AB72" s="94">
        <f t="shared" si="64"/>
        <v>-1</v>
      </c>
      <c r="AD72" s="93" t="s">
        <v>36</v>
      </c>
      <c r="AE72" s="94">
        <f t="shared" si="65"/>
        <v>-1</v>
      </c>
      <c r="AG72" s="93" t="s">
        <v>36</v>
      </c>
      <c r="AH72" s="94">
        <f t="shared" si="66"/>
        <v>-1</v>
      </c>
      <c r="AJ72" s="93" t="s">
        <v>36</v>
      </c>
      <c r="AK72" s="94">
        <f t="shared" si="67"/>
        <v>-1</v>
      </c>
      <c r="AM72" s="93" t="s">
        <v>36</v>
      </c>
      <c r="AN72" s="94">
        <f t="shared" si="68"/>
        <v>-1</v>
      </c>
      <c r="AP72" s="93" t="s">
        <v>36</v>
      </c>
      <c r="AQ72" s="94">
        <f t="shared" si="69"/>
        <v>-1</v>
      </c>
      <c r="AS72" s="93" t="s">
        <v>36</v>
      </c>
      <c r="AT72" s="94">
        <f t="shared" si="70"/>
        <v>-1</v>
      </c>
      <c r="AV72" s="93" t="s">
        <v>36</v>
      </c>
      <c r="AW72" s="94">
        <f t="shared" si="71"/>
        <v>-1</v>
      </c>
      <c r="AY72" s="93" t="s">
        <v>36</v>
      </c>
      <c r="AZ72" s="94">
        <f t="shared" si="72"/>
        <v>-1</v>
      </c>
      <c r="BB72" s="93" t="s">
        <v>36</v>
      </c>
      <c r="BC72" s="94">
        <f t="shared" si="73"/>
        <v>-1</v>
      </c>
      <c r="BE72" s="93" t="s">
        <v>36</v>
      </c>
      <c r="BF72" s="94">
        <f t="shared" si="74"/>
        <v>-1</v>
      </c>
      <c r="BH72" s="93" t="s">
        <v>36</v>
      </c>
      <c r="BI72" s="94">
        <f t="shared" si="75"/>
        <v>-1</v>
      </c>
      <c r="BK72" s="93" t="s">
        <v>36</v>
      </c>
      <c r="BL72" s="94">
        <f t="shared" si="76"/>
        <v>-1</v>
      </c>
      <c r="BN72" s="93" t="s">
        <v>36</v>
      </c>
      <c r="BO72" s="94">
        <f t="shared" si="77"/>
        <v>-1</v>
      </c>
      <c r="BQ72" s="93" t="s">
        <v>36</v>
      </c>
      <c r="BR72" s="94">
        <f t="shared" si="78"/>
        <v>-1</v>
      </c>
      <c r="BT72" s="93" t="s">
        <v>36</v>
      </c>
      <c r="BU72" s="94">
        <f t="shared" si="79"/>
        <v>-1</v>
      </c>
      <c r="BW72" s="93" t="s">
        <v>36</v>
      </c>
      <c r="BX72" s="94">
        <f t="shared" si="80"/>
        <v>-1</v>
      </c>
      <c r="BZ72" s="93" t="s">
        <v>36</v>
      </c>
      <c r="CA72" s="94">
        <f t="shared" si="81"/>
        <v>-1</v>
      </c>
      <c r="CC72" s="93" t="s">
        <v>36</v>
      </c>
      <c r="CD72" s="94">
        <f t="shared" si="82"/>
        <v>-1</v>
      </c>
      <c r="CF72" s="93" t="s">
        <v>36</v>
      </c>
      <c r="CG72" s="94">
        <f t="shared" si="83"/>
        <v>-1</v>
      </c>
      <c r="CI72" s="93" t="s">
        <v>36</v>
      </c>
      <c r="CJ72" s="94">
        <f t="shared" si="84"/>
        <v>-1</v>
      </c>
      <c r="CL72" s="93" t="s">
        <v>36</v>
      </c>
      <c r="CM72" s="94">
        <f t="shared" si="85"/>
        <v>-1</v>
      </c>
    </row>
    <row r="73" spans="2:91" x14ac:dyDescent="0.25">
      <c r="B73" s="11" t="s">
        <v>213</v>
      </c>
      <c r="C73" s="11" t="s">
        <v>35</v>
      </c>
      <c r="E73" s="93" t="s">
        <v>213</v>
      </c>
      <c r="F73" s="94">
        <f t="shared" si="57"/>
        <v>1</v>
      </c>
      <c r="I73" s="93" t="s">
        <v>213</v>
      </c>
      <c r="J73" s="94">
        <f t="shared" si="58"/>
        <v>0</v>
      </c>
      <c r="L73" s="93" t="s">
        <v>213</v>
      </c>
      <c r="M73" s="94">
        <f t="shared" si="59"/>
        <v>0</v>
      </c>
      <c r="O73" s="93" t="s">
        <v>213</v>
      </c>
      <c r="P73" s="94">
        <f t="shared" si="60"/>
        <v>0</v>
      </c>
      <c r="R73" s="93" t="s">
        <v>213</v>
      </c>
      <c r="S73" s="94">
        <f t="shared" si="61"/>
        <v>0</v>
      </c>
      <c r="U73" s="93" t="s">
        <v>213</v>
      </c>
      <c r="V73" s="94">
        <f t="shared" si="62"/>
        <v>0</v>
      </c>
      <c r="X73" s="93" t="s">
        <v>213</v>
      </c>
      <c r="Y73" s="94">
        <f t="shared" si="63"/>
        <v>-1</v>
      </c>
      <c r="AA73" s="93" t="s">
        <v>213</v>
      </c>
      <c r="AB73" s="94">
        <f t="shared" si="64"/>
        <v>-1</v>
      </c>
      <c r="AD73" s="93" t="s">
        <v>213</v>
      </c>
      <c r="AE73" s="94">
        <f t="shared" si="65"/>
        <v>-1</v>
      </c>
      <c r="AG73" s="93" t="s">
        <v>213</v>
      </c>
      <c r="AH73" s="94">
        <f t="shared" si="66"/>
        <v>-1</v>
      </c>
      <c r="AJ73" s="93" t="s">
        <v>213</v>
      </c>
      <c r="AK73" s="94">
        <f t="shared" si="67"/>
        <v>-1</v>
      </c>
      <c r="AM73" s="93" t="s">
        <v>213</v>
      </c>
      <c r="AN73" s="94">
        <f t="shared" si="68"/>
        <v>-1</v>
      </c>
      <c r="AP73" s="93" t="s">
        <v>213</v>
      </c>
      <c r="AQ73" s="94">
        <f t="shared" si="69"/>
        <v>-1</v>
      </c>
      <c r="AS73" s="93" t="s">
        <v>213</v>
      </c>
      <c r="AT73" s="94">
        <f t="shared" si="70"/>
        <v>-1</v>
      </c>
      <c r="AV73" s="93" t="s">
        <v>213</v>
      </c>
      <c r="AW73" s="94">
        <f t="shared" si="71"/>
        <v>-1</v>
      </c>
      <c r="AY73" s="93" t="s">
        <v>213</v>
      </c>
      <c r="AZ73" s="94">
        <f t="shared" si="72"/>
        <v>-1</v>
      </c>
      <c r="BB73" s="93" t="s">
        <v>213</v>
      </c>
      <c r="BC73" s="94">
        <f t="shared" si="73"/>
        <v>-1</v>
      </c>
      <c r="BE73" s="93" t="s">
        <v>213</v>
      </c>
      <c r="BF73" s="94">
        <f t="shared" si="74"/>
        <v>-1</v>
      </c>
      <c r="BH73" s="93" t="s">
        <v>213</v>
      </c>
      <c r="BI73" s="94">
        <f t="shared" si="75"/>
        <v>-1</v>
      </c>
      <c r="BK73" s="93" t="s">
        <v>213</v>
      </c>
      <c r="BL73" s="94">
        <f t="shared" si="76"/>
        <v>-1</v>
      </c>
      <c r="BN73" s="93" t="s">
        <v>213</v>
      </c>
      <c r="BO73" s="94">
        <f t="shared" si="77"/>
        <v>-1</v>
      </c>
      <c r="BQ73" s="93" t="s">
        <v>213</v>
      </c>
      <c r="BR73" s="94">
        <f t="shared" si="78"/>
        <v>-1</v>
      </c>
      <c r="BT73" s="93" t="s">
        <v>213</v>
      </c>
      <c r="BU73" s="94">
        <f t="shared" si="79"/>
        <v>-1</v>
      </c>
      <c r="BW73" s="93" t="s">
        <v>213</v>
      </c>
      <c r="BX73" s="94">
        <f t="shared" si="80"/>
        <v>-1</v>
      </c>
      <c r="BZ73" s="93" t="s">
        <v>213</v>
      </c>
      <c r="CA73" s="94">
        <f t="shared" si="81"/>
        <v>-1</v>
      </c>
      <c r="CC73" s="93" t="s">
        <v>213</v>
      </c>
      <c r="CD73" s="94">
        <f t="shared" si="82"/>
        <v>-1</v>
      </c>
      <c r="CF73" s="93" t="s">
        <v>213</v>
      </c>
      <c r="CG73" s="94">
        <f t="shared" si="83"/>
        <v>-1</v>
      </c>
      <c r="CI73" s="93" t="s">
        <v>213</v>
      </c>
      <c r="CJ73" s="94">
        <f t="shared" si="84"/>
        <v>-1</v>
      </c>
      <c r="CL73" s="93" t="s">
        <v>213</v>
      </c>
      <c r="CM73" s="94">
        <f t="shared" si="85"/>
        <v>-1</v>
      </c>
    </row>
    <row r="74" spans="2:91" ht="15.75" thickBot="1" x14ac:dyDescent="0.3">
      <c r="B74" s="13" t="s">
        <v>214</v>
      </c>
      <c r="C74" s="13" t="s">
        <v>37</v>
      </c>
      <c r="E74" s="93" t="s">
        <v>214</v>
      </c>
      <c r="F74" s="94">
        <f t="shared" si="57"/>
        <v>1</v>
      </c>
      <c r="I74" s="93" t="s">
        <v>214</v>
      </c>
      <c r="J74" s="94">
        <f t="shared" si="58"/>
        <v>0.73013140890781558</v>
      </c>
      <c r="L74" s="93" t="s">
        <v>214</v>
      </c>
      <c r="M74" s="94">
        <f t="shared" si="59"/>
        <v>0.73089468689162196</v>
      </c>
      <c r="O74" s="93" t="s">
        <v>214</v>
      </c>
      <c r="P74" s="94">
        <f t="shared" si="60"/>
        <v>0.73348983203656304</v>
      </c>
      <c r="R74" s="93" t="s">
        <v>214</v>
      </c>
      <c r="S74" s="94">
        <f t="shared" si="61"/>
        <v>1.547194689811078</v>
      </c>
      <c r="U74" s="93" t="s">
        <v>214</v>
      </c>
      <c r="V74" s="94">
        <f t="shared" si="62"/>
        <v>1.4211218354494788</v>
      </c>
      <c r="X74" s="93" t="s">
        <v>214</v>
      </c>
      <c r="Y74" s="94">
        <f t="shared" si="63"/>
        <v>-1</v>
      </c>
      <c r="AA74" s="93" t="s">
        <v>214</v>
      </c>
      <c r="AB74" s="94">
        <f t="shared" si="64"/>
        <v>-1</v>
      </c>
      <c r="AD74" s="93" t="s">
        <v>214</v>
      </c>
      <c r="AE74" s="94">
        <f t="shared" si="65"/>
        <v>-1</v>
      </c>
      <c r="AG74" s="93" t="s">
        <v>214</v>
      </c>
      <c r="AH74" s="94">
        <f t="shared" si="66"/>
        <v>-1</v>
      </c>
      <c r="AJ74" s="93" t="s">
        <v>214</v>
      </c>
      <c r="AK74" s="94">
        <f t="shared" si="67"/>
        <v>-1</v>
      </c>
      <c r="AM74" s="93" t="s">
        <v>214</v>
      </c>
      <c r="AN74" s="94">
        <f t="shared" si="68"/>
        <v>-1</v>
      </c>
      <c r="AP74" s="93" t="s">
        <v>214</v>
      </c>
      <c r="AQ74" s="94">
        <f t="shared" si="69"/>
        <v>-1</v>
      </c>
      <c r="AS74" s="93" t="s">
        <v>214</v>
      </c>
      <c r="AT74" s="94">
        <f t="shared" si="70"/>
        <v>-1</v>
      </c>
      <c r="AV74" s="93" t="s">
        <v>214</v>
      </c>
      <c r="AW74" s="94">
        <f t="shared" si="71"/>
        <v>-1</v>
      </c>
      <c r="AY74" s="93" t="s">
        <v>214</v>
      </c>
      <c r="AZ74" s="94">
        <f t="shared" si="72"/>
        <v>-1</v>
      </c>
      <c r="BB74" s="93" t="s">
        <v>214</v>
      </c>
      <c r="BC74" s="94">
        <f t="shared" si="73"/>
        <v>-1</v>
      </c>
      <c r="BE74" s="93" t="s">
        <v>214</v>
      </c>
      <c r="BF74" s="94">
        <f t="shared" si="74"/>
        <v>-1</v>
      </c>
      <c r="BH74" s="93" t="s">
        <v>214</v>
      </c>
      <c r="BI74" s="94">
        <f t="shared" si="75"/>
        <v>-1</v>
      </c>
      <c r="BK74" s="93" t="s">
        <v>214</v>
      </c>
      <c r="BL74" s="94">
        <f t="shared" si="76"/>
        <v>-1</v>
      </c>
      <c r="BN74" s="93" t="s">
        <v>214</v>
      </c>
      <c r="BO74" s="94">
        <f t="shared" si="77"/>
        <v>-1</v>
      </c>
      <c r="BQ74" s="93" t="s">
        <v>214</v>
      </c>
      <c r="BR74" s="94">
        <f t="shared" si="78"/>
        <v>-1</v>
      </c>
      <c r="BT74" s="93" t="s">
        <v>214</v>
      </c>
      <c r="BU74" s="94">
        <f t="shared" si="79"/>
        <v>-1</v>
      </c>
      <c r="BW74" s="93" t="s">
        <v>214</v>
      </c>
      <c r="BX74" s="94">
        <f t="shared" si="80"/>
        <v>-1</v>
      </c>
      <c r="BZ74" s="93" t="s">
        <v>214</v>
      </c>
      <c r="CA74" s="94">
        <f t="shared" si="81"/>
        <v>-1</v>
      </c>
      <c r="CC74" s="93" t="s">
        <v>214</v>
      </c>
      <c r="CD74" s="94">
        <f t="shared" si="82"/>
        <v>-1</v>
      </c>
      <c r="CF74" s="93" t="s">
        <v>214</v>
      </c>
      <c r="CG74" s="94">
        <f t="shared" si="83"/>
        <v>-1</v>
      </c>
      <c r="CI74" s="93" t="s">
        <v>214</v>
      </c>
      <c r="CJ74" s="94">
        <f t="shared" si="84"/>
        <v>-1</v>
      </c>
      <c r="CL74" s="93" t="s">
        <v>214</v>
      </c>
      <c r="CM74" s="94">
        <f t="shared" si="85"/>
        <v>-1</v>
      </c>
    </row>
    <row r="75" spans="2:91" ht="15.75" thickTop="1" x14ac:dyDescent="0.25"/>
  </sheetData>
  <mergeCells count="28">
    <mergeCell ref="BH1:BI1"/>
    <mergeCell ref="BK1:BL1"/>
    <mergeCell ref="BN1:BO1"/>
    <mergeCell ref="AS1:AT1"/>
    <mergeCell ref="AV1:AW1"/>
    <mergeCell ref="AY1:AZ1"/>
    <mergeCell ref="BB1:BC1"/>
    <mergeCell ref="BE1:BF1"/>
    <mergeCell ref="AP1:AQ1"/>
    <mergeCell ref="I1:J1"/>
    <mergeCell ref="L1:M1"/>
    <mergeCell ref="O1:P1"/>
    <mergeCell ref="R1:S1"/>
    <mergeCell ref="U1:V1"/>
    <mergeCell ref="X1:Y1"/>
    <mergeCell ref="AA1:AB1"/>
    <mergeCell ref="AD1:AE1"/>
    <mergeCell ref="AG1:AH1"/>
    <mergeCell ref="AJ1:AK1"/>
    <mergeCell ref="AM1:AN1"/>
    <mergeCell ref="CF1:CG1"/>
    <mergeCell ref="CI1:CJ1"/>
    <mergeCell ref="CL1:CM1"/>
    <mergeCell ref="BQ1:BR1"/>
    <mergeCell ref="BT1:BU1"/>
    <mergeCell ref="BW1:BX1"/>
    <mergeCell ref="BZ1:CA1"/>
    <mergeCell ref="CC1:CD1"/>
  </mergeCells>
  <conditionalFormatting sqref="A21:F23 D3:E3 D4:F20">
    <cfRule type="cellIs" dxfId="2128" priority="2000" operator="lessThan">
      <formula>0</formula>
    </cfRule>
  </conditionalFormatting>
  <conditionalFormatting sqref="A2:F2">
    <cfRule type="cellIs" dxfId="2127" priority="1999" operator="lessThan">
      <formula>0</formula>
    </cfRule>
  </conditionalFormatting>
  <conditionalFormatting sqref="G2">
    <cfRule type="cellIs" dxfId="2126" priority="1998" operator="lessThan">
      <formula>0</formula>
    </cfRule>
  </conditionalFormatting>
  <conditionalFormatting sqref="I23">
    <cfRule type="cellIs" dxfId="2125" priority="1975" operator="lessThan">
      <formula>0</formula>
    </cfRule>
  </conditionalFormatting>
  <conditionalFormatting sqref="J23">
    <cfRule type="cellIs" dxfId="2124" priority="1988" operator="lessThan">
      <formula>0</formula>
    </cfRule>
  </conditionalFormatting>
  <conditionalFormatting sqref="I2:J2">
    <cfRule type="cellIs" dxfId="2123" priority="1987" operator="lessThan">
      <formula>0</formula>
    </cfRule>
  </conditionalFormatting>
  <conditionalFormatting sqref="O23">
    <cfRule type="cellIs" dxfId="2122" priority="1967" operator="lessThan">
      <formula>0</formula>
    </cfRule>
  </conditionalFormatting>
  <conditionalFormatting sqref="S23">
    <cfRule type="cellIs" dxfId="2121" priority="1966" operator="lessThan">
      <formula>0</formula>
    </cfRule>
  </conditionalFormatting>
  <conditionalFormatting sqref="R2:S2">
    <cfRule type="cellIs" dxfId="2120" priority="1965" operator="lessThan">
      <formula>0</formula>
    </cfRule>
  </conditionalFormatting>
  <conditionalFormatting sqref="R23">
    <cfRule type="cellIs" dxfId="2119" priority="1963" operator="lessThan">
      <formula>0</formula>
    </cfRule>
  </conditionalFormatting>
  <conditionalFormatting sqref="M23">
    <cfRule type="cellIs" dxfId="2118" priority="1974" operator="lessThan">
      <formula>0</formula>
    </cfRule>
  </conditionalFormatting>
  <conditionalFormatting sqref="L2:M2">
    <cfRule type="cellIs" dxfId="2117" priority="1973" operator="lessThan">
      <formula>0</formula>
    </cfRule>
  </conditionalFormatting>
  <conditionalFormatting sqref="L23">
    <cfRule type="cellIs" dxfId="2116" priority="1971" operator="lessThan">
      <formula>0</formula>
    </cfRule>
  </conditionalFormatting>
  <conditionalFormatting sqref="P23">
    <cfRule type="cellIs" dxfId="2115" priority="1970" operator="lessThan">
      <formula>0</formula>
    </cfRule>
  </conditionalFormatting>
  <conditionalFormatting sqref="O2:P2">
    <cfRule type="cellIs" dxfId="2114" priority="1969" operator="lessThan">
      <formula>0</formula>
    </cfRule>
  </conditionalFormatting>
  <conditionalFormatting sqref="AG2:AH2">
    <cfRule type="cellIs" dxfId="2113" priority="1944" operator="lessThan">
      <formula>0</formula>
    </cfRule>
  </conditionalFormatting>
  <conditionalFormatting sqref="AG23">
    <cfRule type="cellIs" dxfId="2112" priority="1942" operator="lessThan">
      <formula>0</formula>
    </cfRule>
  </conditionalFormatting>
  <conditionalFormatting sqref="AK23">
    <cfRule type="cellIs" dxfId="2111" priority="1941" operator="lessThan">
      <formula>0</formula>
    </cfRule>
  </conditionalFormatting>
  <conditionalFormatting sqref="AJ2:AK2">
    <cfRule type="cellIs" dxfId="2110" priority="1940" operator="lessThan">
      <formula>0</formula>
    </cfRule>
  </conditionalFormatting>
  <conditionalFormatting sqref="V23">
    <cfRule type="cellIs" dxfId="2109" priority="1957" operator="lessThan">
      <formula>0</formula>
    </cfRule>
  </conditionalFormatting>
  <conditionalFormatting sqref="U2:V2">
    <cfRule type="cellIs" dxfId="2108" priority="1956" operator="lessThan">
      <formula>0</formula>
    </cfRule>
  </conditionalFormatting>
  <conditionalFormatting sqref="U23">
    <cfRule type="cellIs" dxfId="2107" priority="1954" operator="lessThan">
      <formula>0</formula>
    </cfRule>
  </conditionalFormatting>
  <conditionalFormatting sqref="Y23">
    <cfRule type="cellIs" dxfId="2106" priority="1953" operator="lessThan">
      <formula>0</formula>
    </cfRule>
  </conditionalFormatting>
  <conditionalFormatting sqref="X2:Y2">
    <cfRule type="cellIs" dxfId="2105" priority="1952" operator="lessThan">
      <formula>0</formula>
    </cfRule>
  </conditionalFormatting>
  <conditionalFormatting sqref="X23">
    <cfRule type="cellIs" dxfId="2104" priority="1950" operator="lessThan">
      <formula>0</formula>
    </cfRule>
  </conditionalFormatting>
  <conditionalFormatting sqref="AB23:AC23 AC3:AC22">
    <cfRule type="cellIs" dxfId="2103" priority="1949" operator="lessThan">
      <formula>0</formula>
    </cfRule>
  </conditionalFormatting>
  <conditionalFormatting sqref="AA2:AC2">
    <cfRule type="cellIs" dxfId="2102" priority="1948" operator="lessThan">
      <formula>0</formula>
    </cfRule>
  </conditionalFormatting>
  <conditionalFormatting sqref="AA23">
    <cfRule type="cellIs" dxfId="2101" priority="1946" operator="lessThan">
      <formula>0</formula>
    </cfRule>
  </conditionalFormatting>
  <conditionalFormatting sqref="AH23">
    <cfRule type="cellIs" dxfId="2100" priority="1945" operator="lessThan">
      <formula>0</formula>
    </cfRule>
  </conditionalFormatting>
  <conditionalFormatting sqref="AJ23">
    <cfRule type="cellIs" dxfId="2099" priority="1938" operator="lessThan">
      <formula>0</formula>
    </cfRule>
  </conditionalFormatting>
  <conditionalFormatting sqref="AN23">
    <cfRule type="cellIs" dxfId="2098" priority="1937" operator="lessThan">
      <formula>0</formula>
    </cfRule>
  </conditionalFormatting>
  <conditionalFormatting sqref="AM2:AN2">
    <cfRule type="cellIs" dxfId="2097" priority="1936" operator="lessThan">
      <formula>0</formula>
    </cfRule>
  </conditionalFormatting>
  <conditionalFormatting sqref="AM23">
    <cfRule type="cellIs" dxfId="2096" priority="1934" operator="lessThan">
      <formula>0</formula>
    </cfRule>
  </conditionalFormatting>
  <conditionalFormatting sqref="AQ23">
    <cfRule type="cellIs" dxfId="2095" priority="1933" operator="lessThan">
      <formula>0</formula>
    </cfRule>
  </conditionalFormatting>
  <conditionalFormatting sqref="AP2:AQ2">
    <cfRule type="cellIs" dxfId="2094" priority="1932" operator="lessThan">
      <formula>0</formula>
    </cfRule>
  </conditionalFormatting>
  <conditionalFormatting sqref="AP23">
    <cfRule type="cellIs" dxfId="2093" priority="1930" operator="lessThan">
      <formula>0</formula>
    </cfRule>
  </conditionalFormatting>
  <conditionalFormatting sqref="AT23">
    <cfRule type="cellIs" dxfId="2092" priority="1929" operator="lessThan">
      <formula>0</formula>
    </cfRule>
  </conditionalFormatting>
  <conditionalFormatting sqref="AS2:AT2">
    <cfRule type="cellIs" dxfId="2091" priority="1928" operator="lessThan">
      <formula>0</formula>
    </cfRule>
  </conditionalFormatting>
  <conditionalFormatting sqref="AS23">
    <cfRule type="cellIs" dxfId="2090" priority="1926" operator="lessThan">
      <formula>0</formula>
    </cfRule>
  </conditionalFormatting>
  <conditionalFormatting sqref="AW23">
    <cfRule type="cellIs" dxfId="2089" priority="1925" operator="lessThan">
      <formula>0</formula>
    </cfRule>
  </conditionalFormatting>
  <conditionalFormatting sqref="AV2:AW2">
    <cfRule type="cellIs" dxfId="2088" priority="1924" operator="lessThan">
      <formula>0</formula>
    </cfRule>
  </conditionalFormatting>
  <conditionalFormatting sqref="AV23">
    <cfRule type="cellIs" dxfId="2087" priority="1922" operator="lessThan">
      <formula>0</formula>
    </cfRule>
  </conditionalFormatting>
  <conditionalFormatting sqref="AZ23">
    <cfRule type="cellIs" dxfId="2086" priority="1921" operator="lessThan">
      <formula>0</formula>
    </cfRule>
  </conditionalFormatting>
  <conditionalFormatting sqref="AY2:AZ2">
    <cfRule type="cellIs" dxfId="2085" priority="1920" operator="lessThan">
      <formula>0</formula>
    </cfRule>
  </conditionalFormatting>
  <conditionalFormatting sqref="AY23">
    <cfRule type="cellIs" dxfId="2084" priority="1918" operator="lessThan">
      <formula>0</formula>
    </cfRule>
  </conditionalFormatting>
  <conditionalFormatting sqref="BC23">
    <cfRule type="cellIs" dxfId="2083" priority="1917" operator="lessThan">
      <formula>0</formula>
    </cfRule>
  </conditionalFormatting>
  <conditionalFormatting sqref="BB2:BC2">
    <cfRule type="cellIs" dxfId="2082" priority="1916" operator="lessThan">
      <formula>0</formula>
    </cfRule>
  </conditionalFormatting>
  <conditionalFormatting sqref="BB23">
    <cfRule type="cellIs" dxfId="2081" priority="1914" operator="lessThan">
      <formula>0</formula>
    </cfRule>
  </conditionalFormatting>
  <conditionalFormatting sqref="BF23">
    <cfRule type="cellIs" dxfId="2080" priority="1913" operator="lessThan">
      <formula>0</formula>
    </cfRule>
  </conditionalFormatting>
  <conditionalFormatting sqref="BE2:BF2">
    <cfRule type="cellIs" dxfId="2079" priority="1912" operator="lessThan">
      <formula>0</formula>
    </cfRule>
  </conditionalFormatting>
  <conditionalFormatting sqref="BE23">
    <cfRule type="cellIs" dxfId="2078" priority="1910" operator="lessThan">
      <formula>0</formula>
    </cfRule>
  </conditionalFormatting>
  <conditionalFormatting sqref="BI23">
    <cfRule type="cellIs" dxfId="2077" priority="1909" operator="lessThan">
      <formula>0</formula>
    </cfRule>
  </conditionalFormatting>
  <conditionalFormatting sqref="BH2:BI2">
    <cfRule type="cellIs" dxfId="2076" priority="1908" operator="lessThan">
      <formula>0</formula>
    </cfRule>
  </conditionalFormatting>
  <conditionalFormatting sqref="BH23">
    <cfRule type="cellIs" dxfId="2075" priority="1906" operator="lessThan">
      <formula>0</formula>
    </cfRule>
  </conditionalFormatting>
  <conditionalFormatting sqref="BL23">
    <cfRule type="cellIs" dxfId="2074" priority="1905" operator="lessThan">
      <formula>0</formula>
    </cfRule>
  </conditionalFormatting>
  <conditionalFormatting sqref="BK2:BL2">
    <cfRule type="cellIs" dxfId="2073" priority="1904" operator="lessThan">
      <formula>0</formula>
    </cfRule>
  </conditionalFormatting>
  <conditionalFormatting sqref="BK23">
    <cfRule type="cellIs" dxfId="2072" priority="1902" operator="lessThan">
      <formula>0</formula>
    </cfRule>
  </conditionalFormatting>
  <conditionalFormatting sqref="AE23">
    <cfRule type="cellIs" dxfId="2071" priority="1901" operator="lessThan">
      <formula>0</formula>
    </cfRule>
  </conditionalFormatting>
  <conditionalFormatting sqref="AD2:AE2">
    <cfRule type="cellIs" dxfId="2070" priority="1900" operator="lessThan">
      <formula>0</formula>
    </cfRule>
  </conditionalFormatting>
  <conditionalFormatting sqref="AD23">
    <cfRule type="cellIs" dxfId="2069" priority="1898" operator="lessThan">
      <formula>0</formula>
    </cfRule>
  </conditionalFormatting>
  <conditionalFormatting sqref="C36">
    <cfRule type="cellIs" dxfId="2068" priority="1595" operator="lessThan">
      <formula>0</formula>
    </cfRule>
  </conditionalFormatting>
  <conditionalFormatting sqref="F3:F22">
    <cfRule type="cellIs" dxfId="2067" priority="1190" operator="lessThan">
      <formula>0</formula>
    </cfRule>
  </conditionalFormatting>
  <conditionalFormatting sqref="A5:B5 A15:C20 A14:B14 A3:C4 A6:C13">
    <cfRule type="cellIs" dxfId="2066" priority="779" operator="lessThan">
      <formula>0</formula>
    </cfRule>
  </conditionalFormatting>
  <conditionalFormatting sqref="C5">
    <cfRule type="cellIs" dxfId="2065" priority="778" operator="lessThan">
      <formula>0</formula>
    </cfRule>
  </conditionalFormatting>
  <conditionalFormatting sqref="C14">
    <cfRule type="cellIs" dxfId="2064" priority="777" operator="lessThan">
      <formula>0</formula>
    </cfRule>
  </conditionalFormatting>
  <conditionalFormatting sqref="J21">
    <cfRule type="cellIs" dxfId="2063" priority="764" operator="lessThan">
      <formula>0</formula>
    </cfRule>
  </conditionalFormatting>
  <conditionalFormatting sqref="J3:J20">
    <cfRule type="cellIs" dxfId="2062" priority="763" operator="lessThan">
      <formula>0</formula>
    </cfRule>
  </conditionalFormatting>
  <conditionalFormatting sqref="J22">
    <cfRule type="cellIs" dxfId="2061" priority="762" operator="lessThan">
      <formula>0</formula>
    </cfRule>
  </conditionalFormatting>
  <conditionalFormatting sqref="J22">
    <cfRule type="cellIs" dxfId="2060" priority="761" operator="lessThan">
      <formula>0</formula>
    </cfRule>
  </conditionalFormatting>
  <conditionalFormatting sqref="I4:I22">
    <cfRule type="cellIs" dxfId="2059" priority="760" operator="lessThan">
      <formula>0</formula>
    </cfRule>
  </conditionalFormatting>
  <conditionalFormatting sqref="I3:I22">
    <cfRule type="cellIs" dxfId="2058" priority="759" operator="lessThan">
      <formula>0</formula>
    </cfRule>
  </conditionalFormatting>
  <conditionalFormatting sqref="M21">
    <cfRule type="cellIs" dxfId="2057" priority="758" operator="lessThan">
      <formula>0</formula>
    </cfRule>
  </conditionalFormatting>
  <conditionalFormatting sqref="M3:M20">
    <cfRule type="cellIs" dxfId="2056" priority="757" operator="lessThan">
      <formula>0</formula>
    </cfRule>
  </conditionalFormatting>
  <conditionalFormatting sqref="M22">
    <cfRule type="cellIs" dxfId="2055" priority="756" operator="lessThan">
      <formula>0</formula>
    </cfRule>
  </conditionalFormatting>
  <conditionalFormatting sqref="M22">
    <cfRule type="cellIs" dxfId="2054" priority="755" operator="lessThan">
      <formula>0</formula>
    </cfRule>
  </conditionalFormatting>
  <conditionalFormatting sqref="L3:L22">
    <cfRule type="cellIs" dxfId="2053" priority="753" operator="lessThan">
      <formula>0</formula>
    </cfRule>
  </conditionalFormatting>
  <conditionalFormatting sqref="P21">
    <cfRule type="cellIs" dxfId="2052" priority="752" operator="lessThan">
      <formula>0</formula>
    </cfRule>
  </conditionalFormatting>
  <conditionalFormatting sqref="P3:P20">
    <cfRule type="cellIs" dxfId="2051" priority="751" operator="lessThan">
      <formula>0</formula>
    </cfRule>
  </conditionalFormatting>
  <conditionalFormatting sqref="P22">
    <cfRule type="cellIs" dxfId="2050" priority="750" operator="lessThan">
      <formula>0</formula>
    </cfRule>
  </conditionalFormatting>
  <conditionalFormatting sqref="P22">
    <cfRule type="cellIs" dxfId="2049" priority="749" operator="lessThan">
      <formula>0</formula>
    </cfRule>
  </conditionalFormatting>
  <conditionalFormatting sqref="O3:O22">
    <cfRule type="cellIs" dxfId="2048" priority="747" operator="lessThan">
      <formula>0</formula>
    </cfRule>
  </conditionalFormatting>
  <conditionalFormatting sqref="S21">
    <cfRule type="cellIs" dxfId="2047" priority="746" operator="lessThan">
      <formula>0</formula>
    </cfRule>
  </conditionalFormatting>
  <conditionalFormatting sqref="S3:S20">
    <cfRule type="cellIs" dxfId="2046" priority="745" operator="lessThan">
      <formula>0</formula>
    </cfRule>
  </conditionalFormatting>
  <conditionalFormatting sqref="S22">
    <cfRule type="cellIs" dxfId="2045" priority="744" operator="lessThan">
      <formula>0</formula>
    </cfRule>
  </conditionalFormatting>
  <conditionalFormatting sqref="S22">
    <cfRule type="cellIs" dxfId="2044" priority="743" operator="lessThan">
      <formula>0</formula>
    </cfRule>
  </conditionalFormatting>
  <conditionalFormatting sqref="R4:R22">
    <cfRule type="cellIs" dxfId="2043" priority="742" operator="lessThan">
      <formula>0</formula>
    </cfRule>
  </conditionalFormatting>
  <conditionalFormatting sqref="R3:R22">
    <cfRule type="cellIs" dxfId="2042" priority="741" operator="lessThan">
      <formula>0</formula>
    </cfRule>
  </conditionalFormatting>
  <conditionalFormatting sqref="V21">
    <cfRule type="cellIs" dxfId="2041" priority="740" operator="lessThan">
      <formula>0</formula>
    </cfRule>
  </conditionalFormatting>
  <conditionalFormatting sqref="V3:V20">
    <cfRule type="cellIs" dxfId="2040" priority="739" operator="lessThan">
      <formula>0</formula>
    </cfRule>
  </conditionalFormatting>
  <conditionalFormatting sqref="V22">
    <cfRule type="cellIs" dxfId="2039" priority="738" operator="lessThan">
      <formula>0</formula>
    </cfRule>
  </conditionalFormatting>
  <conditionalFormatting sqref="V22">
    <cfRule type="cellIs" dxfId="2038" priority="737" operator="lessThan">
      <formula>0</formula>
    </cfRule>
  </conditionalFormatting>
  <conditionalFormatting sqref="U3:U22">
    <cfRule type="cellIs" dxfId="2037" priority="735" operator="lessThan">
      <formula>0</formula>
    </cfRule>
  </conditionalFormatting>
  <conditionalFormatting sqref="Y21">
    <cfRule type="cellIs" dxfId="2036" priority="734" operator="lessThan">
      <formula>0</formula>
    </cfRule>
  </conditionalFormatting>
  <conditionalFormatting sqref="Y3:Y20">
    <cfRule type="cellIs" dxfId="2035" priority="733" operator="lessThan">
      <formula>0</formula>
    </cfRule>
  </conditionalFormatting>
  <conditionalFormatting sqref="Y22">
    <cfRule type="cellIs" dxfId="2034" priority="732" operator="lessThan">
      <formula>0</formula>
    </cfRule>
  </conditionalFormatting>
  <conditionalFormatting sqref="Y22">
    <cfRule type="cellIs" dxfId="2033" priority="731" operator="lessThan">
      <formula>0</formula>
    </cfRule>
  </conditionalFormatting>
  <conditionalFormatting sqref="X3:X22">
    <cfRule type="cellIs" dxfId="2032" priority="729" operator="lessThan">
      <formula>0</formula>
    </cfRule>
  </conditionalFormatting>
  <conditionalFormatting sqref="AB21">
    <cfRule type="cellIs" dxfId="2031" priority="728" operator="lessThan">
      <formula>0</formula>
    </cfRule>
  </conditionalFormatting>
  <conditionalFormatting sqref="AB3:AB20">
    <cfRule type="cellIs" dxfId="2030" priority="727" operator="lessThan">
      <formula>0</formula>
    </cfRule>
  </conditionalFormatting>
  <conditionalFormatting sqref="AB22">
    <cfRule type="cellIs" dxfId="2029" priority="726" operator="lessThan">
      <formula>0</formula>
    </cfRule>
  </conditionalFormatting>
  <conditionalFormatting sqref="AB22">
    <cfRule type="cellIs" dxfId="2028" priority="725" operator="lessThan">
      <formula>0</formula>
    </cfRule>
  </conditionalFormatting>
  <conditionalFormatting sqref="AA3:AA22">
    <cfRule type="cellIs" dxfId="2027" priority="723" operator="lessThan">
      <formula>0</formula>
    </cfRule>
  </conditionalFormatting>
  <conditionalFormatting sqref="AE21">
    <cfRule type="cellIs" dxfId="2026" priority="722" operator="lessThan">
      <formula>0</formula>
    </cfRule>
  </conditionalFormatting>
  <conditionalFormatting sqref="AE3:AE20">
    <cfRule type="cellIs" dxfId="2025" priority="721" operator="lessThan">
      <formula>0</formula>
    </cfRule>
  </conditionalFormatting>
  <conditionalFormatting sqref="AE22">
    <cfRule type="cellIs" dxfId="2024" priority="720" operator="lessThan">
      <formula>0</formula>
    </cfRule>
  </conditionalFormatting>
  <conditionalFormatting sqref="AE22">
    <cfRule type="cellIs" dxfId="2023" priority="719" operator="lessThan">
      <formula>0</formula>
    </cfRule>
  </conditionalFormatting>
  <conditionalFormatting sqref="AD3:AD22">
    <cfRule type="cellIs" dxfId="2022" priority="717" operator="lessThan">
      <formula>0</formula>
    </cfRule>
  </conditionalFormatting>
  <conditionalFormatting sqref="AH21">
    <cfRule type="cellIs" dxfId="2021" priority="716" operator="lessThan">
      <formula>0</formula>
    </cfRule>
  </conditionalFormatting>
  <conditionalFormatting sqref="AH3:AH20">
    <cfRule type="cellIs" dxfId="2020" priority="715" operator="lessThan">
      <formula>0</formula>
    </cfRule>
  </conditionalFormatting>
  <conditionalFormatting sqref="AH22">
    <cfRule type="cellIs" dxfId="2019" priority="714" operator="lessThan">
      <formula>0</formula>
    </cfRule>
  </conditionalFormatting>
  <conditionalFormatting sqref="AH22">
    <cfRule type="cellIs" dxfId="2018" priority="713" operator="lessThan">
      <formula>0</formula>
    </cfRule>
  </conditionalFormatting>
  <conditionalFormatting sqref="AG4:AG22">
    <cfRule type="cellIs" dxfId="2017" priority="712" operator="lessThan">
      <formula>0</formula>
    </cfRule>
  </conditionalFormatting>
  <conditionalFormatting sqref="AG3:AG22">
    <cfRule type="cellIs" dxfId="2016" priority="711" operator="lessThan">
      <formula>0</formula>
    </cfRule>
  </conditionalFormatting>
  <conditionalFormatting sqref="AK21">
    <cfRule type="cellIs" dxfId="2015" priority="710" operator="lessThan">
      <formula>0</formula>
    </cfRule>
  </conditionalFormatting>
  <conditionalFormatting sqref="AK3:AK20">
    <cfRule type="cellIs" dxfId="2014" priority="709" operator="lessThan">
      <formula>0</formula>
    </cfRule>
  </conditionalFormatting>
  <conditionalFormatting sqref="AK22">
    <cfRule type="cellIs" dxfId="2013" priority="708" operator="lessThan">
      <formula>0</formula>
    </cfRule>
  </conditionalFormatting>
  <conditionalFormatting sqref="AK22">
    <cfRule type="cellIs" dxfId="2012" priority="707" operator="lessThan">
      <formula>0</formula>
    </cfRule>
  </conditionalFormatting>
  <conditionalFormatting sqref="AJ3:AJ22">
    <cfRule type="cellIs" dxfId="2011" priority="705" operator="lessThan">
      <formula>0</formula>
    </cfRule>
  </conditionalFormatting>
  <conditionalFormatting sqref="AN21">
    <cfRule type="cellIs" dxfId="2010" priority="704" operator="lessThan">
      <formula>0</formula>
    </cfRule>
  </conditionalFormatting>
  <conditionalFormatting sqref="AN3:AN20">
    <cfRule type="cellIs" dxfId="2009" priority="703" operator="lessThan">
      <formula>0</formula>
    </cfRule>
  </conditionalFormatting>
  <conditionalFormatting sqref="AN22">
    <cfRule type="cellIs" dxfId="2008" priority="702" operator="lessThan">
      <formula>0</formula>
    </cfRule>
  </conditionalFormatting>
  <conditionalFormatting sqref="AN22">
    <cfRule type="cellIs" dxfId="2007" priority="701" operator="lessThan">
      <formula>0</formula>
    </cfRule>
  </conditionalFormatting>
  <conditionalFormatting sqref="AM3:AM22">
    <cfRule type="cellIs" dxfId="2006" priority="699" operator="lessThan">
      <formula>0</formula>
    </cfRule>
  </conditionalFormatting>
  <conditionalFormatting sqref="AQ21">
    <cfRule type="cellIs" dxfId="2005" priority="698" operator="lessThan">
      <formula>0</formula>
    </cfRule>
  </conditionalFormatting>
  <conditionalFormatting sqref="AQ3:AQ20">
    <cfRule type="cellIs" dxfId="2004" priority="697" operator="lessThan">
      <formula>0</formula>
    </cfRule>
  </conditionalFormatting>
  <conditionalFormatting sqref="AQ22">
    <cfRule type="cellIs" dxfId="2003" priority="696" operator="lessThan">
      <formula>0</formula>
    </cfRule>
  </conditionalFormatting>
  <conditionalFormatting sqref="AQ22">
    <cfRule type="cellIs" dxfId="2002" priority="695" operator="lessThan">
      <formula>0</formula>
    </cfRule>
  </conditionalFormatting>
  <conditionalFormatting sqref="AP4:AP22">
    <cfRule type="cellIs" dxfId="2001" priority="694" operator="lessThan">
      <formula>0</formula>
    </cfRule>
  </conditionalFormatting>
  <conditionalFormatting sqref="AP3:AP22">
    <cfRule type="cellIs" dxfId="2000" priority="693" operator="lessThan">
      <formula>0</formula>
    </cfRule>
  </conditionalFormatting>
  <conditionalFormatting sqref="AT21">
    <cfRule type="cellIs" dxfId="1999" priority="692" operator="lessThan">
      <formula>0</formula>
    </cfRule>
  </conditionalFormatting>
  <conditionalFormatting sqref="AT3:AT20">
    <cfRule type="cellIs" dxfId="1998" priority="691" operator="lessThan">
      <formula>0</formula>
    </cfRule>
  </conditionalFormatting>
  <conditionalFormatting sqref="AT22">
    <cfRule type="cellIs" dxfId="1997" priority="690" operator="lessThan">
      <formula>0</formula>
    </cfRule>
  </conditionalFormatting>
  <conditionalFormatting sqref="AT22">
    <cfRule type="cellIs" dxfId="1996" priority="689" operator="lessThan">
      <formula>0</formula>
    </cfRule>
  </conditionalFormatting>
  <conditionalFormatting sqref="AS3:AS22">
    <cfRule type="cellIs" dxfId="1995" priority="687" operator="lessThan">
      <formula>0</formula>
    </cfRule>
  </conditionalFormatting>
  <conditionalFormatting sqref="AW21">
    <cfRule type="cellIs" dxfId="1994" priority="686" operator="lessThan">
      <formula>0</formula>
    </cfRule>
  </conditionalFormatting>
  <conditionalFormatting sqref="AW3:AW20">
    <cfRule type="cellIs" dxfId="1993" priority="685" operator="lessThan">
      <formula>0</formula>
    </cfRule>
  </conditionalFormatting>
  <conditionalFormatting sqref="AW22">
    <cfRule type="cellIs" dxfId="1992" priority="684" operator="lessThan">
      <formula>0</formula>
    </cfRule>
  </conditionalFormatting>
  <conditionalFormatting sqref="AW22">
    <cfRule type="cellIs" dxfId="1991" priority="683" operator="lessThan">
      <formula>0</formula>
    </cfRule>
  </conditionalFormatting>
  <conditionalFormatting sqref="AV3:AV22">
    <cfRule type="cellIs" dxfId="1990" priority="681" operator="lessThan">
      <formula>0</formula>
    </cfRule>
  </conditionalFormatting>
  <conditionalFormatting sqref="AZ21">
    <cfRule type="cellIs" dxfId="1989" priority="680" operator="lessThan">
      <formula>0</formula>
    </cfRule>
  </conditionalFormatting>
  <conditionalFormatting sqref="AZ3:AZ20">
    <cfRule type="cellIs" dxfId="1988" priority="679" operator="lessThan">
      <formula>0</formula>
    </cfRule>
  </conditionalFormatting>
  <conditionalFormatting sqref="AZ22">
    <cfRule type="cellIs" dxfId="1987" priority="678" operator="lessThan">
      <formula>0</formula>
    </cfRule>
  </conditionalFormatting>
  <conditionalFormatting sqref="AZ22">
    <cfRule type="cellIs" dxfId="1986" priority="677" operator="lessThan">
      <formula>0</formula>
    </cfRule>
  </conditionalFormatting>
  <conditionalFormatting sqref="AY3:AY22">
    <cfRule type="cellIs" dxfId="1985" priority="675" operator="lessThan">
      <formula>0</formula>
    </cfRule>
  </conditionalFormatting>
  <conditionalFormatting sqref="BC21">
    <cfRule type="cellIs" dxfId="1984" priority="674" operator="lessThan">
      <formula>0</formula>
    </cfRule>
  </conditionalFormatting>
  <conditionalFormatting sqref="BC3:BC20">
    <cfRule type="cellIs" dxfId="1983" priority="673" operator="lessThan">
      <formula>0</formula>
    </cfRule>
  </conditionalFormatting>
  <conditionalFormatting sqref="BC22">
    <cfRule type="cellIs" dxfId="1982" priority="672" operator="lessThan">
      <formula>0</formula>
    </cfRule>
  </conditionalFormatting>
  <conditionalFormatting sqref="BC22">
    <cfRule type="cellIs" dxfId="1981" priority="671" operator="lessThan">
      <formula>0</formula>
    </cfRule>
  </conditionalFormatting>
  <conditionalFormatting sqref="BB3:BB22">
    <cfRule type="cellIs" dxfId="1980" priority="669" operator="lessThan">
      <formula>0</formula>
    </cfRule>
  </conditionalFormatting>
  <conditionalFormatting sqref="BF21">
    <cfRule type="cellIs" dxfId="1979" priority="668" operator="lessThan">
      <formula>0</formula>
    </cfRule>
  </conditionalFormatting>
  <conditionalFormatting sqref="BF3:BF20">
    <cfRule type="cellIs" dxfId="1978" priority="667" operator="lessThan">
      <formula>0</formula>
    </cfRule>
  </conditionalFormatting>
  <conditionalFormatting sqref="BF22">
    <cfRule type="cellIs" dxfId="1977" priority="666" operator="lessThan">
      <formula>0</formula>
    </cfRule>
  </conditionalFormatting>
  <conditionalFormatting sqref="BF22">
    <cfRule type="cellIs" dxfId="1976" priority="665" operator="lessThan">
      <formula>0</formula>
    </cfRule>
  </conditionalFormatting>
  <conditionalFormatting sqref="BE3:BE22">
    <cfRule type="cellIs" dxfId="1975" priority="663" operator="lessThan">
      <formula>0</formula>
    </cfRule>
  </conditionalFormatting>
  <conditionalFormatting sqref="BI21">
    <cfRule type="cellIs" dxfId="1974" priority="662" operator="lessThan">
      <formula>0</formula>
    </cfRule>
  </conditionalFormatting>
  <conditionalFormatting sqref="BI3:BI20">
    <cfRule type="cellIs" dxfId="1973" priority="661" operator="lessThan">
      <formula>0</formula>
    </cfRule>
  </conditionalFormatting>
  <conditionalFormatting sqref="BI22">
    <cfRule type="cellIs" dxfId="1972" priority="660" operator="lessThan">
      <formula>0</formula>
    </cfRule>
  </conditionalFormatting>
  <conditionalFormatting sqref="BI22">
    <cfRule type="cellIs" dxfId="1971" priority="659" operator="lessThan">
      <formula>0</formula>
    </cfRule>
  </conditionalFormatting>
  <conditionalFormatting sqref="BH4:BH21">
    <cfRule type="cellIs" dxfId="1970" priority="658" operator="lessThan">
      <formula>0</formula>
    </cfRule>
  </conditionalFormatting>
  <conditionalFormatting sqref="BH3:BH21">
    <cfRule type="cellIs" dxfId="1969" priority="657" operator="lessThan">
      <formula>0</formula>
    </cfRule>
  </conditionalFormatting>
  <conditionalFormatting sqref="BL21">
    <cfRule type="cellIs" dxfId="1968" priority="656" operator="lessThan">
      <formula>0</formula>
    </cfRule>
  </conditionalFormatting>
  <conditionalFormatting sqref="BL3:BL20">
    <cfRule type="cellIs" dxfId="1967" priority="655" operator="lessThan">
      <formula>0</formula>
    </cfRule>
  </conditionalFormatting>
  <conditionalFormatting sqref="BL22">
    <cfRule type="cellIs" dxfId="1966" priority="654" operator="lessThan">
      <formula>0</formula>
    </cfRule>
  </conditionalFormatting>
  <conditionalFormatting sqref="BL22">
    <cfRule type="cellIs" dxfId="1965" priority="653" operator="lessThan">
      <formula>0</formula>
    </cfRule>
  </conditionalFormatting>
  <conditionalFormatting sqref="BK4:BK21">
    <cfRule type="cellIs" dxfId="1964" priority="652" operator="lessThan">
      <formula>0</formula>
    </cfRule>
  </conditionalFormatting>
  <conditionalFormatting sqref="BK3:BK21">
    <cfRule type="cellIs" dxfId="1963" priority="651" operator="lessThan">
      <formula>0</formula>
    </cfRule>
  </conditionalFormatting>
  <conditionalFormatting sqref="BO23">
    <cfRule type="cellIs" dxfId="1962" priority="650" operator="lessThan">
      <formula>0</formula>
    </cfRule>
  </conditionalFormatting>
  <conditionalFormatting sqref="BN2:BO2">
    <cfRule type="cellIs" dxfId="1961" priority="649" operator="lessThan">
      <formula>0</formula>
    </cfRule>
  </conditionalFormatting>
  <conditionalFormatting sqref="BN23">
    <cfRule type="cellIs" dxfId="1960" priority="648" operator="lessThan">
      <formula>0</formula>
    </cfRule>
  </conditionalFormatting>
  <conditionalFormatting sqref="BO21">
    <cfRule type="cellIs" dxfId="1959" priority="634" operator="lessThan">
      <formula>0</formula>
    </cfRule>
  </conditionalFormatting>
  <conditionalFormatting sqref="BO3:BO20">
    <cfRule type="cellIs" dxfId="1958" priority="633" operator="lessThan">
      <formula>0</formula>
    </cfRule>
  </conditionalFormatting>
  <conditionalFormatting sqref="BO22">
    <cfRule type="cellIs" dxfId="1957" priority="632" operator="lessThan">
      <formula>0</formula>
    </cfRule>
  </conditionalFormatting>
  <conditionalFormatting sqref="BO22">
    <cfRule type="cellIs" dxfId="1956" priority="631" operator="lessThan">
      <formula>0</formula>
    </cfRule>
  </conditionalFormatting>
  <conditionalFormatting sqref="BN4:BN21">
    <cfRule type="cellIs" dxfId="1955" priority="630" operator="lessThan">
      <formula>0</formula>
    </cfRule>
  </conditionalFormatting>
  <conditionalFormatting sqref="BN3:BN21">
    <cfRule type="cellIs" dxfId="1954" priority="629" operator="lessThan">
      <formula>0</formula>
    </cfRule>
  </conditionalFormatting>
  <conditionalFormatting sqref="BR23">
    <cfRule type="cellIs" dxfId="1953" priority="628" operator="lessThan">
      <formula>0</formula>
    </cfRule>
  </conditionalFormatting>
  <conditionalFormatting sqref="BQ2:BR2">
    <cfRule type="cellIs" dxfId="1952" priority="627" operator="lessThan">
      <formula>0</formula>
    </cfRule>
  </conditionalFormatting>
  <conditionalFormatting sqref="BQ23">
    <cfRule type="cellIs" dxfId="1951" priority="626" operator="lessThan">
      <formula>0</formula>
    </cfRule>
  </conditionalFormatting>
  <conditionalFormatting sqref="BR21">
    <cfRule type="cellIs" dxfId="1950" priority="612" operator="lessThan">
      <formula>0</formula>
    </cfRule>
  </conditionalFormatting>
  <conditionalFormatting sqref="BR3:BR20">
    <cfRule type="cellIs" dxfId="1949" priority="611" operator="lessThan">
      <formula>0</formula>
    </cfRule>
  </conditionalFormatting>
  <conditionalFormatting sqref="BR22">
    <cfRule type="cellIs" dxfId="1948" priority="610" operator="lessThan">
      <formula>0</formula>
    </cfRule>
  </conditionalFormatting>
  <conditionalFormatting sqref="BR22">
    <cfRule type="cellIs" dxfId="1947" priority="609" operator="lessThan">
      <formula>0</formula>
    </cfRule>
  </conditionalFormatting>
  <conditionalFormatting sqref="BQ4:BQ21">
    <cfRule type="cellIs" dxfId="1946" priority="608" operator="lessThan">
      <formula>0</formula>
    </cfRule>
  </conditionalFormatting>
  <conditionalFormatting sqref="BQ3:BQ21">
    <cfRule type="cellIs" dxfId="1945" priority="607" operator="lessThan">
      <formula>0</formula>
    </cfRule>
  </conditionalFormatting>
  <conditionalFormatting sqref="BU23">
    <cfRule type="cellIs" dxfId="1944" priority="606" operator="lessThan">
      <formula>0</formula>
    </cfRule>
  </conditionalFormatting>
  <conditionalFormatting sqref="BT2:BU2">
    <cfRule type="cellIs" dxfId="1943" priority="605" operator="lessThan">
      <formula>0</formula>
    </cfRule>
  </conditionalFormatting>
  <conditionalFormatting sqref="BT23">
    <cfRule type="cellIs" dxfId="1942" priority="604" operator="lessThan">
      <formula>0</formula>
    </cfRule>
  </conditionalFormatting>
  <conditionalFormatting sqref="BU21">
    <cfRule type="cellIs" dxfId="1941" priority="590" operator="lessThan">
      <formula>0</formula>
    </cfRule>
  </conditionalFormatting>
  <conditionalFormatting sqref="BU3:BU20">
    <cfRule type="cellIs" dxfId="1940" priority="589" operator="lessThan">
      <formula>0</formula>
    </cfRule>
  </conditionalFormatting>
  <conditionalFormatting sqref="BU22">
    <cfRule type="cellIs" dxfId="1939" priority="588" operator="lessThan">
      <formula>0</formula>
    </cfRule>
  </conditionalFormatting>
  <conditionalFormatting sqref="BU22">
    <cfRule type="cellIs" dxfId="1938" priority="587" operator="lessThan">
      <formula>0</formula>
    </cfRule>
  </conditionalFormatting>
  <conditionalFormatting sqref="BT4:BT21">
    <cfRule type="cellIs" dxfId="1937" priority="586" operator="lessThan">
      <formula>0</formula>
    </cfRule>
  </conditionalFormatting>
  <conditionalFormatting sqref="BT3:BT21">
    <cfRule type="cellIs" dxfId="1936" priority="585" operator="lessThan">
      <formula>0</formula>
    </cfRule>
  </conditionalFormatting>
  <conditionalFormatting sqref="BX23">
    <cfRule type="cellIs" dxfId="1935" priority="584" operator="lessThan">
      <formula>0</formula>
    </cfRule>
  </conditionalFormatting>
  <conditionalFormatting sqref="BW2:BX2">
    <cfRule type="cellIs" dxfId="1934" priority="583" operator="lessThan">
      <formula>0</formula>
    </cfRule>
  </conditionalFormatting>
  <conditionalFormatting sqref="BW23">
    <cfRule type="cellIs" dxfId="1933" priority="582" operator="lessThan">
      <formula>0</formula>
    </cfRule>
  </conditionalFormatting>
  <conditionalFormatting sqref="BX21">
    <cfRule type="cellIs" dxfId="1932" priority="568" operator="lessThan">
      <formula>0</formula>
    </cfRule>
  </conditionalFormatting>
  <conditionalFormatting sqref="BX3:BX20">
    <cfRule type="cellIs" dxfId="1931" priority="567" operator="lessThan">
      <formula>0</formula>
    </cfRule>
  </conditionalFormatting>
  <conditionalFormatting sqref="BX22">
    <cfRule type="cellIs" dxfId="1930" priority="566" operator="lessThan">
      <formula>0</formula>
    </cfRule>
  </conditionalFormatting>
  <conditionalFormatting sqref="BX22">
    <cfRule type="cellIs" dxfId="1929" priority="565" operator="lessThan">
      <formula>0</formula>
    </cfRule>
  </conditionalFormatting>
  <conditionalFormatting sqref="BW4:BW21">
    <cfRule type="cellIs" dxfId="1928" priority="564" operator="lessThan">
      <formula>0</formula>
    </cfRule>
  </conditionalFormatting>
  <conditionalFormatting sqref="BW3:BW21">
    <cfRule type="cellIs" dxfId="1927" priority="563" operator="lessThan">
      <formula>0</formula>
    </cfRule>
  </conditionalFormatting>
  <conditionalFormatting sqref="CA23">
    <cfRule type="cellIs" dxfId="1926" priority="562" operator="lessThan">
      <formula>0</formula>
    </cfRule>
  </conditionalFormatting>
  <conditionalFormatting sqref="BZ2:CA2">
    <cfRule type="cellIs" dxfId="1925" priority="561" operator="lessThan">
      <formula>0</formula>
    </cfRule>
  </conditionalFormatting>
  <conditionalFormatting sqref="BZ23">
    <cfRule type="cellIs" dxfId="1924" priority="560" operator="lessThan">
      <formula>0</formula>
    </cfRule>
  </conditionalFormatting>
  <conditionalFormatting sqref="CA21">
    <cfRule type="cellIs" dxfId="1923" priority="546" operator="lessThan">
      <formula>0</formula>
    </cfRule>
  </conditionalFormatting>
  <conditionalFormatting sqref="CA3:CA20">
    <cfRule type="cellIs" dxfId="1922" priority="545" operator="lessThan">
      <formula>0</formula>
    </cfRule>
  </conditionalFormatting>
  <conditionalFormatting sqref="CA22">
    <cfRule type="cellIs" dxfId="1921" priority="544" operator="lessThan">
      <formula>0</formula>
    </cfRule>
  </conditionalFormatting>
  <conditionalFormatting sqref="CA22">
    <cfRule type="cellIs" dxfId="1920" priority="543" operator="lessThan">
      <formula>0</formula>
    </cfRule>
  </conditionalFormatting>
  <conditionalFormatting sqref="BZ4:BZ21">
    <cfRule type="cellIs" dxfId="1919" priority="542" operator="lessThan">
      <formula>0</formula>
    </cfRule>
  </conditionalFormatting>
  <conditionalFormatting sqref="BZ3:BZ21">
    <cfRule type="cellIs" dxfId="1918" priority="541" operator="lessThan">
      <formula>0</formula>
    </cfRule>
  </conditionalFormatting>
  <conditionalFormatting sqref="CD23">
    <cfRule type="cellIs" dxfId="1917" priority="540" operator="lessThan">
      <formula>0</formula>
    </cfRule>
  </conditionalFormatting>
  <conditionalFormatting sqref="CC2:CD2">
    <cfRule type="cellIs" dxfId="1916" priority="539" operator="lessThan">
      <formula>0</formula>
    </cfRule>
  </conditionalFormatting>
  <conditionalFormatting sqref="CC23">
    <cfRule type="cellIs" dxfId="1915" priority="538" operator="lessThan">
      <formula>0</formula>
    </cfRule>
  </conditionalFormatting>
  <conditionalFormatting sqref="CD21">
    <cfRule type="cellIs" dxfId="1914" priority="524" operator="lessThan">
      <formula>0</formula>
    </cfRule>
  </conditionalFormatting>
  <conditionalFormatting sqref="CD3:CD20">
    <cfRule type="cellIs" dxfId="1913" priority="523" operator="lessThan">
      <formula>0</formula>
    </cfRule>
  </conditionalFormatting>
  <conditionalFormatting sqref="CD22">
    <cfRule type="cellIs" dxfId="1912" priority="522" operator="lessThan">
      <formula>0</formula>
    </cfRule>
  </conditionalFormatting>
  <conditionalFormatting sqref="CD22">
    <cfRule type="cellIs" dxfId="1911" priority="521" operator="lessThan">
      <formula>0</formula>
    </cfRule>
  </conditionalFormatting>
  <conditionalFormatting sqref="CC4:CC22">
    <cfRule type="cellIs" dxfId="1910" priority="520" operator="lessThan">
      <formula>0</formula>
    </cfRule>
  </conditionalFormatting>
  <conditionalFormatting sqref="CC3:CC22">
    <cfRule type="cellIs" dxfId="1909" priority="519" operator="lessThan">
      <formula>0</formula>
    </cfRule>
  </conditionalFormatting>
  <conditionalFormatting sqref="CG23">
    <cfRule type="cellIs" dxfId="1908" priority="518" operator="lessThan">
      <formula>0</formula>
    </cfRule>
  </conditionalFormatting>
  <conditionalFormatting sqref="CF2:CG2">
    <cfRule type="cellIs" dxfId="1907" priority="517" operator="lessThan">
      <formula>0</formula>
    </cfRule>
  </conditionalFormatting>
  <conditionalFormatting sqref="CF23">
    <cfRule type="cellIs" dxfId="1906" priority="516" operator="lessThan">
      <formula>0</formula>
    </cfRule>
  </conditionalFormatting>
  <conditionalFormatting sqref="CG21">
    <cfRule type="cellIs" dxfId="1905" priority="502" operator="lessThan">
      <formula>0</formula>
    </cfRule>
  </conditionalFormatting>
  <conditionalFormatting sqref="CG3:CG20">
    <cfRule type="cellIs" dxfId="1904" priority="501" operator="lessThan">
      <formula>0</formula>
    </cfRule>
  </conditionalFormatting>
  <conditionalFormatting sqref="CG22">
    <cfRule type="cellIs" dxfId="1903" priority="500" operator="lessThan">
      <formula>0</formula>
    </cfRule>
  </conditionalFormatting>
  <conditionalFormatting sqref="CG22">
    <cfRule type="cellIs" dxfId="1902" priority="499" operator="lessThan">
      <formula>0</formula>
    </cfRule>
  </conditionalFormatting>
  <conditionalFormatting sqref="CF4:CF22">
    <cfRule type="cellIs" dxfId="1901" priority="498" operator="lessThan">
      <formula>0</formula>
    </cfRule>
  </conditionalFormatting>
  <conditionalFormatting sqref="CF3:CF22">
    <cfRule type="cellIs" dxfId="1900" priority="497" operator="lessThan">
      <formula>0</formula>
    </cfRule>
  </conditionalFormatting>
  <conditionalFormatting sqref="CJ23">
    <cfRule type="cellIs" dxfId="1899" priority="496" operator="lessThan">
      <formula>0</formula>
    </cfRule>
  </conditionalFormatting>
  <conditionalFormatting sqref="CI2:CJ2">
    <cfRule type="cellIs" dxfId="1898" priority="495" operator="lessThan">
      <formula>0</formula>
    </cfRule>
  </conditionalFormatting>
  <conditionalFormatting sqref="CI23">
    <cfRule type="cellIs" dxfId="1897" priority="494" operator="lessThan">
      <formula>0</formula>
    </cfRule>
  </conditionalFormatting>
  <conditionalFormatting sqref="CJ21">
    <cfRule type="cellIs" dxfId="1896" priority="480" operator="lessThan">
      <formula>0</formula>
    </cfRule>
  </conditionalFormatting>
  <conditionalFormatting sqref="CJ3:CJ20">
    <cfRule type="cellIs" dxfId="1895" priority="479" operator="lessThan">
      <formula>0</formula>
    </cfRule>
  </conditionalFormatting>
  <conditionalFormatting sqref="CJ22">
    <cfRule type="cellIs" dxfId="1894" priority="478" operator="lessThan">
      <formula>0</formula>
    </cfRule>
  </conditionalFormatting>
  <conditionalFormatting sqref="CJ22">
    <cfRule type="cellIs" dxfId="1893" priority="477" operator="lessThan">
      <formula>0</formula>
    </cfRule>
  </conditionalFormatting>
  <conditionalFormatting sqref="CI4:CI22">
    <cfRule type="cellIs" dxfId="1892" priority="476" operator="lessThan">
      <formula>0</formula>
    </cfRule>
  </conditionalFormatting>
  <conditionalFormatting sqref="CI3:CI22">
    <cfRule type="cellIs" dxfId="1891" priority="475" operator="lessThan">
      <formula>0</formula>
    </cfRule>
  </conditionalFormatting>
  <conditionalFormatting sqref="CM23">
    <cfRule type="cellIs" dxfId="1890" priority="474" operator="lessThan">
      <formula>0</formula>
    </cfRule>
  </conditionalFormatting>
  <conditionalFormatting sqref="CL2:CM2">
    <cfRule type="cellIs" dxfId="1889" priority="473" operator="lessThan">
      <formula>0</formula>
    </cfRule>
  </conditionalFormatting>
  <conditionalFormatting sqref="CL23">
    <cfRule type="cellIs" dxfId="1888" priority="472" operator="lessThan">
      <formula>0</formula>
    </cfRule>
  </conditionalFormatting>
  <conditionalFormatting sqref="CM21">
    <cfRule type="cellIs" dxfId="1887" priority="458" operator="lessThan">
      <formula>0</formula>
    </cfRule>
  </conditionalFormatting>
  <conditionalFormatting sqref="CM3:CM20">
    <cfRule type="cellIs" dxfId="1886" priority="457" operator="lessThan">
      <formula>0</formula>
    </cfRule>
  </conditionalFormatting>
  <conditionalFormatting sqref="CM22">
    <cfRule type="cellIs" dxfId="1885" priority="456" operator="lessThan">
      <formula>0</formula>
    </cfRule>
  </conditionalFormatting>
  <conditionalFormatting sqref="CM22">
    <cfRule type="cellIs" dxfId="1884" priority="455" operator="lessThan">
      <formula>0</formula>
    </cfRule>
  </conditionalFormatting>
  <conditionalFormatting sqref="CL4:CL21">
    <cfRule type="cellIs" dxfId="1883" priority="454" operator="lessThan">
      <formula>0</formula>
    </cfRule>
  </conditionalFormatting>
  <conditionalFormatting sqref="CL3:CL21">
    <cfRule type="cellIs" dxfId="1882" priority="453" operator="lessThan">
      <formula>0</formula>
    </cfRule>
  </conditionalFormatting>
  <conditionalFormatting sqref="B39 B49:C54 B48 B37:C38 B40:C47">
    <cfRule type="cellIs" dxfId="1881" priority="452" operator="lessThan">
      <formula>0</formula>
    </cfRule>
  </conditionalFormatting>
  <conditionalFormatting sqref="C39">
    <cfRule type="cellIs" dxfId="1880" priority="451" operator="lessThan">
      <formula>0</formula>
    </cfRule>
  </conditionalFormatting>
  <conditionalFormatting sqref="C48">
    <cfRule type="cellIs" dxfId="1879" priority="450" operator="lessThan">
      <formula>0</formula>
    </cfRule>
  </conditionalFormatting>
  <conditionalFormatting sqref="C56">
    <cfRule type="cellIs" dxfId="1878" priority="449" operator="lessThan">
      <formula>0</formula>
    </cfRule>
  </conditionalFormatting>
  <conditionalFormatting sqref="B59 B69:C74 B68 B57:C58 B60:C67">
    <cfRule type="cellIs" dxfId="1877" priority="448" operator="lessThan">
      <formula>0</formula>
    </cfRule>
  </conditionalFormatting>
  <conditionalFormatting sqref="C59">
    <cfRule type="cellIs" dxfId="1876" priority="447" operator="lessThan">
      <formula>0</formula>
    </cfRule>
  </conditionalFormatting>
  <conditionalFormatting sqref="C68">
    <cfRule type="cellIs" dxfId="1875" priority="446" operator="lessThan">
      <formula>0</formula>
    </cfRule>
  </conditionalFormatting>
  <conditionalFormatting sqref="E57:F57 E58:E59 F58:F74">
    <cfRule type="cellIs" dxfId="1874" priority="436" operator="lessThan">
      <formula>0</formula>
    </cfRule>
  </conditionalFormatting>
  <conditionalFormatting sqref="E56">
    <cfRule type="cellIs" dxfId="1873" priority="434" operator="lessThan">
      <formula>0</formula>
    </cfRule>
  </conditionalFormatting>
  <conditionalFormatting sqref="E36:F36">
    <cfRule type="cellIs" dxfId="1872" priority="440" operator="lessThan">
      <formula>0</formula>
    </cfRule>
  </conditionalFormatting>
  <conditionalFormatting sqref="E37:F37 E38:E39 F38:F54">
    <cfRule type="cellIs" dxfId="1871" priority="439" operator="lessThan">
      <formula>0</formula>
    </cfRule>
  </conditionalFormatting>
  <conditionalFormatting sqref="E60:E74">
    <cfRule type="cellIs" dxfId="1870" priority="435" operator="lessThan">
      <formula>0</formula>
    </cfRule>
  </conditionalFormatting>
  <conditionalFormatting sqref="F29">
    <cfRule type="cellIs" dxfId="1869" priority="445" operator="lessThan">
      <formula>0</formula>
    </cfRule>
  </conditionalFormatting>
  <conditionalFormatting sqref="F24">
    <cfRule type="cellIs" dxfId="1868" priority="444" operator="lessThan">
      <formula>0</formula>
    </cfRule>
  </conditionalFormatting>
  <conditionalFormatting sqref="E25:F28">
    <cfRule type="cellIs" dxfId="1867" priority="443" operator="lessThan">
      <formula>0</formula>
    </cfRule>
  </conditionalFormatting>
  <conditionalFormatting sqref="E30:F30">
    <cfRule type="cellIs" dxfId="1866" priority="442" operator="lessThan">
      <formula>0</formula>
    </cfRule>
  </conditionalFormatting>
  <conditionalFormatting sqref="E31:F34">
    <cfRule type="cellIs" dxfId="1865" priority="441" operator="lessThan">
      <formula>0</formula>
    </cfRule>
  </conditionalFormatting>
  <conditionalFormatting sqref="E40:E54">
    <cfRule type="cellIs" dxfId="1864" priority="438" operator="lessThan">
      <formula>0</formula>
    </cfRule>
  </conditionalFormatting>
  <conditionalFormatting sqref="F56">
    <cfRule type="cellIs" dxfId="1863" priority="437" operator="lessThan">
      <formula>0</formula>
    </cfRule>
  </conditionalFormatting>
  <conditionalFormatting sqref="E24">
    <cfRule type="cellIs" dxfId="1862" priority="433" operator="lessThan">
      <formula>0</formula>
    </cfRule>
  </conditionalFormatting>
  <conditionalFormatting sqref="I57:J57 I58:I59 J58:J74">
    <cfRule type="cellIs" dxfId="1861" priority="423" operator="lessThan">
      <formula>0</formula>
    </cfRule>
  </conditionalFormatting>
  <conditionalFormatting sqref="I56">
    <cfRule type="cellIs" dxfId="1860" priority="421" operator="lessThan">
      <formula>0</formula>
    </cfRule>
  </conditionalFormatting>
  <conditionalFormatting sqref="I36:J36">
    <cfRule type="cellIs" dxfId="1859" priority="427" operator="lessThan">
      <formula>0</formula>
    </cfRule>
  </conditionalFormatting>
  <conditionalFormatting sqref="I37:J37 I38:I39 J38:J54">
    <cfRule type="cellIs" dxfId="1858" priority="426" operator="lessThan">
      <formula>0</formula>
    </cfRule>
  </conditionalFormatting>
  <conditionalFormatting sqref="I60:I74">
    <cfRule type="cellIs" dxfId="1857" priority="422" operator="lessThan">
      <formula>0</formula>
    </cfRule>
  </conditionalFormatting>
  <conditionalFormatting sqref="J29">
    <cfRule type="cellIs" dxfId="1856" priority="432" operator="lessThan">
      <formula>0</formula>
    </cfRule>
  </conditionalFormatting>
  <conditionalFormatting sqref="J24">
    <cfRule type="cellIs" dxfId="1855" priority="431" operator="lessThan">
      <formula>0</formula>
    </cfRule>
  </conditionalFormatting>
  <conditionalFormatting sqref="I25:J28">
    <cfRule type="cellIs" dxfId="1854" priority="430" operator="lessThan">
      <formula>0</formula>
    </cfRule>
  </conditionalFormatting>
  <conditionalFormatting sqref="I30:J30">
    <cfRule type="cellIs" dxfId="1853" priority="429" operator="lessThan">
      <formula>0</formula>
    </cfRule>
  </conditionalFormatting>
  <conditionalFormatting sqref="I31:J34">
    <cfRule type="cellIs" dxfId="1852" priority="428" operator="lessThan">
      <formula>0</formula>
    </cfRule>
  </conditionalFormatting>
  <conditionalFormatting sqref="I40:I54">
    <cfRule type="cellIs" dxfId="1851" priority="425" operator="lessThan">
      <formula>0</formula>
    </cfRule>
  </conditionalFormatting>
  <conditionalFormatting sqref="J56">
    <cfRule type="cellIs" dxfId="1850" priority="424" operator="lessThan">
      <formula>0</formula>
    </cfRule>
  </conditionalFormatting>
  <conditionalFormatting sqref="I24">
    <cfRule type="cellIs" dxfId="1849" priority="420" operator="lessThan">
      <formula>0</formula>
    </cfRule>
  </conditionalFormatting>
  <conditionalFormatting sqref="L57:M57 L58:L59 M58:M74">
    <cfRule type="cellIs" dxfId="1848" priority="410" operator="lessThan">
      <formula>0</formula>
    </cfRule>
  </conditionalFormatting>
  <conditionalFormatting sqref="L56">
    <cfRule type="cellIs" dxfId="1847" priority="408" operator="lessThan">
      <formula>0</formula>
    </cfRule>
  </conditionalFormatting>
  <conditionalFormatting sqref="L36:M36">
    <cfRule type="cellIs" dxfId="1846" priority="414" operator="lessThan">
      <formula>0</formula>
    </cfRule>
  </conditionalFormatting>
  <conditionalFormatting sqref="L37:M37 L38:L39 M38:M54">
    <cfRule type="cellIs" dxfId="1845" priority="413" operator="lessThan">
      <formula>0</formula>
    </cfRule>
  </conditionalFormatting>
  <conditionalFormatting sqref="L60:L74">
    <cfRule type="cellIs" dxfId="1844" priority="409" operator="lessThan">
      <formula>0</formula>
    </cfRule>
  </conditionalFormatting>
  <conditionalFormatting sqref="M29">
    <cfRule type="cellIs" dxfId="1843" priority="419" operator="lessThan">
      <formula>0</formula>
    </cfRule>
  </conditionalFormatting>
  <conditionalFormatting sqref="M24">
    <cfRule type="cellIs" dxfId="1842" priority="418" operator="lessThan">
      <formula>0</formula>
    </cfRule>
  </conditionalFormatting>
  <conditionalFormatting sqref="L25:M28">
    <cfRule type="cellIs" dxfId="1841" priority="417" operator="lessThan">
      <formula>0</formula>
    </cfRule>
  </conditionalFormatting>
  <conditionalFormatting sqref="L30:M30">
    <cfRule type="cellIs" dxfId="1840" priority="416" operator="lessThan">
      <formula>0</formula>
    </cfRule>
  </conditionalFormatting>
  <conditionalFormatting sqref="L31:M34">
    <cfRule type="cellIs" dxfId="1839" priority="415" operator="lessThan">
      <formula>0</formula>
    </cfRule>
  </conditionalFormatting>
  <conditionalFormatting sqref="L40:L54">
    <cfRule type="cellIs" dxfId="1838" priority="412" operator="lessThan">
      <formula>0</formula>
    </cfRule>
  </conditionalFormatting>
  <conditionalFormatting sqref="M56">
    <cfRule type="cellIs" dxfId="1837" priority="411" operator="lessThan">
      <formula>0</formula>
    </cfRule>
  </conditionalFormatting>
  <conditionalFormatting sqref="L24">
    <cfRule type="cellIs" dxfId="1836" priority="407" operator="lessThan">
      <formula>0</formula>
    </cfRule>
  </conditionalFormatting>
  <conditionalFormatting sqref="O57:P57 O58:O59 P58:P74">
    <cfRule type="cellIs" dxfId="1835" priority="397" operator="lessThan">
      <formula>0</formula>
    </cfRule>
  </conditionalFormatting>
  <conditionalFormatting sqref="O56">
    <cfRule type="cellIs" dxfId="1834" priority="395" operator="lessThan">
      <formula>0</formula>
    </cfRule>
  </conditionalFormatting>
  <conditionalFormatting sqref="O36:P36">
    <cfRule type="cellIs" dxfId="1833" priority="401" operator="lessThan">
      <formula>0</formula>
    </cfRule>
  </conditionalFormatting>
  <conditionalFormatting sqref="O37:P37 O38:O39 P38:P54">
    <cfRule type="cellIs" dxfId="1832" priority="400" operator="lessThan">
      <formula>0</formula>
    </cfRule>
  </conditionalFormatting>
  <conditionalFormatting sqref="O60:O74">
    <cfRule type="cellIs" dxfId="1831" priority="396" operator="lessThan">
      <formula>0</formula>
    </cfRule>
  </conditionalFormatting>
  <conditionalFormatting sqref="P29">
    <cfRule type="cellIs" dxfId="1830" priority="406" operator="lessThan">
      <formula>0</formula>
    </cfRule>
  </conditionalFormatting>
  <conditionalFormatting sqref="P24">
    <cfRule type="cellIs" dxfId="1829" priority="405" operator="lessThan">
      <formula>0</formula>
    </cfRule>
  </conditionalFormatting>
  <conditionalFormatting sqref="O25:P28">
    <cfRule type="cellIs" dxfId="1828" priority="404" operator="lessThan">
      <formula>0</formula>
    </cfRule>
  </conditionalFormatting>
  <conditionalFormatting sqref="O30:P30">
    <cfRule type="cellIs" dxfId="1827" priority="403" operator="lessThan">
      <formula>0</formula>
    </cfRule>
  </conditionalFormatting>
  <conditionalFormatting sqref="O31:P34">
    <cfRule type="cellIs" dxfId="1826" priority="402" operator="lessThan">
      <formula>0</formula>
    </cfRule>
  </conditionalFormatting>
  <conditionalFormatting sqref="O40:O54">
    <cfRule type="cellIs" dxfId="1825" priority="399" operator="lessThan">
      <formula>0</formula>
    </cfRule>
  </conditionalFormatting>
  <conditionalFormatting sqref="P56">
    <cfRule type="cellIs" dxfId="1824" priority="398" operator="lessThan">
      <formula>0</formula>
    </cfRule>
  </conditionalFormatting>
  <conditionalFormatting sqref="O24">
    <cfRule type="cellIs" dxfId="1823" priority="394" operator="lessThan">
      <formula>0</formula>
    </cfRule>
  </conditionalFormatting>
  <conditionalFormatting sqref="R57:S57 R58:R59 S58:S74">
    <cfRule type="cellIs" dxfId="1822" priority="384" operator="lessThan">
      <formula>0</formula>
    </cfRule>
  </conditionalFormatting>
  <conditionalFormatting sqref="R56">
    <cfRule type="cellIs" dxfId="1821" priority="382" operator="lessThan">
      <formula>0</formula>
    </cfRule>
  </conditionalFormatting>
  <conditionalFormatting sqref="R36:S36">
    <cfRule type="cellIs" dxfId="1820" priority="388" operator="lessThan">
      <formula>0</formula>
    </cfRule>
  </conditionalFormatting>
  <conditionalFormatting sqref="R37:S37 R38:R39 S38:S54">
    <cfRule type="cellIs" dxfId="1819" priority="387" operator="lessThan">
      <formula>0</formula>
    </cfRule>
  </conditionalFormatting>
  <conditionalFormatting sqref="R60:R74">
    <cfRule type="cellIs" dxfId="1818" priority="383" operator="lessThan">
      <formula>0</formula>
    </cfRule>
  </conditionalFormatting>
  <conditionalFormatting sqref="S29">
    <cfRule type="cellIs" dxfId="1817" priority="393" operator="lessThan">
      <formula>0</formula>
    </cfRule>
  </conditionalFormatting>
  <conditionalFormatting sqref="S24">
    <cfRule type="cellIs" dxfId="1816" priority="392" operator="lessThan">
      <formula>0</formula>
    </cfRule>
  </conditionalFormatting>
  <conditionalFormatting sqref="R25:S28">
    <cfRule type="cellIs" dxfId="1815" priority="391" operator="lessThan">
      <formula>0</formula>
    </cfRule>
  </conditionalFormatting>
  <conditionalFormatting sqref="R30:S30">
    <cfRule type="cellIs" dxfId="1814" priority="390" operator="lessThan">
      <formula>0</formula>
    </cfRule>
  </conditionalFormatting>
  <conditionalFormatting sqref="R31:S34">
    <cfRule type="cellIs" dxfId="1813" priority="389" operator="lessThan">
      <formula>0</formula>
    </cfRule>
  </conditionalFormatting>
  <conditionalFormatting sqref="R40:R54">
    <cfRule type="cellIs" dxfId="1812" priority="386" operator="lessThan">
      <formula>0</formula>
    </cfRule>
  </conditionalFormatting>
  <conditionalFormatting sqref="S56">
    <cfRule type="cellIs" dxfId="1811" priority="385" operator="lessThan">
      <formula>0</formula>
    </cfRule>
  </conditionalFormatting>
  <conditionalFormatting sqref="R24">
    <cfRule type="cellIs" dxfId="1810" priority="381" operator="lessThan">
      <formula>0</formula>
    </cfRule>
  </conditionalFormatting>
  <conditionalFormatting sqref="U57:V57 U58:U59 V58:V74">
    <cfRule type="cellIs" dxfId="1809" priority="371" operator="lessThan">
      <formula>0</formula>
    </cfRule>
  </conditionalFormatting>
  <conditionalFormatting sqref="U56">
    <cfRule type="cellIs" dxfId="1808" priority="369" operator="lessThan">
      <formula>0</formula>
    </cfRule>
  </conditionalFormatting>
  <conditionalFormatting sqref="U36:V36">
    <cfRule type="cellIs" dxfId="1807" priority="375" operator="lessThan">
      <formula>0</formula>
    </cfRule>
  </conditionalFormatting>
  <conditionalFormatting sqref="U37:V37 U38:U39 V38:V54">
    <cfRule type="cellIs" dxfId="1806" priority="374" operator="lessThan">
      <formula>0</formula>
    </cfRule>
  </conditionalFormatting>
  <conditionalFormatting sqref="U60:U74">
    <cfRule type="cellIs" dxfId="1805" priority="370" operator="lessThan">
      <formula>0</formula>
    </cfRule>
  </conditionalFormatting>
  <conditionalFormatting sqref="V29">
    <cfRule type="cellIs" dxfId="1804" priority="380" operator="lessThan">
      <formula>0</formula>
    </cfRule>
  </conditionalFormatting>
  <conditionalFormatting sqref="V24">
    <cfRule type="cellIs" dxfId="1803" priority="379" operator="lessThan">
      <formula>0</formula>
    </cfRule>
  </conditionalFormatting>
  <conditionalFormatting sqref="U25:V28">
    <cfRule type="cellIs" dxfId="1802" priority="378" operator="lessThan">
      <formula>0</formula>
    </cfRule>
  </conditionalFormatting>
  <conditionalFormatting sqref="U30:V30">
    <cfRule type="cellIs" dxfId="1801" priority="377" operator="lessThan">
      <formula>0</formula>
    </cfRule>
  </conditionalFormatting>
  <conditionalFormatting sqref="U31:V34">
    <cfRule type="cellIs" dxfId="1800" priority="376" operator="lessThan">
      <formula>0</formula>
    </cfRule>
  </conditionalFormatting>
  <conditionalFormatting sqref="U40:U54">
    <cfRule type="cellIs" dxfId="1799" priority="373" operator="lessThan">
      <formula>0</formula>
    </cfRule>
  </conditionalFormatting>
  <conditionalFormatting sqref="V56">
    <cfRule type="cellIs" dxfId="1798" priority="372" operator="lessThan">
      <formula>0</formula>
    </cfRule>
  </conditionalFormatting>
  <conditionalFormatting sqref="U24">
    <cfRule type="cellIs" dxfId="1797" priority="368" operator="lessThan">
      <formula>0</formula>
    </cfRule>
  </conditionalFormatting>
  <conditionalFormatting sqref="X57:Y57 X58:X59 Y58:Y74">
    <cfRule type="cellIs" dxfId="1796" priority="358" operator="lessThan">
      <formula>0</formula>
    </cfRule>
  </conditionalFormatting>
  <conditionalFormatting sqref="X56">
    <cfRule type="cellIs" dxfId="1795" priority="356" operator="lessThan">
      <formula>0</formula>
    </cfRule>
  </conditionalFormatting>
  <conditionalFormatting sqref="X36:Y36">
    <cfRule type="cellIs" dxfId="1794" priority="362" operator="lessThan">
      <formula>0</formula>
    </cfRule>
  </conditionalFormatting>
  <conditionalFormatting sqref="X37:Y37 X38:X39 Y38:Y54">
    <cfRule type="cellIs" dxfId="1793" priority="361" operator="lessThan">
      <formula>0</formula>
    </cfRule>
  </conditionalFormatting>
  <conditionalFormatting sqref="X60:X74">
    <cfRule type="cellIs" dxfId="1792" priority="357" operator="lessThan">
      <formula>0</formula>
    </cfRule>
  </conditionalFormatting>
  <conditionalFormatting sqref="Y29">
    <cfRule type="cellIs" dxfId="1791" priority="367" operator="lessThan">
      <formula>0</formula>
    </cfRule>
  </conditionalFormatting>
  <conditionalFormatting sqref="Y24">
    <cfRule type="cellIs" dxfId="1790" priority="366" operator="lessThan">
      <formula>0</formula>
    </cfRule>
  </conditionalFormatting>
  <conditionalFormatting sqref="X25:Y28">
    <cfRule type="cellIs" dxfId="1789" priority="365" operator="lessThan">
      <formula>0</formula>
    </cfRule>
  </conditionalFormatting>
  <conditionalFormatting sqref="X30:Y30">
    <cfRule type="cellIs" dxfId="1788" priority="364" operator="lessThan">
      <formula>0</formula>
    </cfRule>
  </conditionalFormatting>
  <conditionalFormatting sqref="X31:Y34">
    <cfRule type="cellIs" dxfId="1787" priority="363" operator="lessThan">
      <formula>0</formula>
    </cfRule>
  </conditionalFormatting>
  <conditionalFormatting sqref="X40:X54">
    <cfRule type="cellIs" dxfId="1786" priority="360" operator="lessThan">
      <formula>0</formula>
    </cfRule>
  </conditionalFormatting>
  <conditionalFormatting sqref="Y56">
    <cfRule type="cellIs" dxfId="1785" priority="359" operator="lessThan">
      <formula>0</formula>
    </cfRule>
  </conditionalFormatting>
  <conditionalFormatting sqref="X24">
    <cfRule type="cellIs" dxfId="1784" priority="355" operator="lessThan">
      <formula>0</formula>
    </cfRule>
  </conditionalFormatting>
  <conditionalFormatting sqref="AA57:AB57 AA58:AA59 AB58:AB74">
    <cfRule type="cellIs" dxfId="1783" priority="345" operator="lessThan">
      <formula>0</formula>
    </cfRule>
  </conditionalFormatting>
  <conditionalFormatting sqref="AA56">
    <cfRule type="cellIs" dxfId="1782" priority="343" operator="lessThan">
      <formula>0</formula>
    </cfRule>
  </conditionalFormatting>
  <conditionalFormatting sqref="AA36:AB36">
    <cfRule type="cellIs" dxfId="1781" priority="349" operator="lessThan">
      <formula>0</formula>
    </cfRule>
  </conditionalFormatting>
  <conditionalFormatting sqref="AA37:AB37 AA38:AA39 AB38:AB54">
    <cfRule type="cellIs" dxfId="1780" priority="348" operator="lessThan">
      <formula>0</formula>
    </cfRule>
  </conditionalFormatting>
  <conditionalFormatting sqref="AA60:AA74">
    <cfRule type="cellIs" dxfId="1779" priority="344" operator="lessThan">
      <formula>0</formula>
    </cfRule>
  </conditionalFormatting>
  <conditionalFormatting sqref="AB29">
    <cfRule type="cellIs" dxfId="1778" priority="354" operator="lessThan">
      <formula>0</formula>
    </cfRule>
  </conditionalFormatting>
  <conditionalFormatting sqref="AB24">
    <cfRule type="cellIs" dxfId="1777" priority="353" operator="lessThan">
      <formula>0</formula>
    </cfRule>
  </conditionalFormatting>
  <conditionalFormatting sqref="AA25:AB28">
    <cfRule type="cellIs" dxfId="1776" priority="352" operator="lessThan">
      <formula>0</formula>
    </cfRule>
  </conditionalFormatting>
  <conditionalFormatting sqref="AA30:AB30">
    <cfRule type="cellIs" dxfId="1775" priority="351" operator="lessThan">
      <formula>0</formula>
    </cfRule>
  </conditionalFormatting>
  <conditionalFormatting sqref="AA31:AB34">
    <cfRule type="cellIs" dxfId="1774" priority="350" operator="lessThan">
      <formula>0</formula>
    </cfRule>
  </conditionalFormatting>
  <conditionalFormatting sqref="AA40:AA54">
    <cfRule type="cellIs" dxfId="1773" priority="347" operator="lessThan">
      <formula>0</formula>
    </cfRule>
  </conditionalFormatting>
  <conditionalFormatting sqref="AB56">
    <cfRule type="cellIs" dxfId="1772" priority="346" operator="lessThan">
      <formula>0</formula>
    </cfRule>
  </conditionalFormatting>
  <conditionalFormatting sqref="AA24">
    <cfRule type="cellIs" dxfId="1771" priority="342" operator="lessThan">
      <formula>0</formula>
    </cfRule>
  </conditionalFormatting>
  <conditionalFormatting sqref="AD57:AE57 AD58:AD59 AE58:AE74">
    <cfRule type="cellIs" dxfId="1770" priority="332" operator="lessThan">
      <formula>0</formula>
    </cfRule>
  </conditionalFormatting>
  <conditionalFormatting sqref="AD56">
    <cfRule type="cellIs" dxfId="1769" priority="330" operator="lessThan">
      <formula>0</formula>
    </cfRule>
  </conditionalFormatting>
  <conditionalFormatting sqref="AD36:AE36">
    <cfRule type="cellIs" dxfId="1768" priority="336" operator="lessThan">
      <formula>0</formula>
    </cfRule>
  </conditionalFormatting>
  <conditionalFormatting sqref="AD37:AE37 AD38:AD39 AE38:AE54">
    <cfRule type="cellIs" dxfId="1767" priority="335" operator="lessThan">
      <formula>0</formula>
    </cfRule>
  </conditionalFormatting>
  <conditionalFormatting sqref="AD60:AD74">
    <cfRule type="cellIs" dxfId="1766" priority="331" operator="lessThan">
      <formula>0</formula>
    </cfRule>
  </conditionalFormatting>
  <conditionalFormatting sqref="AE29">
    <cfRule type="cellIs" dxfId="1765" priority="341" operator="lessThan">
      <formula>0</formula>
    </cfRule>
  </conditionalFormatting>
  <conditionalFormatting sqref="AE24">
    <cfRule type="cellIs" dxfId="1764" priority="340" operator="lessThan">
      <formula>0</formula>
    </cfRule>
  </conditionalFormatting>
  <conditionalFormatting sqref="AD25:AE28">
    <cfRule type="cellIs" dxfId="1763" priority="339" operator="lessThan">
      <formula>0</formula>
    </cfRule>
  </conditionalFormatting>
  <conditionalFormatting sqref="AD30:AE30">
    <cfRule type="cellIs" dxfId="1762" priority="338" operator="lessThan">
      <formula>0</formula>
    </cfRule>
  </conditionalFormatting>
  <conditionalFormatting sqref="AD31:AE34">
    <cfRule type="cellIs" dxfId="1761" priority="337" operator="lessThan">
      <formula>0</formula>
    </cfRule>
  </conditionalFormatting>
  <conditionalFormatting sqref="AD40:AD54">
    <cfRule type="cellIs" dxfId="1760" priority="334" operator="lessThan">
      <formula>0</formula>
    </cfRule>
  </conditionalFormatting>
  <conditionalFormatting sqref="AE56">
    <cfRule type="cellIs" dxfId="1759" priority="333" operator="lessThan">
      <formula>0</formula>
    </cfRule>
  </conditionalFormatting>
  <conditionalFormatting sqref="AD24">
    <cfRule type="cellIs" dxfId="1758" priority="329" operator="lessThan">
      <formula>0</formula>
    </cfRule>
  </conditionalFormatting>
  <conditionalFormatting sqref="AG57:AH57 AG58:AG59 AH58:AH74">
    <cfRule type="cellIs" dxfId="1757" priority="319" operator="lessThan">
      <formula>0</formula>
    </cfRule>
  </conditionalFormatting>
  <conditionalFormatting sqref="AG56">
    <cfRule type="cellIs" dxfId="1756" priority="317" operator="lessThan">
      <formula>0</formula>
    </cfRule>
  </conditionalFormatting>
  <conditionalFormatting sqref="AG36:AH36">
    <cfRule type="cellIs" dxfId="1755" priority="323" operator="lessThan">
      <formula>0</formula>
    </cfRule>
  </conditionalFormatting>
  <conditionalFormatting sqref="AG37:AH37 AG38:AG39 AH38:AH54">
    <cfRule type="cellIs" dxfId="1754" priority="322" operator="lessThan">
      <formula>0</formula>
    </cfRule>
  </conditionalFormatting>
  <conditionalFormatting sqref="AG60:AG74">
    <cfRule type="cellIs" dxfId="1753" priority="318" operator="lessThan">
      <formula>0</formula>
    </cfRule>
  </conditionalFormatting>
  <conditionalFormatting sqref="AH29">
    <cfRule type="cellIs" dxfId="1752" priority="328" operator="lessThan">
      <formula>0</formula>
    </cfRule>
  </conditionalFormatting>
  <conditionalFormatting sqref="AH24">
    <cfRule type="cellIs" dxfId="1751" priority="327" operator="lessThan">
      <formula>0</formula>
    </cfRule>
  </conditionalFormatting>
  <conditionalFormatting sqref="AG25:AH28">
    <cfRule type="cellIs" dxfId="1750" priority="326" operator="lessThan">
      <formula>0</formula>
    </cfRule>
  </conditionalFormatting>
  <conditionalFormatting sqref="AG30:AH30">
    <cfRule type="cellIs" dxfId="1749" priority="325" operator="lessThan">
      <formula>0</formula>
    </cfRule>
  </conditionalFormatting>
  <conditionalFormatting sqref="AG31:AH34">
    <cfRule type="cellIs" dxfId="1748" priority="324" operator="lessThan">
      <formula>0</formula>
    </cfRule>
  </conditionalFormatting>
  <conditionalFormatting sqref="AG40:AG54">
    <cfRule type="cellIs" dxfId="1747" priority="321" operator="lessThan">
      <formula>0</formula>
    </cfRule>
  </conditionalFormatting>
  <conditionalFormatting sqref="AH56">
    <cfRule type="cellIs" dxfId="1746" priority="320" operator="lessThan">
      <formula>0</formula>
    </cfRule>
  </conditionalFormatting>
  <conditionalFormatting sqref="AG24">
    <cfRule type="cellIs" dxfId="1745" priority="316" operator="lessThan">
      <formula>0</formula>
    </cfRule>
  </conditionalFormatting>
  <conditionalFormatting sqref="AJ57:AK57 AJ58:AJ59 AK58:AK74">
    <cfRule type="cellIs" dxfId="1744" priority="306" operator="lessThan">
      <formula>0</formula>
    </cfRule>
  </conditionalFormatting>
  <conditionalFormatting sqref="AJ56">
    <cfRule type="cellIs" dxfId="1743" priority="304" operator="lessThan">
      <formula>0</formula>
    </cfRule>
  </conditionalFormatting>
  <conditionalFormatting sqref="AJ36:AK36">
    <cfRule type="cellIs" dxfId="1742" priority="310" operator="lessThan">
      <formula>0</formula>
    </cfRule>
  </conditionalFormatting>
  <conditionalFormatting sqref="AJ37:AK37 AJ38:AJ39 AK38:AK54">
    <cfRule type="cellIs" dxfId="1741" priority="309" operator="lessThan">
      <formula>0</formula>
    </cfRule>
  </conditionalFormatting>
  <conditionalFormatting sqref="AJ60:AJ74">
    <cfRule type="cellIs" dxfId="1740" priority="305" operator="lessThan">
      <formula>0</formula>
    </cfRule>
  </conditionalFormatting>
  <conditionalFormatting sqref="AK29">
    <cfRule type="cellIs" dxfId="1739" priority="315" operator="lessThan">
      <formula>0</formula>
    </cfRule>
  </conditionalFormatting>
  <conditionalFormatting sqref="AK24">
    <cfRule type="cellIs" dxfId="1738" priority="314" operator="lessThan">
      <formula>0</formula>
    </cfRule>
  </conditionalFormatting>
  <conditionalFormatting sqref="AJ25:AK28">
    <cfRule type="cellIs" dxfId="1737" priority="313" operator="lessThan">
      <formula>0</formula>
    </cfRule>
  </conditionalFormatting>
  <conditionalFormatting sqref="AJ30:AK30">
    <cfRule type="cellIs" dxfId="1736" priority="312" operator="lessThan">
      <formula>0</formula>
    </cfRule>
  </conditionalFormatting>
  <conditionalFormatting sqref="AJ31:AK34">
    <cfRule type="cellIs" dxfId="1735" priority="311" operator="lessThan">
      <formula>0</formula>
    </cfRule>
  </conditionalFormatting>
  <conditionalFormatting sqref="AJ40:AJ54">
    <cfRule type="cellIs" dxfId="1734" priority="308" operator="lessThan">
      <formula>0</formula>
    </cfRule>
  </conditionalFormatting>
  <conditionalFormatting sqref="AK56">
    <cfRule type="cellIs" dxfId="1733" priority="307" operator="lessThan">
      <formula>0</formula>
    </cfRule>
  </conditionalFormatting>
  <conditionalFormatting sqref="AJ24">
    <cfRule type="cellIs" dxfId="1732" priority="303" operator="lessThan">
      <formula>0</formula>
    </cfRule>
  </conditionalFormatting>
  <conditionalFormatting sqref="AM57:AN57 AM58:AM59 AN58:AN74">
    <cfRule type="cellIs" dxfId="1731" priority="293" operator="lessThan">
      <formula>0</formula>
    </cfRule>
  </conditionalFormatting>
  <conditionalFormatting sqref="AM56">
    <cfRule type="cellIs" dxfId="1730" priority="291" operator="lessThan">
      <formula>0</formula>
    </cfRule>
  </conditionalFormatting>
  <conditionalFormatting sqref="AM36:AN36">
    <cfRule type="cellIs" dxfId="1729" priority="297" operator="lessThan">
      <formula>0</formula>
    </cfRule>
  </conditionalFormatting>
  <conditionalFormatting sqref="AM37:AN37 AM38:AM39 AN38:AN54">
    <cfRule type="cellIs" dxfId="1728" priority="296" operator="lessThan">
      <formula>0</formula>
    </cfRule>
  </conditionalFormatting>
  <conditionalFormatting sqref="AM60:AM74">
    <cfRule type="cellIs" dxfId="1727" priority="292" operator="lessThan">
      <formula>0</formula>
    </cfRule>
  </conditionalFormatting>
  <conditionalFormatting sqref="AN29">
    <cfRule type="cellIs" dxfId="1726" priority="302" operator="lessThan">
      <formula>0</formula>
    </cfRule>
  </conditionalFormatting>
  <conditionalFormatting sqref="AN24">
    <cfRule type="cellIs" dxfId="1725" priority="301" operator="lessThan">
      <formula>0</formula>
    </cfRule>
  </conditionalFormatting>
  <conditionalFormatting sqref="AM25:AN28">
    <cfRule type="cellIs" dxfId="1724" priority="300" operator="lessThan">
      <formula>0</formula>
    </cfRule>
  </conditionalFormatting>
  <conditionalFormatting sqref="AM30:AN30">
    <cfRule type="cellIs" dxfId="1723" priority="299" operator="lessThan">
      <formula>0</formula>
    </cfRule>
  </conditionalFormatting>
  <conditionalFormatting sqref="AM31:AN34">
    <cfRule type="cellIs" dxfId="1722" priority="298" operator="lessThan">
      <formula>0</formula>
    </cfRule>
  </conditionalFormatting>
  <conditionalFormatting sqref="AM40:AM54">
    <cfRule type="cellIs" dxfId="1721" priority="295" operator="lessThan">
      <formula>0</formula>
    </cfRule>
  </conditionalFormatting>
  <conditionalFormatting sqref="AN56">
    <cfRule type="cellIs" dxfId="1720" priority="294" operator="lessThan">
      <formula>0</formula>
    </cfRule>
  </conditionalFormatting>
  <conditionalFormatting sqref="AM24">
    <cfRule type="cellIs" dxfId="1719" priority="290" operator="lessThan">
      <formula>0</formula>
    </cfRule>
  </conditionalFormatting>
  <conditionalFormatting sqref="AP57:AQ57 AP58:AP59 AQ58:AQ74">
    <cfRule type="cellIs" dxfId="1718" priority="280" operator="lessThan">
      <formula>0</formula>
    </cfRule>
  </conditionalFormatting>
  <conditionalFormatting sqref="AP56">
    <cfRule type="cellIs" dxfId="1717" priority="278" operator="lessThan">
      <formula>0</formula>
    </cfRule>
  </conditionalFormatting>
  <conditionalFormatting sqref="AP36:AQ36">
    <cfRule type="cellIs" dxfId="1716" priority="284" operator="lessThan">
      <formula>0</formula>
    </cfRule>
  </conditionalFormatting>
  <conditionalFormatting sqref="AP37:AQ37 AP38:AP39 AQ38:AQ54">
    <cfRule type="cellIs" dxfId="1715" priority="283" operator="lessThan">
      <formula>0</formula>
    </cfRule>
  </conditionalFormatting>
  <conditionalFormatting sqref="AP60:AP74">
    <cfRule type="cellIs" dxfId="1714" priority="279" operator="lessThan">
      <formula>0</formula>
    </cfRule>
  </conditionalFormatting>
  <conditionalFormatting sqref="AQ29">
    <cfRule type="cellIs" dxfId="1713" priority="289" operator="lessThan">
      <formula>0</formula>
    </cfRule>
  </conditionalFormatting>
  <conditionalFormatting sqref="AQ24">
    <cfRule type="cellIs" dxfId="1712" priority="288" operator="lessThan">
      <formula>0</formula>
    </cfRule>
  </conditionalFormatting>
  <conditionalFormatting sqref="AP25:AQ28">
    <cfRule type="cellIs" dxfId="1711" priority="287" operator="lessThan">
      <formula>0</formula>
    </cfRule>
  </conditionalFormatting>
  <conditionalFormatting sqref="AP30:AQ30">
    <cfRule type="cellIs" dxfId="1710" priority="286" operator="lessThan">
      <formula>0</formula>
    </cfRule>
  </conditionalFormatting>
  <conditionalFormatting sqref="AP31:AQ34">
    <cfRule type="cellIs" dxfId="1709" priority="285" operator="lessThan">
      <formula>0</formula>
    </cfRule>
  </conditionalFormatting>
  <conditionalFormatting sqref="AP40:AP54">
    <cfRule type="cellIs" dxfId="1708" priority="282" operator="lessThan">
      <formula>0</formula>
    </cfRule>
  </conditionalFormatting>
  <conditionalFormatting sqref="AQ56">
    <cfRule type="cellIs" dxfId="1707" priority="281" operator="lessThan">
      <formula>0</formula>
    </cfRule>
  </conditionalFormatting>
  <conditionalFormatting sqref="AP24">
    <cfRule type="cellIs" dxfId="1706" priority="277" operator="lessThan">
      <formula>0</formula>
    </cfRule>
  </conditionalFormatting>
  <conditionalFormatting sqref="AS57:AT57 AS58:AS59 AT58:AT74">
    <cfRule type="cellIs" dxfId="1705" priority="267" operator="lessThan">
      <formula>0</formula>
    </cfRule>
  </conditionalFormatting>
  <conditionalFormatting sqref="AS56">
    <cfRule type="cellIs" dxfId="1704" priority="265" operator="lessThan">
      <formula>0</formula>
    </cfRule>
  </conditionalFormatting>
  <conditionalFormatting sqref="AS36:AT36">
    <cfRule type="cellIs" dxfId="1703" priority="271" operator="lessThan">
      <formula>0</formula>
    </cfRule>
  </conditionalFormatting>
  <conditionalFormatting sqref="AS37:AT37 AS38:AS39 AT38:AT54">
    <cfRule type="cellIs" dxfId="1702" priority="270" operator="lessThan">
      <formula>0</formula>
    </cfRule>
  </conditionalFormatting>
  <conditionalFormatting sqref="AS60:AS74">
    <cfRule type="cellIs" dxfId="1701" priority="266" operator="lessThan">
      <formula>0</formula>
    </cfRule>
  </conditionalFormatting>
  <conditionalFormatting sqref="AT29">
    <cfRule type="cellIs" dxfId="1700" priority="276" operator="lessThan">
      <formula>0</formula>
    </cfRule>
  </conditionalFormatting>
  <conditionalFormatting sqref="AT24">
    <cfRule type="cellIs" dxfId="1699" priority="275" operator="lessThan">
      <formula>0</formula>
    </cfRule>
  </conditionalFormatting>
  <conditionalFormatting sqref="AS25:AT28">
    <cfRule type="cellIs" dxfId="1698" priority="274" operator="lessThan">
      <formula>0</formula>
    </cfRule>
  </conditionalFormatting>
  <conditionalFormatting sqref="AS30:AT30">
    <cfRule type="cellIs" dxfId="1697" priority="273" operator="lessThan">
      <formula>0</formula>
    </cfRule>
  </conditionalFormatting>
  <conditionalFormatting sqref="AS31:AT34">
    <cfRule type="cellIs" dxfId="1696" priority="272" operator="lessThan">
      <formula>0</formula>
    </cfRule>
  </conditionalFormatting>
  <conditionalFormatting sqref="AS40:AS54">
    <cfRule type="cellIs" dxfId="1695" priority="269" operator="lessThan">
      <formula>0</formula>
    </cfRule>
  </conditionalFormatting>
  <conditionalFormatting sqref="AT56">
    <cfRule type="cellIs" dxfId="1694" priority="268" operator="lessThan">
      <formula>0</formula>
    </cfRule>
  </conditionalFormatting>
  <conditionalFormatting sqref="AS24">
    <cfRule type="cellIs" dxfId="1693" priority="264" operator="lessThan">
      <formula>0</formula>
    </cfRule>
  </conditionalFormatting>
  <conditionalFormatting sqref="AV57:AW57 AV58:AV59 AW58:AW74">
    <cfRule type="cellIs" dxfId="1692" priority="254" operator="lessThan">
      <formula>0</formula>
    </cfRule>
  </conditionalFormatting>
  <conditionalFormatting sqref="AV56">
    <cfRule type="cellIs" dxfId="1691" priority="252" operator="lessThan">
      <formula>0</formula>
    </cfRule>
  </conditionalFormatting>
  <conditionalFormatting sqref="AV36:AW36">
    <cfRule type="cellIs" dxfId="1690" priority="258" operator="lessThan">
      <formula>0</formula>
    </cfRule>
  </conditionalFormatting>
  <conditionalFormatting sqref="AV37:AW37 AV38:AV39 AW38:AW54">
    <cfRule type="cellIs" dxfId="1689" priority="257" operator="lessThan">
      <formula>0</formula>
    </cfRule>
  </conditionalFormatting>
  <conditionalFormatting sqref="AV60:AV74">
    <cfRule type="cellIs" dxfId="1688" priority="253" operator="lessThan">
      <formula>0</formula>
    </cfRule>
  </conditionalFormatting>
  <conditionalFormatting sqref="AW29">
    <cfRule type="cellIs" dxfId="1687" priority="263" operator="lessThan">
      <formula>0</formula>
    </cfRule>
  </conditionalFormatting>
  <conditionalFormatting sqref="AW24">
    <cfRule type="cellIs" dxfId="1686" priority="262" operator="lessThan">
      <formula>0</formula>
    </cfRule>
  </conditionalFormatting>
  <conditionalFormatting sqref="AV25:AW28">
    <cfRule type="cellIs" dxfId="1685" priority="261" operator="lessThan">
      <formula>0</formula>
    </cfRule>
  </conditionalFormatting>
  <conditionalFormatting sqref="AV30:AW30">
    <cfRule type="cellIs" dxfId="1684" priority="260" operator="lessThan">
      <formula>0</formula>
    </cfRule>
  </conditionalFormatting>
  <conditionalFormatting sqref="AV31:AW34">
    <cfRule type="cellIs" dxfId="1683" priority="259" operator="lessThan">
      <formula>0</formula>
    </cfRule>
  </conditionalFormatting>
  <conditionalFormatting sqref="AV40:AV54">
    <cfRule type="cellIs" dxfId="1682" priority="256" operator="lessThan">
      <formula>0</formula>
    </cfRule>
  </conditionalFormatting>
  <conditionalFormatting sqref="AW56">
    <cfRule type="cellIs" dxfId="1681" priority="255" operator="lessThan">
      <formula>0</formula>
    </cfRule>
  </conditionalFormatting>
  <conditionalFormatting sqref="AV24">
    <cfRule type="cellIs" dxfId="1680" priority="251" operator="lessThan">
      <formula>0</formula>
    </cfRule>
  </conditionalFormatting>
  <conditionalFormatting sqref="AY57:AZ57 AY58:AY59 AZ58:AZ74">
    <cfRule type="cellIs" dxfId="1679" priority="241" operator="lessThan">
      <formula>0</formula>
    </cfRule>
  </conditionalFormatting>
  <conditionalFormatting sqref="AY56">
    <cfRule type="cellIs" dxfId="1678" priority="239" operator="lessThan">
      <formula>0</formula>
    </cfRule>
  </conditionalFormatting>
  <conditionalFormatting sqref="AY36:AZ36">
    <cfRule type="cellIs" dxfId="1677" priority="245" operator="lessThan">
      <formula>0</formula>
    </cfRule>
  </conditionalFormatting>
  <conditionalFormatting sqref="AY37:AZ37 AY38:AY39 AZ38:AZ54">
    <cfRule type="cellIs" dxfId="1676" priority="244" operator="lessThan">
      <formula>0</formula>
    </cfRule>
  </conditionalFormatting>
  <conditionalFormatting sqref="AY60:AY74">
    <cfRule type="cellIs" dxfId="1675" priority="240" operator="lessThan">
      <formula>0</formula>
    </cfRule>
  </conditionalFormatting>
  <conditionalFormatting sqref="AZ29">
    <cfRule type="cellIs" dxfId="1674" priority="250" operator="lessThan">
      <formula>0</formula>
    </cfRule>
  </conditionalFormatting>
  <conditionalFormatting sqref="AZ24">
    <cfRule type="cellIs" dxfId="1673" priority="249" operator="lessThan">
      <formula>0</formula>
    </cfRule>
  </conditionalFormatting>
  <conditionalFormatting sqref="AY25:AZ28">
    <cfRule type="cellIs" dxfId="1672" priority="248" operator="lessThan">
      <formula>0</formula>
    </cfRule>
  </conditionalFormatting>
  <conditionalFormatting sqref="AY30:AZ30">
    <cfRule type="cellIs" dxfId="1671" priority="247" operator="lessThan">
      <formula>0</formula>
    </cfRule>
  </conditionalFormatting>
  <conditionalFormatting sqref="AY31:AZ34">
    <cfRule type="cellIs" dxfId="1670" priority="246" operator="lessThan">
      <formula>0</formula>
    </cfRule>
  </conditionalFormatting>
  <conditionalFormatting sqref="AY40:AY54">
    <cfRule type="cellIs" dxfId="1669" priority="243" operator="lessThan">
      <formula>0</formula>
    </cfRule>
  </conditionalFormatting>
  <conditionalFormatting sqref="AZ56">
    <cfRule type="cellIs" dxfId="1668" priority="242" operator="lessThan">
      <formula>0</formula>
    </cfRule>
  </conditionalFormatting>
  <conditionalFormatting sqref="AY24">
    <cfRule type="cellIs" dxfId="1667" priority="238" operator="lessThan">
      <formula>0</formula>
    </cfRule>
  </conditionalFormatting>
  <conditionalFormatting sqref="BB57:BC57 BB58:BB59 BC58:BC74">
    <cfRule type="cellIs" dxfId="1666" priority="228" operator="lessThan">
      <formula>0</formula>
    </cfRule>
  </conditionalFormatting>
  <conditionalFormatting sqref="BB56">
    <cfRule type="cellIs" dxfId="1665" priority="226" operator="lessThan">
      <formula>0</formula>
    </cfRule>
  </conditionalFormatting>
  <conditionalFormatting sqref="BB36:BC36">
    <cfRule type="cellIs" dxfId="1664" priority="232" operator="lessThan">
      <formula>0</formula>
    </cfRule>
  </conditionalFormatting>
  <conditionalFormatting sqref="BB37:BC37 BB38:BB39 BC38:BC54">
    <cfRule type="cellIs" dxfId="1663" priority="231" operator="lessThan">
      <formula>0</formula>
    </cfRule>
  </conditionalFormatting>
  <conditionalFormatting sqref="BB60:BB74">
    <cfRule type="cellIs" dxfId="1662" priority="227" operator="lessThan">
      <formula>0</formula>
    </cfRule>
  </conditionalFormatting>
  <conditionalFormatting sqref="BC29">
    <cfRule type="cellIs" dxfId="1661" priority="237" operator="lessThan">
      <formula>0</formula>
    </cfRule>
  </conditionalFormatting>
  <conditionalFormatting sqref="BC24">
    <cfRule type="cellIs" dxfId="1660" priority="236" operator="lessThan">
      <formula>0</formula>
    </cfRule>
  </conditionalFormatting>
  <conditionalFormatting sqref="BB25:BC28">
    <cfRule type="cellIs" dxfId="1659" priority="235" operator="lessThan">
      <formula>0</formula>
    </cfRule>
  </conditionalFormatting>
  <conditionalFormatting sqref="BB30:BC30">
    <cfRule type="cellIs" dxfId="1658" priority="234" operator="lessThan">
      <formula>0</formula>
    </cfRule>
  </conditionalFormatting>
  <conditionalFormatting sqref="BB31:BC34">
    <cfRule type="cellIs" dxfId="1657" priority="233" operator="lessThan">
      <formula>0</formula>
    </cfRule>
  </conditionalFormatting>
  <conditionalFormatting sqref="BB40:BB54">
    <cfRule type="cellIs" dxfId="1656" priority="230" operator="lessThan">
      <formula>0</formula>
    </cfRule>
  </conditionalFormatting>
  <conditionalFormatting sqref="BC56">
    <cfRule type="cellIs" dxfId="1655" priority="229" operator="lessThan">
      <formula>0</formula>
    </cfRule>
  </conditionalFormatting>
  <conditionalFormatting sqref="BB24">
    <cfRule type="cellIs" dxfId="1654" priority="225" operator="lessThan">
      <formula>0</formula>
    </cfRule>
  </conditionalFormatting>
  <conditionalFormatting sqref="BE57:BF57 BE58:BE59 BF58:BF74">
    <cfRule type="cellIs" dxfId="1653" priority="215" operator="lessThan">
      <formula>0</formula>
    </cfRule>
  </conditionalFormatting>
  <conditionalFormatting sqref="BE56">
    <cfRule type="cellIs" dxfId="1652" priority="213" operator="lessThan">
      <formula>0</formula>
    </cfRule>
  </conditionalFormatting>
  <conditionalFormatting sqref="BE36:BF36">
    <cfRule type="cellIs" dxfId="1651" priority="219" operator="lessThan">
      <formula>0</formula>
    </cfRule>
  </conditionalFormatting>
  <conditionalFormatting sqref="BE37:BF37 BE38:BE39 BF38:BF54">
    <cfRule type="cellIs" dxfId="1650" priority="218" operator="lessThan">
      <formula>0</formula>
    </cfRule>
  </conditionalFormatting>
  <conditionalFormatting sqref="BE60:BE74">
    <cfRule type="cellIs" dxfId="1649" priority="214" operator="lessThan">
      <formula>0</formula>
    </cfRule>
  </conditionalFormatting>
  <conditionalFormatting sqref="BF29">
    <cfRule type="cellIs" dxfId="1648" priority="224" operator="lessThan">
      <formula>0</formula>
    </cfRule>
  </conditionalFormatting>
  <conditionalFormatting sqref="BF24">
    <cfRule type="cellIs" dxfId="1647" priority="223" operator="lessThan">
      <formula>0</formula>
    </cfRule>
  </conditionalFormatting>
  <conditionalFormatting sqref="BE25:BF28">
    <cfRule type="cellIs" dxfId="1646" priority="222" operator="lessThan">
      <formula>0</formula>
    </cfRule>
  </conditionalFormatting>
  <conditionalFormatting sqref="BE30:BF30">
    <cfRule type="cellIs" dxfId="1645" priority="221" operator="lessThan">
      <formula>0</formula>
    </cfRule>
  </conditionalFormatting>
  <conditionalFormatting sqref="BE31:BF34">
    <cfRule type="cellIs" dxfId="1644" priority="220" operator="lessThan">
      <formula>0</formula>
    </cfRule>
  </conditionalFormatting>
  <conditionalFormatting sqref="BE40:BE54">
    <cfRule type="cellIs" dxfId="1643" priority="217" operator="lessThan">
      <formula>0</formula>
    </cfRule>
  </conditionalFormatting>
  <conditionalFormatting sqref="BF56">
    <cfRule type="cellIs" dxfId="1642" priority="216" operator="lessThan">
      <formula>0</formula>
    </cfRule>
  </conditionalFormatting>
  <conditionalFormatting sqref="BE24">
    <cfRule type="cellIs" dxfId="1641" priority="212" operator="lessThan">
      <formula>0</formula>
    </cfRule>
  </conditionalFormatting>
  <conditionalFormatting sqref="BH57:BI57 BH58:BH59 BI58:BI74">
    <cfRule type="cellIs" dxfId="1640" priority="202" operator="lessThan">
      <formula>0</formula>
    </cfRule>
  </conditionalFormatting>
  <conditionalFormatting sqref="BH56">
    <cfRule type="cellIs" dxfId="1639" priority="200" operator="lessThan">
      <formula>0</formula>
    </cfRule>
  </conditionalFormatting>
  <conditionalFormatting sqref="BH36:BI36">
    <cfRule type="cellIs" dxfId="1638" priority="206" operator="lessThan">
      <formula>0</formula>
    </cfRule>
  </conditionalFormatting>
  <conditionalFormatting sqref="BH37:BI37 BH38:BH39 BI38:BI54">
    <cfRule type="cellIs" dxfId="1637" priority="205" operator="lessThan">
      <formula>0</formula>
    </cfRule>
  </conditionalFormatting>
  <conditionalFormatting sqref="BH60:BH74">
    <cfRule type="cellIs" dxfId="1636" priority="201" operator="lessThan">
      <formula>0</formula>
    </cfRule>
  </conditionalFormatting>
  <conditionalFormatting sqref="BI29">
    <cfRule type="cellIs" dxfId="1635" priority="211" operator="lessThan">
      <formula>0</formula>
    </cfRule>
  </conditionalFormatting>
  <conditionalFormatting sqref="BI24">
    <cfRule type="cellIs" dxfId="1634" priority="210" operator="lessThan">
      <formula>0</formula>
    </cfRule>
  </conditionalFormatting>
  <conditionalFormatting sqref="BH25:BI28">
    <cfRule type="cellIs" dxfId="1633" priority="209" operator="lessThan">
      <formula>0</formula>
    </cfRule>
  </conditionalFormatting>
  <conditionalFormatting sqref="BH30:BI30">
    <cfRule type="cellIs" dxfId="1632" priority="208" operator="lessThan">
      <formula>0</formula>
    </cfRule>
  </conditionalFormatting>
  <conditionalFormatting sqref="BH31:BI34">
    <cfRule type="cellIs" dxfId="1631" priority="207" operator="lessThan">
      <formula>0</formula>
    </cfRule>
  </conditionalFormatting>
  <conditionalFormatting sqref="BH40:BH54">
    <cfRule type="cellIs" dxfId="1630" priority="204" operator="lessThan">
      <formula>0</formula>
    </cfRule>
  </conditionalFormatting>
  <conditionalFormatting sqref="BI56">
    <cfRule type="cellIs" dxfId="1629" priority="203" operator="lessThan">
      <formula>0</formula>
    </cfRule>
  </conditionalFormatting>
  <conditionalFormatting sqref="BH24">
    <cfRule type="cellIs" dxfId="1628" priority="199" operator="lessThan">
      <formula>0</formula>
    </cfRule>
  </conditionalFormatting>
  <conditionalFormatting sqref="BK57:BL57 BK58:BK59 BL58:BL74">
    <cfRule type="cellIs" dxfId="1627" priority="189" operator="lessThan">
      <formula>0</formula>
    </cfRule>
  </conditionalFormatting>
  <conditionalFormatting sqref="BK56">
    <cfRule type="cellIs" dxfId="1626" priority="187" operator="lessThan">
      <formula>0</formula>
    </cfRule>
  </conditionalFormatting>
  <conditionalFormatting sqref="BK36:BL36">
    <cfRule type="cellIs" dxfId="1625" priority="193" operator="lessThan">
      <formula>0</formula>
    </cfRule>
  </conditionalFormatting>
  <conditionalFormatting sqref="BK37:BL37 BK38:BK39 BL38:BL54">
    <cfRule type="cellIs" dxfId="1624" priority="192" operator="lessThan">
      <formula>0</formula>
    </cfRule>
  </conditionalFormatting>
  <conditionalFormatting sqref="BK60:BK74">
    <cfRule type="cellIs" dxfId="1623" priority="188" operator="lessThan">
      <formula>0</formula>
    </cfRule>
  </conditionalFormatting>
  <conditionalFormatting sqref="BL29">
    <cfRule type="cellIs" dxfId="1622" priority="198" operator="lessThan">
      <formula>0</formula>
    </cfRule>
  </conditionalFormatting>
  <conditionalFormatting sqref="BL24">
    <cfRule type="cellIs" dxfId="1621" priority="197" operator="lessThan">
      <formula>0</formula>
    </cfRule>
  </conditionalFormatting>
  <conditionalFormatting sqref="BK25:BL28">
    <cfRule type="cellIs" dxfId="1620" priority="196" operator="lessThan">
      <formula>0</formula>
    </cfRule>
  </conditionalFormatting>
  <conditionalFormatting sqref="BK30:BL30">
    <cfRule type="cellIs" dxfId="1619" priority="195" operator="lessThan">
      <formula>0</formula>
    </cfRule>
  </conditionalFormatting>
  <conditionalFormatting sqref="BK31:BL34">
    <cfRule type="cellIs" dxfId="1618" priority="194" operator="lessThan">
      <formula>0</formula>
    </cfRule>
  </conditionalFormatting>
  <conditionalFormatting sqref="BK40:BK54">
    <cfRule type="cellIs" dxfId="1617" priority="191" operator="lessThan">
      <formula>0</formula>
    </cfRule>
  </conditionalFormatting>
  <conditionalFormatting sqref="BL56">
    <cfRule type="cellIs" dxfId="1616" priority="190" operator="lessThan">
      <formula>0</formula>
    </cfRule>
  </conditionalFormatting>
  <conditionalFormatting sqref="BK24">
    <cfRule type="cellIs" dxfId="1615" priority="186" operator="lessThan">
      <formula>0</formula>
    </cfRule>
  </conditionalFormatting>
  <conditionalFormatting sqref="BN57:BO57 BN58:BN59 BO58:BO74">
    <cfRule type="cellIs" dxfId="1614" priority="150" operator="lessThan">
      <formula>0</formula>
    </cfRule>
  </conditionalFormatting>
  <conditionalFormatting sqref="BN56">
    <cfRule type="cellIs" dxfId="1613" priority="148" operator="lessThan">
      <formula>0</formula>
    </cfRule>
  </conditionalFormatting>
  <conditionalFormatting sqref="BN36:BO36">
    <cfRule type="cellIs" dxfId="1612" priority="154" operator="lessThan">
      <formula>0</formula>
    </cfRule>
  </conditionalFormatting>
  <conditionalFormatting sqref="BN37:BO37 BN38:BN39 BO38:BO54">
    <cfRule type="cellIs" dxfId="1611" priority="153" operator="lessThan">
      <formula>0</formula>
    </cfRule>
  </conditionalFormatting>
  <conditionalFormatting sqref="BN60:BN74">
    <cfRule type="cellIs" dxfId="1610" priority="149" operator="lessThan">
      <formula>0</formula>
    </cfRule>
  </conditionalFormatting>
  <conditionalFormatting sqref="BO29">
    <cfRule type="cellIs" dxfId="1609" priority="159" operator="lessThan">
      <formula>0</formula>
    </cfRule>
  </conditionalFormatting>
  <conditionalFormatting sqref="BO24">
    <cfRule type="cellIs" dxfId="1608" priority="158" operator="lessThan">
      <formula>0</formula>
    </cfRule>
  </conditionalFormatting>
  <conditionalFormatting sqref="BN25:BO28">
    <cfRule type="cellIs" dxfId="1607" priority="157" operator="lessThan">
      <formula>0</formula>
    </cfRule>
  </conditionalFormatting>
  <conditionalFormatting sqref="BN30:BO30">
    <cfRule type="cellIs" dxfId="1606" priority="156" operator="lessThan">
      <formula>0</formula>
    </cfRule>
  </conditionalFormatting>
  <conditionalFormatting sqref="BN31:BO34">
    <cfRule type="cellIs" dxfId="1605" priority="155" operator="lessThan">
      <formula>0</formula>
    </cfRule>
  </conditionalFormatting>
  <conditionalFormatting sqref="BN40:BN54">
    <cfRule type="cellIs" dxfId="1604" priority="152" operator="lessThan">
      <formula>0</formula>
    </cfRule>
  </conditionalFormatting>
  <conditionalFormatting sqref="BO56">
    <cfRule type="cellIs" dxfId="1603" priority="151" operator="lessThan">
      <formula>0</formula>
    </cfRule>
  </conditionalFormatting>
  <conditionalFormatting sqref="BN24">
    <cfRule type="cellIs" dxfId="1602" priority="147" operator="lessThan">
      <formula>0</formula>
    </cfRule>
  </conditionalFormatting>
  <conditionalFormatting sqref="BQ57:BR57 BQ58:BQ59 BR58:BR74">
    <cfRule type="cellIs" dxfId="1601" priority="137" operator="lessThan">
      <formula>0</formula>
    </cfRule>
  </conditionalFormatting>
  <conditionalFormatting sqref="BQ56">
    <cfRule type="cellIs" dxfId="1600" priority="135" operator="lessThan">
      <formula>0</formula>
    </cfRule>
  </conditionalFormatting>
  <conditionalFormatting sqref="BQ36:BR36">
    <cfRule type="cellIs" dxfId="1599" priority="141" operator="lessThan">
      <formula>0</formula>
    </cfRule>
  </conditionalFormatting>
  <conditionalFormatting sqref="BQ37:BR37 BQ38:BQ39 BR38:BR54">
    <cfRule type="cellIs" dxfId="1598" priority="140" operator="lessThan">
      <formula>0</formula>
    </cfRule>
  </conditionalFormatting>
  <conditionalFormatting sqref="BQ60:BQ74">
    <cfRule type="cellIs" dxfId="1597" priority="136" operator="lessThan">
      <formula>0</formula>
    </cfRule>
  </conditionalFormatting>
  <conditionalFormatting sqref="BR29">
    <cfRule type="cellIs" dxfId="1596" priority="146" operator="lessThan">
      <formula>0</formula>
    </cfRule>
  </conditionalFormatting>
  <conditionalFormatting sqref="BR24">
    <cfRule type="cellIs" dxfId="1595" priority="145" operator="lessThan">
      <formula>0</formula>
    </cfRule>
  </conditionalFormatting>
  <conditionalFormatting sqref="BQ25:BR28">
    <cfRule type="cellIs" dxfId="1594" priority="144" operator="lessThan">
      <formula>0</formula>
    </cfRule>
  </conditionalFormatting>
  <conditionalFormatting sqref="BQ30:BR30">
    <cfRule type="cellIs" dxfId="1593" priority="143" operator="lessThan">
      <formula>0</formula>
    </cfRule>
  </conditionalFormatting>
  <conditionalFormatting sqref="BQ31:BR34">
    <cfRule type="cellIs" dxfId="1592" priority="142" operator="lessThan">
      <formula>0</formula>
    </cfRule>
  </conditionalFormatting>
  <conditionalFormatting sqref="BQ40:BQ54">
    <cfRule type="cellIs" dxfId="1591" priority="139" operator="lessThan">
      <formula>0</formula>
    </cfRule>
  </conditionalFormatting>
  <conditionalFormatting sqref="BR56">
    <cfRule type="cellIs" dxfId="1590" priority="138" operator="lessThan">
      <formula>0</formula>
    </cfRule>
  </conditionalFormatting>
  <conditionalFormatting sqref="BQ24">
    <cfRule type="cellIs" dxfId="1589" priority="134" operator="lessThan">
      <formula>0</formula>
    </cfRule>
  </conditionalFormatting>
  <conditionalFormatting sqref="BT57:BU57 BT58:BT59 BU58:BU74">
    <cfRule type="cellIs" dxfId="1588" priority="124" operator="lessThan">
      <formula>0</formula>
    </cfRule>
  </conditionalFormatting>
  <conditionalFormatting sqref="BT56">
    <cfRule type="cellIs" dxfId="1587" priority="122" operator="lessThan">
      <formula>0</formula>
    </cfRule>
  </conditionalFormatting>
  <conditionalFormatting sqref="BT36:BU36">
    <cfRule type="cellIs" dxfId="1586" priority="128" operator="lessThan">
      <formula>0</formula>
    </cfRule>
  </conditionalFormatting>
  <conditionalFormatting sqref="BT37:BU37 BT38:BT39 BU38:BU54">
    <cfRule type="cellIs" dxfId="1585" priority="127" operator="lessThan">
      <formula>0</formula>
    </cfRule>
  </conditionalFormatting>
  <conditionalFormatting sqref="BT60:BT74">
    <cfRule type="cellIs" dxfId="1584" priority="123" operator="lessThan">
      <formula>0</formula>
    </cfRule>
  </conditionalFormatting>
  <conditionalFormatting sqref="BU29">
    <cfRule type="cellIs" dxfId="1583" priority="133" operator="lessThan">
      <formula>0</formula>
    </cfRule>
  </conditionalFormatting>
  <conditionalFormatting sqref="BU24">
    <cfRule type="cellIs" dxfId="1582" priority="132" operator="lessThan">
      <formula>0</formula>
    </cfRule>
  </conditionalFormatting>
  <conditionalFormatting sqref="BT25:BU28">
    <cfRule type="cellIs" dxfId="1581" priority="131" operator="lessThan">
      <formula>0</formula>
    </cfRule>
  </conditionalFormatting>
  <conditionalFormatting sqref="BT30:BU30">
    <cfRule type="cellIs" dxfId="1580" priority="130" operator="lessThan">
      <formula>0</formula>
    </cfRule>
  </conditionalFormatting>
  <conditionalFormatting sqref="BT31:BU34">
    <cfRule type="cellIs" dxfId="1579" priority="129" operator="lessThan">
      <formula>0</formula>
    </cfRule>
  </conditionalFormatting>
  <conditionalFormatting sqref="BT40:BT54">
    <cfRule type="cellIs" dxfId="1578" priority="126" operator="lessThan">
      <formula>0</formula>
    </cfRule>
  </conditionalFormatting>
  <conditionalFormatting sqref="BU56">
    <cfRule type="cellIs" dxfId="1577" priority="125" operator="lessThan">
      <formula>0</formula>
    </cfRule>
  </conditionalFormatting>
  <conditionalFormatting sqref="BT24">
    <cfRule type="cellIs" dxfId="1576" priority="121" operator="lessThan">
      <formula>0</formula>
    </cfRule>
  </conditionalFormatting>
  <conditionalFormatting sqref="BW57:BX57 BW58:BW59 BX58:BX74">
    <cfRule type="cellIs" dxfId="1575" priority="111" operator="lessThan">
      <formula>0</formula>
    </cfRule>
  </conditionalFormatting>
  <conditionalFormatting sqref="BW56">
    <cfRule type="cellIs" dxfId="1574" priority="109" operator="lessThan">
      <formula>0</formula>
    </cfRule>
  </conditionalFormatting>
  <conditionalFormatting sqref="BW36:BX36">
    <cfRule type="cellIs" dxfId="1573" priority="115" operator="lessThan">
      <formula>0</formula>
    </cfRule>
  </conditionalFormatting>
  <conditionalFormatting sqref="BW37:BX37 BW38:BW39 BX38:BX54">
    <cfRule type="cellIs" dxfId="1572" priority="114" operator="lessThan">
      <formula>0</formula>
    </cfRule>
  </conditionalFormatting>
  <conditionalFormatting sqref="BW60:BW74">
    <cfRule type="cellIs" dxfId="1571" priority="110" operator="lessThan">
      <formula>0</formula>
    </cfRule>
  </conditionalFormatting>
  <conditionalFormatting sqref="BX29">
    <cfRule type="cellIs" dxfId="1570" priority="120" operator="lessThan">
      <formula>0</formula>
    </cfRule>
  </conditionalFormatting>
  <conditionalFormatting sqref="BX24">
    <cfRule type="cellIs" dxfId="1569" priority="119" operator="lessThan">
      <formula>0</formula>
    </cfRule>
  </conditionalFormatting>
  <conditionalFormatting sqref="BW25:BX28">
    <cfRule type="cellIs" dxfId="1568" priority="118" operator="lessThan">
      <formula>0</formula>
    </cfRule>
  </conditionalFormatting>
  <conditionalFormatting sqref="BW30:BX30">
    <cfRule type="cellIs" dxfId="1567" priority="117" operator="lessThan">
      <formula>0</formula>
    </cfRule>
  </conditionalFormatting>
  <conditionalFormatting sqref="BW31:BX34">
    <cfRule type="cellIs" dxfId="1566" priority="116" operator="lessThan">
      <formula>0</formula>
    </cfRule>
  </conditionalFormatting>
  <conditionalFormatting sqref="BW40:BW54">
    <cfRule type="cellIs" dxfId="1565" priority="113" operator="lessThan">
      <formula>0</formula>
    </cfRule>
  </conditionalFormatting>
  <conditionalFormatting sqref="BX56">
    <cfRule type="cellIs" dxfId="1564" priority="112" operator="lessThan">
      <formula>0</formula>
    </cfRule>
  </conditionalFormatting>
  <conditionalFormatting sqref="BW24">
    <cfRule type="cellIs" dxfId="1563" priority="108" operator="lessThan">
      <formula>0</formula>
    </cfRule>
  </conditionalFormatting>
  <conditionalFormatting sqref="BZ57:CA57 BZ58:BZ59 CA58:CA74">
    <cfRule type="cellIs" dxfId="1562" priority="98" operator="lessThan">
      <formula>0</formula>
    </cfRule>
  </conditionalFormatting>
  <conditionalFormatting sqref="BZ56">
    <cfRule type="cellIs" dxfId="1561" priority="96" operator="lessThan">
      <formula>0</formula>
    </cfRule>
  </conditionalFormatting>
  <conditionalFormatting sqref="BZ36:CA36">
    <cfRule type="cellIs" dxfId="1560" priority="102" operator="lessThan">
      <formula>0</formula>
    </cfRule>
  </conditionalFormatting>
  <conditionalFormatting sqref="BZ37:CA37 BZ38:BZ39 CA38:CA54">
    <cfRule type="cellIs" dxfId="1559" priority="101" operator="lessThan">
      <formula>0</formula>
    </cfRule>
  </conditionalFormatting>
  <conditionalFormatting sqref="BZ60:BZ74">
    <cfRule type="cellIs" dxfId="1558" priority="97" operator="lessThan">
      <formula>0</formula>
    </cfRule>
  </conditionalFormatting>
  <conditionalFormatting sqref="CA29">
    <cfRule type="cellIs" dxfId="1557" priority="107" operator="lessThan">
      <formula>0</formula>
    </cfRule>
  </conditionalFormatting>
  <conditionalFormatting sqref="CA24">
    <cfRule type="cellIs" dxfId="1556" priority="106" operator="lessThan">
      <formula>0</formula>
    </cfRule>
  </conditionalFormatting>
  <conditionalFormatting sqref="BZ25:CA28">
    <cfRule type="cellIs" dxfId="1555" priority="105" operator="lessThan">
      <formula>0</formula>
    </cfRule>
  </conditionalFormatting>
  <conditionalFormatting sqref="BZ30:CA30">
    <cfRule type="cellIs" dxfId="1554" priority="104" operator="lessThan">
      <formula>0</formula>
    </cfRule>
  </conditionalFormatting>
  <conditionalFormatting sqref="BZ31:CA34">
    <cfRule type="cellIs" dxfId="1553" priority="103" operator="lessThan">
      <formula>0</formula>
    </cfRule>
  </conditionalFormatting>
  <conditionalFormatting sqref="BZ40:BZ54">
    <cfRule type="cellIs" dxfId="1552" priority="100" operator="lessThan">
      <formula>0</formula>
    </cfRule>
  </conditionalFormatting>
  <conditionalFormatting sqref="CA56">
    <cfRule type="cellIs" dxfId="1551" priority="99" operator="lessThan">
      <formula>0</formula>
    </cfRule>
  </conditionalFormatting>
  <conditionalFormatting sqref="BZ24">
    <cfRule type="cellIs" dxfId="1550" priority="95" operator="lessThan">
      <formula>0</formula>
    </cfRule>
  </conditionalFormatting>
  <conditionalFormatting sqref="CC57:CD57 CC58:CC59 CD58:CD74">
    <cfRule type="cellIs" dxfId="1549" priority="85" operator="lessThan">
      <formula>0</formula>
    </cfRule>
  </conditionalFormatting>
  <conditionalFormatting sqref="CC56">
    <cfRule type="cellIs" dxfId="1548" priority="83" operator="lessThan">
      <formula>0</formula>
    </cfRule>
  </conditionalFormatting>
  <conditionalFormatting sqref="CC36:CD36">
    <cfRule type="cellIs" dxfId="1547" priority="89" operator="lessThan">
      <formula>0</formula>
    </cfRule>
  </conditionalFormatting>
  <conditionalFormatting sqref="CC37:CD37 CC38:CC39 CD38:CD54">
    <cfRule type="cellIs" dxfId="1546" priority="88" operator="lessThan">
      <formula>0</formula>
    </cfRule>
  </conditionalFormatting>
  <conditionalFormatting sqref="CC60:CC74">
    <cfRule type="cellIs" dxfId="1545" priority="84" operator="lessThan">
      <formula>0</formula>
    </cfRule>
  </conditionalFormatting>
  <conditionalFormatting sqref="CD29">
    <cfRule type="cellIs" dxfId="1544" priority="94" operator="lessThan">
      <formula>0</formula>
    </cfRule>
  </conditionalFormatting>
  <conditionalFormatting sqref="CD24">
    <cfRule type="cellIs" dxfId="1543" priority="93" operator="lessThan">
      <formula>0</formula>
    </cfRule>
  </conditionalFormatting>
  <conditionalFormatting sqref="CC25:CD28">
    <cfRule type="cellIs" dxfId="1542" priority="92" operator="lessThan">
      <formula>0</formula>
    </cfRule>
  </conditionalFormatting>
  <conditionalFormatting sqref="CC30:CD30">
    <cfRule type="cellIs" dxfId="1541" priority="91" operator="lessThan">
      <formula>0</formula>
    </cfRule>
  </conditionalFormatting>
  <conditionalFormatting sqref="CC31:CD34">
    <cfRule type="cellIs" dxfId="1540" priority="90" operator="lessThan">
      <formula>0</formula>
    </cfRule>
  </conditionalFormatting>
  <conditionalFormatting sqref="CC40:CC54">
    <cfRule type="cellIs" dxfId="1539" priority="87" operator="lessThan">
      <formula>0</formula>
    </cfRule>
  </conditionalFormatting>
  <conditionalFormatting sqref="CD56">
    <cfRule type="cellIs" dxfId="1538" priority="86" operator="lessThan">
      <formula>0</formula>
    </cfRule>
  </conditionalFormatting>
  <conditionalFormatting sqref="CC24">
    <cfRule type="cellIs" dxfId="1537" priority="82" operator="lessThan">
      <formula>0</formula>
    </cfRule>
  </conditionalFormatting>
  <conditionalFormatting sqref="CF57:CG57 CF58:CF59 CG58:CG74">
    <cfRule type="cellIs" dxfId="1536" priority="72" operator="lessThan">
      <formula>0</formula>
    </cfRule>
  </conditionalFormatting>
  <conditionalFormatting sqref="CF56">
    <cfRule type="cellIs" dxfId="1535" priority="70" operator="lessThan">
      <formula>0</formula>
    </cfRule>
  </conditionalFormatting>
  <conditionalFormatting sqref="CF36:CG36">
    <cfRule type="cellIs" dxfId="1534" priority="76" operator="lessThan">
      <formula>0</formula>
    </cfRule>
  </conditionalFormatting>
  <conditionalFormatting sqref="CF37:CG37 CF38:CF39 CG38:CG54">
    <cfRule type="cellIs" dxfId="1533" priority="75" operator="lessThan">
      <formula>0</formula>
    </cfRule>
  </conditionalFormatting>
  <conditionalFormatting sqref="CF60:CF74">
    <cfRule type="cellIs" dxfId="1532" priority="71" operator="lessThan">
      <formula>0</formula>
    </cfRule>
  </conditionalFormatting>
  <conditionalFormatting sqref="CG29">
    <cfRule type="cellIs" dxfId="1531" priority="81" operator="lessThan">
      <formula>0</formula>
    </cfRule>
  </conditionalFormatting>
  <conditionalFormatting sqref="CG24">
    <cfRule type="cellIs" dxfId="1530" priority="80" operator="lessThan">
      <formula>0</formula>
    </cfRule>
  </conditionalFormatting>
  <conditionalFormatting sqref="CF25:CG28">
    <cfRule type="cellIs" dxfId="1529" priority="79" operator="lessThan">
      <formula>0</formula>
    </cfRule>
  </conditionalFormatting>
  <conditionalFormatting sqref="CF30:CG30">
    <cfRule type="cellIs" dxfId="1528" priority="78" operator="lessThan">
      <formula>0</formula>
    </cfRule>
  </conditionalFormatting>
  <conditionalFormatting sqref="CF31:CG34">
    <cfRule type="cellIs" dxfId="1527" priority="77" operator="lessThan">
      <formula>0</formula>
    </cfRule>
  </conditionalFormatting>
  <conditionalFormatting sqref="CF40:CF54">
    <cfRule type="cellIs" dxfId="1526" priority="74" operator="lessThan">
      <formula>0</formula>
    </cfRule>
  </conditionalFormatting>
  <conditionalFormatting sqref="CG56">
    <cfRule type="cellIs" dxfId="1525" priority="73" operator="lessThan">
      <formula>0</formula>
    </cfRule>
  </conditionalFormatting>
  <conditionalFormatting sqref="CF24">
    <cfRule type="cellIs" dxfId="1524" priority="69" operator="lessThan">
      <formula>0</formula>
    </cfRule>
  </conditionalFormatting>
  <conditionalFormatting sqref="CI57:CJ57 CI58:CI59 CJ58:CJ74">
    <cfRule type="cellIs" dxfId="1523" priority="59" operator="lessThan">
      <formula>0</formula>
    </cfRule>
  </conditionalFormatting>
  <conditionalFormatting sqref="CI56">
    <cfRule type="cellIs" dxfId="1522" priority="57" operator="lessThan">
      <formula>0</formula>
    </cfRule>
  </conditionalFormatting>
  <conditionalFormatting sqref="CI36:CJ36">
    <cfRule type="cellIs" dxfId="1521" priority="63" operator="lessThan">
      <formula>0</formula>
    </cfRule>
  </conditionalFormatting>
  <conditionalFormatting sqref="CI37:CJ37 CI38:CI39 CJ38:CJ54">
    <cfRule type="cellIs" dxfId="1520" priority="62" operator="lessThan">
      <formula>0</formula>
    </cfRule>
  </conditionalFormatting>
  <conditionalFormatting sqref="CI60:CI74">
    <cfRule type="cellIs" dxfId="1519" priority="58" operator="lessThan">
      <formula>0</formula>
    </cfRule>
  </conditionalFormatting>
  <conditionalFormatting sqref="CJ29">
    <cfRule type="cellIs" dxfId="1518" priority="68" operator="lessThan">
      <formula>0</formula>
    </cfRule>
  </conditionalFormatting>
  <conditionalFormatting sqref="CJ24">
    <cfRule type="cellIs" dxfId="1517" priority="67" operator="lessThan">
      <formula>0</formula>
    </cfRule>
  </conditionalFormatting>
  <conditionalFormatting sqref="CI25:CJ28">
    <cfRule type="cellIs" dxfId="1516" priority="66" operator="lessThan">
      <formula>0</formula>
    </cfRule>
  </conditionalFormatting>
  <conditionalFormatting sqref="CI30:CJ30">
    <cfRule type="cellIs" dxfId="1515" priority="65" operator="lessThan">
      <formula>0</formula>
    </cfRule>
  </conditionalFormatting>
  <conditionalFormatting sqref="CI31:CJ34">
    <cfRule type="cellIs" dxfId="1514" priority="64" operator="lessThan">
      <formula>0</formula>
    </cfRule>
  </conditionalFormatting>
  <conditionalFormatting sqref="CI40:CI54">
    <cfRule type="cellIs" dxfId="1513" priority="61" operator="lessThan">
      <formula>0</formula>
    </cfRule>
  </conditionalFormatting>
  <conditionalFormatting sqref="CJ56">
    <cfRule type="cellIs" dxfId="1512" priority="60" operator="lessThan">
      <formula>0</formula>
    </cfRule>
  </conditionalFormatting>
  <conditionalFormatting sqref="CI24">
    <cfRule type="cellIs" dxfId="1511" priority="56" operator="lessThan">
      <formula>0</formula>
    </cfRule>
  </conditionalFormatting>
  <conditionalFormatting sqref="CL57:CM57 CL58:CL59 CM58:CM74">
    <cfRule type="cellIs" dxfId="1510" priority="46" operator="lessThan">
      <formula>0</formula>
    </cfRule>
  </conditionalFormatting>
  <conditionalFormatting sqref="CL56">
    <cfRule type="cellIs" dxfId="1509" priority="44" operator="lessThan">
      <formula>0</formula>
    </cfRule>
  </conditionalFormatting>
  <conditionalFormatting sqref="CL36:CM36">
    <cfRule type="cellIs" dxfId="1508" priority="50" operator="lessThan">
      <formula>0</formula>
    </cfRule>
  </conditionalFormatting>
  <conditionalFormatting sqref="CL37:CM37 CL38:CL39 CM38:CM54">
    <cfRule type="cellIs" dxfId="1507" priority="49" operator="lessThan">
      <formula>0</formula>
    </cfRule>
  </conditionalFormatting>
  <conditionalFormatting sqref="CL60:CL74">
    <cfRule type="cellIs" dxfId="1506" priority="45" operator="lessThan">
      <formula>0</formula>
    </cfRule>
  </conditionalFormatting>
  <conditionalFormatting sqref="CM29">
    <cfRule type="cellIs" dxfId="1505" priority="55" operator="lessThan">
      <formula>0</formula>
    </cfRule>
  </conditionalFormatting>
  <conditionalFormatting sqref="CM24">
    <cfRule type="cellIs" dxfId="1504" priority="54" operator="lessThan">
      <formula>0</formula>
    </cfRule>
  </conditionalFormatting>
  <conditionalFormatting sqref="CL25:CM28">
    <cfRule type="cellIs" dxfId="1503" priority="53" operator="lessThan">
      <formula>0</formula>
    </cfRule>
  </conditionalFormatting>
  <conditionalFormatting sqref="CL30:CM30">
    <cfRule type="cellIs" dxfId="1502" priority="52" operator="lessThan">
      <formula>0</formula>
    </cfRule>
  </conditionalFormatting>
  <conditionalFormatting sqref="CL31:CM34">
    <cfRule type="cellIs" dxfId="1501" priority="51" operator="lessThan">
      <formula>0</formula>
    </cfRule>
  </conditionalFormatting>
  <conditionalFormatting sqref="CL40:CL54">
    <cfRule type="cellIs" dxfId="1500" priority="48" operator="lessThan">
      <formula>0</formula>
    </cfRule>
  </conditionalFormatting>
  <conditionalFormatting sqref="CM56">
    <cfRule type="cellIs" dxfId="1499" priority="47" operator="lessThan">
      <formula>0</formula>
    </cfRule>
  </conditionalFormatting>
  <conditionalFormatting sqref="CL24">
    <cfRule type="cellIs" dxfId="1498" priority="43" operator="lessThan">
      <formula>0</formula>
    </cfRule>
  </conditionalFormatting>
  <conditionalFormatting sqref="CL22">
    <cfRule type="cellIs" dxfId="1497" priority="42" operator="lessThan">
      <formula>0</formula>
    </cfRule>
  </conditionalFormatting>
  <conditionalFormatting sqref="CL22">
    <cfRule type="cellIs" dxfId="1496" priority="41" operator="lessThan">
      <formula>0</formula>
    </cfRule>
  </conditionalFormatting>
  <conditionalFormatting sqref="BH22">
    <cfRule type="cellIs" dxfId="1495" priority="14" operator="lessThan">
      <formula>0</formula>
    </cfRule>
  </conditionalFormatting>
  <conditionalFormatting sqref="BH22">
    <cfRule type="cellIs" dxfId="1494" priority="13" operator="lessThan">
      <formula>0</formula>
    </cfRule>
  </conditionalFormatting>
  <conditionalFormatting sqref="BK22">
    <cfRule type="cellIs" dxfId="1493" priority="12" operator="lessThan">
      <formula>0</formula>
    </cfRule>
  </conditionalFormatting>
  <conditionalFormatting sqref="BK22">
    <cfRule type="cellIs" dxfId="1492" priority="11" operator="lessThan">
      <formula>0</formula>
    </cfRule>
  </conditionalFormatting>
  <conditionalFormatting sqref="BN22">
    <cfRule type="cellIs" dxfId="1491" priority="10" operator="lessThan">
      <formula>0</formula>
    </cfRule>
  </conditionalFormatting>
  <conditionalFormatting sqref="BN22">
    <cfRule type="cellIs" dxfId="1490" priority="9" operator="lessThan">
      <formula>0</formula>
    </cfRule>
  </conditionalFormatting>
  <conditionalFormatting sqref="BQ22">
    <cfRule type="cellIs" dxfId="1489" priority="8" operator="lessThan">
      <formula>0</formula>
    </cfRule>
  </conditionalFormatting>
  <conditionalFormatting sqref="BQ22">
    <cfRule type="cellIs" dxfId="1488" priority="7" operator="lessThan">
      <formula>0</formula>
    </cfRule>
  </conditionalFormatting>
  <conditionalFormatting sqref="BT22">
    <cfRule type="cellIs" dxfId="1487" priority="6" operator="lessThan">
      <formula>0</formula>
    </cfRule>
  </conditionalFormatting>
  <conditionalFormatting sqref="BT22">
    <cfRule type="cellIs" dxfId="1486" priority="5" operator="lessThan">
      <formula>0</formula>
    </cfRule>
  </conditionalFormatting>
  <conditionalFormatting sqref="BW22">
    <cfRule type="cellIs" dxfId="1485" priority="4" operator="lessThan">
      <formula>0</formula>
    </cfRule>
  </conditionalFormatting>
  <conditionalFormatting sqref="BW22">
    <cfRule type="cellIs" dxfId="1484" priority="3" operator="lessThan">
      <formula>0</formula>
    </cfRule>
  </conditionalFormatting>
  <conditionalFormatting sqref="BZ22">
    <cfRule type="cellIs" dxfId="1483" priority="2" operator="lessThan">
      <formula>0</formula>
    </cfRule>
  </conditionalFormatting>
  <conditionalFormatting sqref="BZ22">
    <cfRule type="cellIs" dxfId="1482" priority="1" operator="lessThan">
      <formula>0</formula>
    </cfRule>
  </conditionalFormatting>
  <pageMargins left="0.7" right="0.7" top="0.75" bottom="0.75" header="0.3" footer="0.3"/>
  <pageSetup paperSize="9" orientation="portrait" r:id="rId1"/>
  <headerFooter>
    <oddHeader>&amp;C&amp;G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F7E11BA117194E83C13A10515FADAC" ma:contentTypeVersion="13" ma:contentTypeDescription="Create a new document." ma:contentTypeScope="" ma:versionID="950f4d3c5b924e34c0f94cbec349e10e">
  <xsd:schema xmlns:xsd="http://www.w3.org/2001/XMLSchema" xmlns:xs="http://www.w3.org/2001/XMLSchema" xmlns:p="http://schemas.microsoft.com/office/2006/metadata/properties" xmlns:ns1="http://schemas.microsoft.com/sharepoint/v3" xmlns:ns2="6b55a666-67fc-440c-9f39-8b2e87e57261" xmlns:ns3="d90ab736-ff70-41e7-84f3-9ebbbafd2716" targetNamespace="http://schemas.microsoft.com/office/2006/metadata/properties" ma:root="true" ma:fieldsID="50531fd79dee58efc37d3f2f31140c40" ns1:_="" ns2:_="" ns3:_="">
    <xsd:import namespace="http://schemas.microsoft.com/sharepoint/v3"/>
    <xsd:import namespace="6b55a666-67fc-440c-9f39-8b2e87e57261"/>
    <xsd:import namespace="d90ab736-ff70-41e7-84f3-9ebbbafd271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DateTaken"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55a666-67fc-440c-9f39-8b2e87e5726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0ab736-ff70-41e7-84f3-9ebbbafd271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BFBC9B8-3D37-478E-BF92-8D2763520900}"/>
</file>

<file path=customXml/itemProps2.xml><?xml version="1.0" encoding="utf-8"?>
<ds:datastoreItem xmlns:ds="http://schemas.openxmlformats.org/officeDocument/2006/customXml" ds:itemID="{8D6E501F-72AF-4B3C-B862-68C2B2F4DEEF}"/>
</file>

<file path=customXml/itemProps3.xml><?xml version="1.0" encoding="utf-8"?>
<ds:datastoreItem xmlns:ds="http://schemas.openxmlformats.org/officeDocument/2006/customXml" ds:itemID="{5A53525A-8DFE-4887-A43D-DC6587D06E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Table Headings</vt:lpstr>
      <vt:lpstr>Control assumptions</vt:lpstr>
      <vt:lpstr>Existing Cable Inspection</vt:lpstr>
      <vt:lpstr>Baseline information</vt:lpstr>
      <vt:lpstr>ScotMap Tables</vt:lpstr>
      <vt:lpstr>ScotMap Values</vt:lpstr>
      <vt:lpstr>CBA_Scenarios</vt:lpstr>
      <vt:lpstr>Phase 1</vt:lpstr>
      <vt:lpstr>Phase 2</vt:lpstr>
      <vt:lpstr>Phase 3</vt:lpstr>
      <vt:lpstr>Master</vt:lpstr>
      <vt:lpstr>'Control assumptions'!Print_Area</vt:lpstr>
      <vt:lpstr>'Existing Cable Inspection'!Print_Area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2021-03-21T21:10:25Z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a1593e3-eb40-4b63-9198-a6ec3e998e52_Enabled">
    <vt:lpwstr>True</vt:lpwstr>
  </property>
  <property fmtid="{D5CDD505-2E9C-101B-9397-08002B2CF9AE}" pid="3" name="MSIP_Label_9a1593e3-eb40-4b63-9198-a6ec3e998e52_SiteId">
    <vt:lpwstr>953b0f83-1ce6-45c3-82c9-1d847e372339</vt:lpwstr>
  </property>
  <property fmtid="{D5CDD505-2E9C-101B-9397-08002B2CF9AE}" pid="4" name="MSIP_Label_9a1593e3-eb40-4b63-9198-a6ec3e998e52_Owner">
    <vt:lpwstr>David.Taylor2@sse.com</vt:lpwstr>
  </property>
  <property fmtid="{D5CDD505-2E9C-101B-9397-08002B2CF9AE}" pid="5" name="MSIP_Label_9a1593e3-eb40-4b63-9198-a6ec3e998e52_SetDate">
    <vt:lpwstr>2021-01-18T15:36:42.3133827Z</vt:lpwstr>
  </property>
  <property fmtid="{D5CDD505-2E9C-101B-9397-08002B2CF9AE}" pid="6" name="MSIP_Label_9a1593e3-eb40-4b63-9198-a6ec3e998e52_Name">
    <vt:lpwstr>Confidential</vt:lpwstr>
  </property>
  <property fmtid="{D5CDD505-2E9C-101B-9397-08002B2CF9AE}" pid="7" name="MSIP_Label_9a1593e3-eb40-4b63-9198-a6ec3e998e52_Application">
    <vt:lpwstr>Microsoft Azure Information Protection</vt:lpwstr>
  </property>
  <property fmtid="{D5CDD505-2E9C-101B-9397-08002B2CF9AE}" pid="8" name="MSIP_Label_9a1593e3-eb40-4b63-9198-a6ec3e998e52_ActionId">
    <vt:lpwstr>71525d7c-02f0-48da-81de-d014f3eb00e5</vt:lpwstr>
  </property>
  <property fmtid="{D5CDD505-2E9C-101B-9397-08002B2CF9AE}" pid="9" name="MSIP_Label_9a1593e3-eb40-4b63-9198-a6ec3e998e52_Extended_MSFT_Method">
    <vt:lpwstr>Manual</vt:lpwstr>
  </property>
  <property fmtid="{D5CDD505-2E9C-101B-9397-08002B2CF9AE}" pid="10" name="Sensitivity">
    <vt:lpwstr>Confidential</vt:lpwstr>
  </property>
  <property fmtid="{D5CDD505-2E9C-101B-9397-08002B2CF9AE}" pid="11" name="ContentTypeId">
    <vt:lpwstr>0x0101004AF7E11BA117194E83C13A10515FADAC</vt:lpwstr>
  </property>
</Properties>
</file>