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6" windowWidth="23256" windowHeight="11688" tabRatio="911" activeTab="3"/>
  </bookViews>
  <sheets>
    <sheet name="CRM Apportioned Totals" sheetId="5" r:id="rId1"/>
    <sheet name="SB2K-Inchcape-GX" sheetId="1" r:id="rId2"/>
    <sheet name="SB2K-NNG-GX" sheetId="3" r:id="rId3"/>
    <sheet name="SB2K-Seagreen-GX" sheetId="2" r:id="rId4"/>
    <sheet name="Sheet1" sheetId="6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5" l="1"/>
  <c r="F15" i="5"/>
  <c r="N23" i="5"/>
  <c r="N22" i="5"/>
  <c r="D7" i="5"/>
  <c r="D9" i="5" s="1"/>
  <c r="C7" i="5"/>
  <c r="C9" i="5" s="1"/>
  <c r="B7" i="5"/>
  <c r="B9" i="5" s="1"/>
  <c r="D6" i="5"/>
  <c r="D8" i="5" s="1"/>
  <c r="C6" i="5"/>
  <c r="C8" i="5" s="1"/>
  <c r="B6" i="5"/>
  <c r="B8" i="5" s="1"/>
  <c r="C4" i="2"/>
  <c r="D4" i="2"/>
  <c r="E4" i="2"/>
  <c r="F4" i="2"/>
  <c r="H4" i="2"/>
  <c r="K4" i="2"/>
  <c r="B4" i="2"/>
  <c r="C4" i="3"/>
  <c r="D4" i="3"/>
  <c r="E4" i="3"/>
  <c r="F4" i="3"/>
  <c r="H4" i="3"/>
  <c r="B4" i="3"/>
  <c r="M3" i="1"/>
  <c r="M2" i="1"/>
  <c r="I3" i="1"/>
  <c r="I2" i="1"/>
  <c r="I4" i="1" s="1"/>
  <c r="H3" i="1"/>
  <c r="H2" i="1"/>
  <c r="G3" i="1"/>
  <c r="G2" i="1"/>
  <c r="B3" i="2"/>
  <c r="B2" i="2"/>
  <c r="B3" i="3"/>
  <c r="B2" i="3"/>
  <c r="B3" i="1"/>
  <c r="C4" i="1"/>
  <c r="E4" i="1"/>
  <c r="F4" i="1"/>
  <c r="G4" i="1"/>
  <c r="H4" i="1"/>
  <c r="J4" i="1"/>
  <c r="B4" i="1"/>
  <c r="B2" i="1"/>
  <c r="F2" i="2"/>
  <c r="G2" i="2" s="1"/>
  <c r="F3" i="2"/>
  <c r="F2" i="3"/>
  <c r="F3" i="3"/>
  <c r="G3" i="3" l="1"/>
  <c r="G2" i="3"/>
  <c r="G4" i="3" s="1"/>
  <c r="G3" i="2"/>
  <c r="G4" i="2" s="1"/>
  <c r="F2" i="1"/>
  <c r="F3" i="1"/>
  <c r="N18" i="6" l="1"/>
  <c r="N17" i="6"/>
  <c r="N16" i="6"/>
  <c r="N15" i="6"/>
  <c r="L44" i="6"/>
  <c r="H42" i="6"/>
  <c r="H34" i="6"/>
  <c r="L32" i="6"/>
  <c r="L28" i="6"/>
  <c r="H22" i="6"/>
  <c r="C19" i="6"/>
  <c r="H9" i="6"/>
  <c r="C8" i="6"/>
  <c r="D2" i="2"/>
  <c r="D3" i="2"/>
  <c r="D2" i="1"/>
  <c r="D3" i="1"/>
  <c r="D4" i="1" s="1"/>
  <c r="D3" i="3"/>
  <c r="D2" i="3"/>
  <c r="H2" i="2" l="1"/>
  <c r="J2" i="2"/>
  <c r="J3" i="2"/>
  <c r="J2" i="1"/>
  <c r="J3" i="1"/>
  <c r="J3" i="3"/>
  <c r="J2" i="3"/>
  <c r="J4" i="2" l="1"/>
  <c r="J4" i="3"/>
  <c r="H3" i="2"/>
  <c r="H3" i="3"/>
  <c r="I2" i="2"/>
  <c r="I3" i="2"/>
  <c r="L3" i="2" s="1"/>
  <c r="I2" i="3"/>
  <c r="I4" i="3" s="1"/>
  <c r="I3" i="3"/>
  <c r="H2" i="3"/>
  <c r="L2" i="2" l="1"/>
  <c r="L4" i="2" s="1"/>
  <c r="I4" i="2"/>
  <c r="L3" i="3"/>
  <c r="L2" i="3"/>
  <c r="L2" i="1"/>
  <c r="L3" i="1"/>
  <c r="L4" i="3" l="1"/>
  <c r="L4" i="1"/>
  <c r="M3" i="2"/>
  <c r="M2" i="2"/>
  <c r="M4" i="2" l="1"/>
  <c r="M4" i="1"/>
  <c r="M3" i="3"/>
  <c r="M2" i="3"/>
  <c r="M4" i="3" s="1"/>
  <c r="D22" i="5" l="1"/>
  <c r="B22" i="5"/>
  <c r="B23" i="5"/>
  <c r="D10" i="5"/>
  <c r="B10" i="5"/>
  <c r="D23" i="5" l="1"/>
  <c r="L22" i="5"/>
  <c r="G22" i="5"/>
  <c r="M22" i="5"/>
  <c r="H22" i="5"/>
  <c r="C22" i="5"/>
  <c r="C24" i="5" s="1"/>
  <c r="C23" i="5"/>
  <c r="C10" i="5"/>
  <c r="E23" i="5"/>
  <c r="J23" i="5"/>
  <c r="E22" i="5"/>
  <c r="J22" i="5"/>
  <c r="D24" i="5"/>
  <c r="B24" i="5"/>
  <c r="E24" i="5" l="1"/>
  <c r="J24" i="5"/>
  <c r="L24" i="5"/>
  <c r="H23" i="5"/>
  <c r="H24" i="5" s="1"/>
  <c r="M23" i="5"/>
  <c r="M24" i="5" s="1"/>
  <c r="L23" i="5"/>
  <c r="G23" i="5"/>
  <c r="G24" i="5" s="1"/>
  <c r="K22" i="5"/>
  <c r="F22" i="5"/>
  <c r="K23" i="5"/>
  <c r="F23" i="5"/>
  <c r="F24" i="5" l="1"/>
  <c r="K24" i="5"/>
</calcChain>
</file>

<file path=xl/comments1.xml><?xml version="1.0" encoding="utf-8"?>
<comments xmlns="http://schemas.openxmlformats.org/spreadsheetml/2006/main">
  <authors>
    <author>Glen Tyler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SPA values from ICOL Appendix 11B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comments2.xml><?xml version="1.0" encoding="utf-8"?>
<comments xmlns="http://schemas.openxmlformats.org/spreadsheetml/2006/main">
  <authors>
    <author>Glen Tyler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comments3.xml><?xml version="1.0" encoding="utf-8"?>
<comments xmlns="http://schemas.openxmlformats.org/spreadsheetml/2006/main">
  <authors>
    <author>Glen Tyler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sharedStrings.xml><?xml version="1.0" encoding="utf-8"?>
<sst xmlns="http://schemas.openxmlformats.org/spreadsheetml/2006/main" count="160" uniqueCount="118">
  <si>
    <t>Pop (Individs)</t>
  </si>
  <si>
    <t>Distance</t>
  </si>
  <si>
    <t>Distance ^2</t>
  </si>
  <si>
    <t>Proportion Sea</t>
  </si>
  <si>
    <t>Colpop/sumpop</t>
  </si>
  <si>
    <t>Sum dist2/col dist2</t>
  </si>
  <si>
    <t>colsea/sumsea</t>
  </si>
  <si>
    <t>SNHWeighting</t>
  </si>
  <si>
    <t>Forth Islands</t>
  </si>
  <si>
    <t>Burn of Daff</t>
  </si>
  <si>
    <t>Eyemouth to Burnmouth</t>
  </si>
  <si>
    <t>Inchkeith</t>
  </si>
  <si>
    <t>Sum</t>
  </si>
  <si>
    <t>Inch Cape</t>
  </si>
  <si>
    <t>NNG</t>
  </si>
  <si>
    <t>Seagreen</t>
  </si>
  <si>
    <t>Total SPA</t>
  </si>
  <si>
    <t>Non-SPA</t>
  </si>
  <si>
    <t>Total SPA and Non-SPA</t>
  </si>
  <si>
    <t>Total on Projects</t>
  </si>
  <si>
    <t>Proportion of Impact</t>
  </si>
  <si>
    <t xml:space="preserve">Inch Cape </t>
  </si>
  <si>
    <t>Total</t>
  </si>
  <si>
    <t xml:space="preserve">Forth Islands SPA </t>
  </si>
  <si>
    <t>Non-SPA Proportion</t>
  </si>
  <si>
    <t>Year Counted</t>
  </si>
  <si>
    <t>Table 1. Apportioned % per Colony Per Project</t>
  </si>
  <si>
    <t>Table 3. Apportioning Seabird 2K (SB2K)</t>
  </si>
  <si>
    <t>Seagreen Alpha</t>
  </si>
  <si>
    <t>Seagreen Bravo</t>
  </si>
  <si>
    <t>Totals</t>
  </si>
  <si>
    <t>Number of Breeding Season Collisions</t>
  </si>
  <si>
    <t>Site</t>
  </si>
  <si>
    <t xml:space="preserve">Year </t>
  </si>
  <si>
    <t>Count</t>
  </si>
  <si>
    <t>Broadhaven to Moorburn point</t>
  </si>
  <si>
    <t>Bass Rock</t>
  </si>
  <si>
    <t>BRMP/B</t>
  </si>
  <si>
    <t>Craig</t>
  </si>
  <si>
    <t>BRMP/C</t>
  </si>
  <si>
    <t>IOM</t>
  </si>
  <si>
    <t>Fast Castle</t>
  </si>
  <si>
    <t>Fidra</t>
  </si>
  <si>
    <t>St Abbs</t>
  </si>
  <si>
    <t>lamb</t>
  </si>
  <si>
    <t>MPFC/C</t>
  </si>
  <si>
    <t>MPFC/D</t>
  </si>
  <si>
    <t>Lunan Bay to Arbroath</t>
  </si>
  <si>
    <t>EB1</t>
  </si>
  <si>
    <t>Auch/C</t>
  </si>
  <si>
    <t>EB2</t>
  </si>
  <si>
    <t>Auch/B</t>
  </si>
  <si>
    <t>EB3</t>
  </si>
  <si>
    <t>EB4</t>
  </si>
  <si>
    <t>EB5</t>
  </si>
  <si>
    <t>EB6</t>
  </si>
  <si>
    <t>Whiting ness</t>
  </si>
  <si>
    <t>EB7</t>
  </si>
  <si>
    <t>WE4/A</t>
  </si>
  <si>
    <t>WE5/A</t>
  </si>
  <si>
    <t>WE7/A</t>
  </si>
  <si>
    <t>WE8/A</t>
  </si>
  <si>
    <t>Northumberland</t>
  </si>
  <si>
    <t>Berwick to Scottish border</t>
  </si>
  <si>
    <t>Catterline to Inverbervie</t>
  </si>
  <si>
    <t>Newton hill</t>
  </si>
  <si>
    <t>CI9</t>
  </si>
  <si>
    <t>DOHB/A</t>
  </si>
  <si>
    <t>CI7</t>
  </si>
  <si>
    <t>MUC/B</t>
  </si>
  <si>
    <t>CI8</t>
  </si>
  <si>
    <t>CI4</t>
  </si>
  <si>
    <t>Newtonhill to Hall Bay</t>
  </si>
  <si>
    <t>CI5</t>
  </si>
  <si>
    <t>NH1/A</t>
  </si>
  <si>
    <t>CI3</t>
  </si>
  <si>
    <t>NH2/A</t>
  </si>
  <si>
    <t>CI6</t>
  </si>
  <si>
    <t>CI10</t>
  </si>
  <si>
    <t>Inchmickery</t>
  </si>
  <si>
    <t>Findon Ness to Hare Ness</t>
  </si>
  <si>
    <t>Stonehaven</t>
  </si>
  <si>
    <t>HNSC/A</t>
  </si>
  <si>
    <t>DN3/B</t>
  </si>
  <si>
    <t>Hare</t>
  </si>
  <si>
    <t>DN4/C</t>
  </si>
  <si>
    <t>Cove</t>
  </si>
  <si>
    <t>Findon</t>
  </si>
  <si>
    <t>Thorny</t>
  </si>
  <si>
    <t>Cove/A</t>
  </si>
  <si>
    <t>SCFN/A</t>
  </si>
  <si>
    <t>DN1/B</t>
  </si>
  <si>
    <t>DN1/C</t>
  </si>
  <si>
    <t>Forvie</t>
  </si>
  <si>
    <t>DN2/B</t>
  </si>
  <si>
    <t>Bass</t>
  </si>
  <si>
    <t>Lamb</t>
  </si>
  <si>
    <t>Lothian</t>
  </si>
  <si>
    <t>BDNH/A</t>
  </si>
  <si>
    <t>Guillemot Apportioning</t>
  </si>
  <si>
    <t>Stage 1 SNH prop</t>
  </si>
  <si>
    <t>SPA sums</t>
  </si>
  <si>
    <t>1-PropoSea</t>
  </si>
  <si>
    <t>1-propsea/Sum(1-propsea)</t>
  </si>
  <si>
    <t>1-propsea</t>
  </si>
  <si>
    <t>1-propsea/sum(1-propsea)</t>
  </si>
  <si>
    <t>Stage 2 Apportioning</t>
  </si>
  <si>
    <t>Adults</t>
  </si>
  <si>
    <t>Immatures</t>
  </si>
  <si>
    <t>Table 2. Worst Case Scenarios  - Gannet</t>
  </si>
  <si>
    <t>Troup, Pennan and Lions Head</t>
  </si>
  <si>
    <t>Single Stage Apportioning</t>
  </si>
  <si>
    <t>Troup Head SSSI</t>
  </si>
  <si>
    <t>Forth Islands SPA</t>
  </si>
  <si>
    <t>Troup</t>
  </si>
  <si>
    <t>Gannet Colony Name</t>
  </si>
  <si>
    <t>Adult</t>
  </si>
  <si>
    <t>Immature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</si>
</sst>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6" formatCode="_-* #,##0.0000000_-;\-* #,##0.0000000_-;_-* &quot;-&quot;??_-;_-@_-"/>
    <numFmt numFmtId="167" formatCode="0.000"/>
    <numFmt numFmtId="169" formatCode="_-* #,##0.00000_-;\-* #,##0.00000_-;_-* &quot;-&quot;??_-;_-@_-"/>
    <numFmt numFmtId="172" formatCode="_-* #,##0.000_-;\-* #,##0.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>
      <alignment wrapText="1"/>
    </xf>
  </cellStyleXfs>
  <cellXfs count="84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0" borderId="0" xfId="0" applyFont="1"/>
    <xf numFmtId="0" fontId="0" fillId="2" borderId="0" xfId="0" applyFill="1"/>
    <xf numFmtId="0" fontId="0" fillId="0" borderId="0" xfId="0" applyFont="1"/>
    <xf numFmtId="0" fontId="4" fillId="0" borderId="0" xfId="0" applyFont="1"/>
    <xf numFmtId="164" fontId="0" fillId="0" borderId="0" xfId="1" applyNumberFormat="1" applyFont="1"/>
    <xf numFmtId="43" fontId="0" fillId="0" borderId="0" xfId="0" applyNumberFormat="1"/>
    <xf numFmtId="165" fontId="0" fillId="0" borderId="0" xfId="0" applyNumberFormat="1"/>
    <xf numFmtId="166" fontId="0" fillId="2" borderId="0" xfId="0" applyNumberFormat="1" applyFill="1"/>
    <xf numFmtId="43" fontId="0" fillId="0" borderId="0" xfId="1" applyNumberFormat="1" applyFont="1"/>
    <xf numFmtId="0" fontId="7" fillId="0" borderId="0" xfId="0" applyFont="1"/>
    <xf numFmtId="0" fontId="3" fillId="0" borderId="9" xfId="0" applyFont="1" applyBorder="1"/>
    <xf numFmtId="0" fontId="3" fillId="0" borderId="11" xfId="0" applyFont="1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7" fillId="0" borderId="9" xfId="0" applyFont="1" applyBorder="1"/>
    <xf numFmtId="0" fontId="13" fillId="0" borderId="0" xfId="0" applyFont="1"/>
    <xf numFmtId="167" fontId="0" fillId="0" borderId="0" xfId="0" applyNumberFormat="1" applyFont="1" applyBorder="1"/>
    <xf numFmtId="167" fontId="0" fillId="0" borderId="0" xfId="0" applyNumberFormat="1" applyFont="1"/>
    <xf numFmtId="10" fontId="0" fillId="0" borderId="5" xfId="0" applyNumberFormat="1" applyFont="1" applyFill="1" applyBorder="1"/>
    <xf numFmtId="10" fontId="0" fillId="0" borderId="0" xfId="0" applyNumberFormat="1" applyFont="1" applyBorder="1"/>
    <xf numFmtId="0" fontId="3" fillId="0" borderId="15" xfId="0" applyFont="1" applyBorder="1" applyAlignment="1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3" fillId="0" borderId="7" xfId="0" applyFont="1" applyBorder="1"/>
    <xf numFmtId="0" fontId="9" fillId="0" borderId="0" xfId="0" applyFont="1" applyBorder="1"/>
    <xf numFmtId="0" fontId="15" fillId="0" borderId="0" xfId="0" applyFont="1"/>
    <xf numFmtId="169" fontId="0" fillId="2" borderId="0" xfId="0" applyNumberFormat="1" applyFill="1"/>
    <xf numFmtId="0" fontId="0" fillId="0" borderId="8" xfId="0" applyFont="1" applyBorder="1" applyAlignment="1">
      <alignment wrapText="1"/>
    </xf>
    <xf numFmtId="10" fontId="15" fillId="0" borderId="12" xfId="0" applyNumberFormat="1" applyFont="1" applyBorder="1"/>
    <xf numFmtId="43" fontId="0" fillId="0" borderId="0" xfId="1" applyFont="1" applyFill="1" applyBorder="1"/>
    <xf numFmtId="43" fontId="0" fillId="0" borderId="5" xfId="1" applyFont="1" applyFill="1" applyBorder="1"/>
    <xf numFmtId="10" fontId="15" fillId="0" borderId="17" xfId="0" applyNumberFormat="1" applyFont="1" applyBorder="1"/>
    <xf numFmtId="0" fontId="0" fillId="0" borderId="5" xfId="0" applyBorder="1"/>
    <xf numFmtId="0" fontId="0" fillId="0" borderId="17" xfId="0" applyBorder="1"/>
    <xf numFmtId="43" fontId="15" fillId="5" borderId="12" xfId="1" applyFont="1" applyFill="1" applyBorder="1"/>
    <xf numFmtId="43" fontId="15" fillId="5" borderId="17" xfId="1" applyFont="1" applyFill="1" applyBorder="1"/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16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16" xfId="0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4" xfId="3" applyFont="1" applyFill="1" applyBorder="1" applyAlignment="1">
      <alignment wrapText="1"/>
    </xf>
    <xf numFmtId="0" fontId="0" fillId="0" borderId="4" xfId="3" applyFont="1" applyFill="1" applyBorder="1" applyAlignment="1">
      <alignment horizontal="left" wrapText="1"/>
    </xf>
    <xf numFmtId="0" fontId="15" fillId="0" borderId="16" xfId="0" applyFont="1" applyBorder="1" applyAlignment="1">
      <alignment horizontal="right" wrapText="1"/>
    </xf>
    <xf numFmtId="0" fontId="18" fillId="0" borderId="0" xfId="0" applyFont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167" fontId="0" fillId="0" borderId="12" xfId="0" applyNumberFormat="1" applyFont="1" applyBorder="1" applyAlignment="1">
      <alignment horizontal="center"/>
    </xf>
    <xf numFmtId="167" fontId="0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164" fontId="0" fillId="0" borderId="0" xfId="0" applyNumberFormat="1"/>
    <xf numFmtId="172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2.xml" Id="R2bbfa1d21a65494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22" zoomScale="93" zoomScaleNormal="93" zoomScalePageLayoutView="93" workbookViewId="0">
      <selection activeCell="F15" sqref="F15:G15"/>
    </sheetView>
  </sheetViews>
  <sheetFormatPr defaultColWidth="8.77734375" defaultRowHeight="14.4" x14ac:dyDescent="0.3"/>
  <cols>
    <col min="1" max="1" width="23.44140625" style="29" customWidth="1"/>
    <col min="2" max="4" width="9.44140625" customWidth="1"/>
    <col min="5" max="5" width="9.77734375" customWidth="1"/>
    <col min="6" max="6" width="7.44140625" bestFit="1" customWidth="1"/>
    <col min="7" max="7" width="9.6640625" customWidth="1"/>
    <col min="8" max="8" width="9.109375" customWidth="1"/>
    <col min="9" max="11" width="8.44140625" customWidth="1"/>
    <col min="12" max="13" width="9.109375" customWidth="1"/>
    <col min="14" max="14" width="10.109375" bestFit="1" customWidth="1"/>
  </cols>
  <sheetData>
    <row r="1" spans="1:14" ht="18" x14ac:dyDescent="0.35">
      <c r="A1" s="69" t="s">
        <v>99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" thickBot="1" x14ac:dyDescent="0.35"/>
    <row r="3" spans="1:14" ht="15" thickBot="1" x14ac:dyDescent="0.35">
      <c r="A3" s="73" t="s">
        <v>26</v>
      </c>
      <c r="B3" s="74"/>
      <c r="C3" s="74"/>
      <c r="D3" s="75"/>
    </row>
    <row r="4" spans="1:14" x14ac:dyDescent="0.3">
      <c r="A4" s="47"/>
      <c r="B4" s="24" t="s">
        <v>13</v>
      </c>
      <c r="C4" s="32" t="s">
        <v>14</v>
      </c>
      <c r="D4" s="31" t="s">
        <v>15</v>
      </c>
    </row>
    <row r="5" spans="1:14" x14ac:dyDescent="0.3">
      <c r="A5" s="48"/>
      <c r="B5" s="13"/>
      <c r="C5" s="13"/>
      <c r="D5" s="14"/>
    </row>
    <row r="6" spans="1:14" x14ac:dyDescent="0.3">
      <c r="A6" s="49" t="s">
        <v>8</v>
      </c>
      <c r="B6" s="33">
        <f>'SB2K-Inchcape-GX'!M2</f>
        <v>0.99737896092308143</v>
      </c>
      <c r="C6" s="33">
        <f>'SB2K-NNG-GX'!M2</f>
        <v>0.9995605271631075</v>
      </c>
      <c r="D6" s="34">
        <f>'SB2K-Seagreen-GX'!M2</f>
        <v>0.98880347890671028</v>
      </c>
    </row>
    <row r="7" spans="1:14" ht="28.8" x14ac:dyDescent="0.3">
      <c r="A7" s="50" t="s">
        <v>110</v>
      </c>
      <c r="B7" s="33">
        <f>'SB2K-Inchcape-GX'!M3</f>
        <v>2.6210390769185491E-3</v>
      </c>
      <c r="C7" s="33">
        <f>'SB2K-NNG-GX'!M3</f>
        <v>4.3947283689250348E-4</v>
      </c>
      <c r="D7" s="34">
        <f>'SB2K-Seagreen-GX'!M3</f>
        <v>1.1196521093289627E-2</v>
      </c>
    </row>
    <row r="8" spans="1:14" x14ac:dyDescent="0.3">
      <c r="A8" s="51" t="s">
        <v>16</v>
      </c>
      <c r="B8" s="15">
        <f>B6</f>
        <v>0.99737896092308143</v>
      </c>
      <c r="C8" s="15">
        <f t="shared" ref="C8:D8" si="0">C6</f>
        <v>0.9995605271631075</v>
      </c>
      <c r="D8" s="15">
        <f t="shared" si="0"/>
        <v>0.98880347890671028</v>
      </c>
      <c r="I8" s="5"/>
      <c r="J8" s="5"/>
      <c r="K8" s="5"/>
      <c r="L8" s="5"/>
      <c r="M8" s="5"/>
      <c r="N8" s="5"/>
    </row>
    <row r="9" spans="1:14" x14ac:dyDescent="0.3">
      <c r="A9" s="52" t="s">
        <v>17</v>
      </c>
      <c r="B9" s="35">
        <f>B7</f>
        <v>2.6210390769185491E-3</v>
      </c>
      <c r="C9" s="35">
        <f t="shared" ref="C9:D9" si="1">C7</f>
        <v>4.3947283689250348E-4</v>
      </c>
      <c r="D9" s="35">
        <f t="shared" si="1"/>
        <v>1.1196521093289627E-2</v>
      </c>
      <c r="J9" s="5"/>
      <c r="K9" s="5"/>
      <c r="L9" s="5"/>
      <c r="M9" s="5"/>
      <c r="N9" s="5"/>
    </row>
    <row r="10" spans="1:14" ht="15" thickBot="1" x14ac:dyDescent="0.35">
      <c r="A10" s="53" t="s">
        <v>18</v>
      </c>
      <c r="B10" s="16">
        <f>B9+B8</f>
        <v>1</v>
      </c>
      <c r="C10" s="16">
        <f>C9+C8</f>
        <v>1</v>
      </c>
      <c r="D10" s="17">
        <f>D9+D8</f>
        <v>0.99999999999999989</v>
      </c>
    </row>
    <row r="11" spans="1:14" ht="6" customHeight="1" thickBot="1" x14ac:dyDescent="0.35"/>
    <row r="12" spans="1:14" x14ac:dyDescent="0.3">
      <c r="A12" s="70" t="s">
        <v>109</v>
      </c>
      <c r="B12" s="71"/>
      <c r="C12" s="71"/>
      <c r="D12" s="71"/>
      <c r="E12" s="71"/>
      <c r="F12" s="71"/>
      <c r="G12" s="72"/>
      <c r="H12" s="5"/>
    </row>
    <row r="13" spans="1:14" ht="28.8" x14ac:dyDescent="0.3">
      <c r="A13" s="38"/>
      <c r="B13" s="18" t="s">
        <v>13</v>
      </c>
      <c r="C13" s="18" t="s">
        <v>14</v>
      </c>
      <c r="D13" s="25" t="s">
        <v>28</v>
      </c>
      <c r="E13" s="26" t="s">
        <v>29</v>
      </c>
      <c r="F13" s="78" t="s">
        <v>19</v>
      </c>
      <c r="G13" s="79"/>
      <c r="H13" s="5"/>
    </row>
    <row r="14" spans="1:14" x14ac:dyDescent="0.3">
      <c r="A14" s="54" t="s">
        <v>107</v>
      </c>
      <c r="B14" s="15">
        <v>396</v>
      </c>
      <c r="C14" s="15">
        <v>91</v>
      </c>
      <c r="D14" s="15">
        <v>271</v>
      </c>
      <c r="E14" s="43">
        <v>172</v>
      </c>
      <c r="F14" s="80">
        <f>SUM(B14:E14)</f>
        <v>930</v>
      </c>
      <c r="G14" s="81"/>
      <c r="H14" s="5"/>
      <c r="J14" s="5"/>
      <c r="K14" s="5"/>
      <c r="L14" s="5"/>
      <c r="M14" s="5"/>
      <c r="N14" s="5"/>
    </row>
    <row r="15" spans="1:14" x14ac:dyDescent="0.3">
      <c r="A15" s="54" t="s">
        <v>108</v>
      </c>
      <c r="B15" s="15">
        <v>9</v>
      </c>
      <c r="C15" s="15">
        <v>2</v>
      </c>
      <c r="D15" s="15">
        <v>8</v>
      </c>
      <c r="E15" s="43">
        <v>4</v>
      </c>
      <c r="F15" s="80">
        <f>SUM(B15:E15)</f>
        <v>23</v>
      </c>
      <c r="G15" s="81"/>
      <c r="H15" s="5"/>
      <c r="J15" s="5"/>
      <c r="K15" s="12"/>
      <c r="L15" s="5"/>
      <c r="M15" s="5"/>
      <c r="N15" s="5"/>
    </row>
    <row r="16" spans="1:14" ht="15" thickBot="1" x14ac:dyDescent="0.35">
      <c r="A16" s="53"/>
      <c r="B16" s="16"/>
      <c r="C16" s="16"/>
      <c r="D16" s="16"/>
      <c r="E16" s="44"/>
      <c r="F16" s="76"/>
      <c r="G16" s="77"/>
      <c r="H16" s="5"/>
      <c r="J16" s="5"/>
      <c r="K16" s="19"/>
      <c r="L16" s="5"/>
      <c r="M16" s="5"/>
      <c r="N16" s="5"/>
    </row>
    <row r="17" spans="1:14" ht="6" customHeight="1" thickBot="1" x14ac:dyDescent="0.35">
      <c r="A17" s="55"/>
      <c r="B17" s="20"/>
      <c r="C17" s="20"/>
      <c r="D17" s="20"/>
      <c r="E17" s="20"/>
      <c r="F17" s="21"/>
      <c r="G17" s="5"/>
      <c r="H17" s="5"/>
      <c r="I17" s="5"/>
      <c r="J17" s="19"/>
      <c r="K17" s="5"/>
      <c r="L17" s="5"/>
      <c r="M17" s="5"/>
      <c r="N17" s="5"/>
    </row>
    <row r="18" spans="1:14" x14ac:dyDescent="0.3">
      <c r="A18" s="66" t="s">
        <v>27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x14ac:dyDescent="0.3">
      <c r="A19" s="56"/>
      <c r="B19" s="15"/>
      <c r="C19" s="15"/>
      <c r="D19" s="15"/>
      <c r="E19" s="61" t="s">
        <v>31</v>
      </c>
      <c r="F19" s="62"/>
      <c r="G19" s="62"/>
      <c r="H19" s="62"/>
      <c r="I19" s="62"/>
      <c r="J19" s="62"/>
      <c r="K19" s="62"/>
      <c r="L19" s="62"/>
      <c r="M19" s="62"/>
      <c r="N19" s="62"/>
    </row>
    <row r="20" spans="1:14" x14ac:dyDescent="0.3">
      <c r="A20" s="56"/>
      <c r="B20" s="62" t="s">
        <v>20</v>
      </c>
      <c r="C20" s="62"/>
      <c r="D20" s="68"/>
      <c r="E20" s="63" t="s">
        <v>116</v>
      </c>
      <c r="F20" s="64"/>
      <c r="G20" s="64"/>
      <c r="H20" s="64"/>
      <c r="I20" s="65"/>
      <c r="J20" s="63" t="s">
        <v>117</v>
      </c>
      <c r="K20" s="64"/>
      <c r="L20" s="64"/>
      <c r="M20" s="64"/>
      <c r="N20" s="65"/>
    </row>
    <row r="21" spans="1:14" s="29" customFormat="1" ht="28.8" x14ac:dyDescent="0.3">
      <c r="A21" s="38"/>
      <c r="B21" s="25" t="s">
        <v>21</v>
      </c>
      <c r="C21" s="25" t="s">
        <v>14</v>
      </c>
      <c r="D21" s="26" t="s">
        <v>15</v>
      </c>
      <c r="E21" s="27" t="s">
        <v>21</v>
      </c>
      <c r="F21" s="27" t="s">
        <v>14</v>
      </c>
      <c r="G21" s="27" t="s">
        <v>28</v>
      </c>
      <c r="H21" s="27" t="s">
        <v>29</v>
      </c>
      <c r="I21" s="28" t="s">
        <v>22</v>
      </c>
      <c r="J21" s="27" t="s">
        <v>21</v>
      </c>
      <c r="K21" s="27" t="s">
        <v>14</v>
      </c>
      <c r="L21" s="27" t="s">
        <v>28</v>
      </c>
      <c r="M21" s="27" t="s">
        <v>29</v>
      </c>
      <c r="N21" s="28" t="s">
        <v>22</v>
      </c>
    </row>
    <row r="22" spans="1:14" x14ac:dyDescent="0.3">
      <c r="A22" s="58" t="s">
        <v>23</v>
      </c>
      <c r="B22" s="23">
        <f>B6</f>
        <v>0.99737896092308143</v>
      </c>
      <c r="C22" s="23">
        <f>C6</f>
        <v>0.9995605271631075</v>
      </c>
      <c r="D22" s="22">
        <f>D6</f>
        <v>0.98880347890671028</v>
      </c>
      <c r="E22" s="40">
        <f>$B$14/1*B22</f>
        <v>394.96206852554025</v>
      </c>
      <c r="F22" s="40">
        <f>$C$14/1*C22</f>
        <v>90.960007971842785</v>
      </c>
      <c r="G22" s="40">
        <f t="shared" ref="G22:G23" si="2">$D$14/1*D22</f>
        <v>267.9657427837185</v>
      </c>
      <c r="H22" s="40">
        <f>$E$14/1*D22</f>
        <v>170.07419837195417</v>
      </c>
      <c r="I22" s="41">
        <v>17.407680559565929</v>
      </c>
      <c r="J22" s="40">
        <f t="shared" ref="J22:K23" si="3">B$15/1*B22</f>
        <v>8.9764106483077324</v>
      </c>
      <c r="K22" s="40">
        <f t="shared" si="3"/>
        <v>1.999121054326215</v>
      </c>
      <c r="L22" s="40">
        <f t="shared" ref="L22:L23" si="4">$D$15/1*D22</f>
        <v>7.9104278312536822</v>
      </c>
      <c r="M22" s="40">
        <f>E$15/1*D22</f>
        <v>3.9552139156268411</v>
      </c>
      <c r="N22" s="41">
        <f>SUM(J22:M22)</f>
        <v>22.841173449514471</v>
      </c>
    </row>
    <row r="23" spans="1:14" x14ac:dyDescent="0.3">
      <c r="A23" s="57" t="s">
        <v>24</v>
      </c>
      <c r="B23" s="23">
        <f>B7</f>
        <v>2.6210390769185491E-3</v>
      </c>
      <c r="C23" s="23">
        <f>C7</f>
        <v>4.3947283689250348E-4</v>
      </c>
      <c r="D23" s="22">
        <f>D7</f>
        <v>1.1196521093289627E-2</v>
      </c>
      <c r="E23" s="40">
        <f>$B$14/1*B23</f>
        <v>1.0379314744597454</v>
      </c>
      <c r="F23" s="40">
        <f>$C$14/1*C23</f>
        <v>3.9992028157217814E-2</v>
      </c>
      <c r="G23" s="40">
        <f t="shared" si="2"/>
        <v>3.0342572162814889</v>
      </c>
      <c r="H23" s="40">
        <f>$E$14/1*D23</f>
        <v>1.9258016280458159</v>
      </c>
      <c r="I23" s="41">
        <v>12.660747883502284</v>
      </c>
      <c r="J23" s="40">
        <f t="shared" si="3"/>
        <v>2.3589351692266943E-2</v>
      </c>
      <c r="K23" s="40">
        <f t="shared" si="3"/>
        <v>8.7894567378500696E-4</v>
      </c>
      <c r="L23" s="40">
        <f t="shared" si="4"/>
        <v>8.9572168746317016E-2</v>
      </c>
      <c r="M23" s="40">
        <f>E$15/1*D23</f>
        <v>4.4786084373158508E-2</v>
      </c>
      <c r="N23" s="41">
        <f>SUM(J23:M23)</f>
        <v>0.15882655048552746</v>
      </c>
    </row>
    <row r="24" spans="1:14" ht="15" thickBot="1" x14ac:dyDescent="0.35">
      <c r="A24" s="59" t="s">
        <v>30</v>
      </c>
      <c r="B24" s="39">
        <f>SUM(B22:B23)</f>
        <v>1</v>
      </c>
      <c r="C24" s="39">
        <f>SUM(C22:C23)</f>
        <v>1</v>
      </c>
      <c r="D24" s="42">
        <f>SUM(D22:D23)</f>
        <v>0.99999999999999989</v>
      </c>
      <c r="E24" s="45">
        <f>SUM(E22:E23)</f>
        <v>396</v>
      </c>
      <c r="F24" s="45">
        <f>SUM(F22:F23)</f>
        <v>91</v>
      </c>
      <c r="G24" s="45">
        <f>SUM(G22:G23)</f>
        <v>271</v>
      </c>
      <c r="H24" s="45">
        <f>SUM(H22:H23)</f>
        <v>171.99999999999997</v>
      </c>
      <c r="I24" s="46">
        <v>65.610346286797338</v>
      </c>
      <c r="J24" s="45">
        <f>SUM(J22:J23)</f>
        <v>9</v>
      </c>
      <c r="K24" s="45">
        <f>SUM(K22:K23)</f>
        <v>2</v>
      </c>
      <c r="L24" s="45">
        <f>SUM(L22:L23)</f>
        <v>7.9999999999999991</v>
      </c>
      <c r="M24" s="45">
        <f>SUM(M22:M23)</f>
        <v>3.9999999999999996</v>
      </c>
      <c r="N24" s="46"/>
    </row>
  </sheetData>
  <mergeCells count="12">
    <mergeCell ref="A1:N1"/>
    <mergeCell ref="A12:G12"/>
    <mergeCell ref="A3:D3"/>
    <mergeCell ref="F16:G16"/>
    <mergeCell ref="F13:G13"/>
    <mergeCell ref="F14:G14"/>
    <mergeCell ref="F15:G15"/>
    <mergeCell ref="J20:N20"/>
    <mergeCell ref="E20:I20"/>
    <mergeCell ref="E19:N19"/>
    <mergeCell ref="A18:N18"/>
    <mergeCell ref="B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"/>
  <sheetViews>
    <sheetView workbookViewId="0">
      <pane ySplit="1" topLeftCell="A2" activePane="bottomLeft" state="frozen"/>
      <selection pane="bottomLeft" activeCell="J7" sqref="J7"/>
    </sheetView>
  </sheetViews>
  <sheetFormatPr defaultColWidth="8.777343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4" max="4" width="10.44140625" bestFit="1" customWidth="1"/>
  </cols>
  <sheetData>
    <row r="1" spans="1:14" ht="57.6" x14ac:dyDescent="0.3">
      <c r="A1" s="1" t="s">
        <v>115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102</v>
      </c>
      <c r="G1" s="1" t="s">
        <v>103</v>
      </c>
      <c r="H1" s="1" t="s">
        <v>4</v>
      </c>
      <c r="I1" s="1" t="s">
        <v>5</v>
      </c>
      <c r="J1" s="1" t="s">
        <v>6</v>
      </c>
      <c r="K1" s="1" t="s">
        <v>25</v>
      </c>
      <c r="L1" s="1" t="s">
        <v>7</v>
      </c>
      <c r="M1" s="2" t="s">
        <v>111</v>
      </c>
      <c r="N1" s="1"/>
    </row>
    <row r="2" spans="1:14" x14ac:dyDescent="0.3">
      <c r="A2" s="3" t="s">
        <v>113</v>
      </c>
      <c r="B2" s="7">
        <f>75259*2</f>
        <v>150518</v>
      </c>
      <c r="C2">
        <v>33.22</v>
      </c>
      <c r="D2" s="30">
        <f>C2*C2</f>
        <v>1103.5683999999999</v>
      </c>
      <c r="E2">
        <v>0.45400000000000001</v>
      </c>
      <c r="F2">
        <f t="shared" ref="F2:F3" si="0">1-E2</f>
        <v>0.54600000000000004</v>
      </c>
      <c r="G2" s="8">
        <f>F2/F4</f>
        <v>0.54600000000000004</v>
      </c>
      <c r="H2">
        <f>B2/B4</f>
        <v>0.95136904912396025</v>
      </c>
      <c r="I2">
        <f>D4/D2</f>
        <v>17.173859273244869</v>
      </c>
      <c r="J2" t="e">
        <f>E2/#REF!</f>
        <v>#REF!</v>
      </c>
      <c r="K2">
        <v>2014</v>
      </c>
      <c r="L2" s="8">
        <f t="shared" ref="L2:L3" si="1">H2*I2*G2</f>
        <v>8.920918278950321</v>
      </c>
      <c r="M2" s="37">
        <f>L2/L4</f>
        <v>0.99737896092308143</v>
      </c>
    </row>
    <row r="3" spans="1:14" x14ac:dyDescent="0.3">
      <c r="A3" s="3" t="s">
        <v>112</v>
      </c>
      <c r="B3" s="7">
        <f>3847*2</f>
        <v>7694</v>
      </c>
      <c r="C3">
        <v>133.6</v>
      </c>
      <c r="D3" s="30">
        <f>C3*C3</f>
        <v>17848.96</v>
      </c>
      <c r="E3">
        <v>0.54600000000000004</v>
      </c>
      <c r="F3">
        <f t="shared" si="0"/>
        <v>0.45399999999999996</v>
      </c>
      <c r="G3" s="8">
        <f>F3/F4</f>
        <v>0.45399999999999996</v>
      </c>
      <c r="H3">
        <f>B3/B4</f>
        <v>4.8630950876039747E-2</v>
      </c>
      <c r="I3">
        <f>D4/D3</f>
        <v>1.061828162537201</v>
      </c>
      <c r="J3" t="e">
        <f>E3/#REF!</f>
        <v>#REF!</v>
      </c>
      <c r="K3">
        <v>2014</v>
      </c>
      <c r="L3" s="8">
        <f t="shared" si="1"/>
        <v>2.3443521797858542E-2</v>
      </c>
      <c r="M3" s="4">
        <f>L3/L4</f>
        <v>2.6210390769185491E-3</v>
      </c>
    </row>
    <row r="4" spans="1:14" x14ac:dyDescent="0.3">
      <c r="A4" s="3" t="s">
        <v>101</v>
      </c>
      <c r="B4" s="82">
        <f>SUM(B2:B3)</f>
        <v>158212</v>
      </c>
      <c r="C4" s="82">
        <f t="shared" ref="C4:N4" si="2">SUM(C2:C3)</f>
        <v>166.82</v>
      </c>
      <c r="D4" s="82">
        <f t="shared" si="2"/>
        <v>18952.528399999999</v>
      </c>
      <c r="E4" s="82">
        <f t="shared" si="2"/>
        <v>1</v>
      </c>
      <c r="F4" s="82">
        <f t="shared" si="2"/>
        <v>1</v>
      </c>
      <c r="G4" s="82">
        <f t="shared" si="2"/>
        <v>1</v>
      </c>
      <c r="H4" s="82">
        <f t="shared" si="2"/>
        <v>1</v>
      </c>
      <c r="I4" s="82">
        <f t="shared" si="2"/>
        <v>18.235687435782069</v>
      </c>
      <c r="J4" s="82" t="e">
        <f t="shared" si="2"/>
        <v>#REF!</v>
      </c>
      <c r="K4" s="82"/>
      <c r="L4" s="82">
        <f t="shared" si="2"/>
        <v>8.9443618007481795</v>
      </c>
      <c r="M4" s="82">
        <f t="shared" si="2"/>
        <v>1</v>
      </c>
      <c r="N4" s="8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"/>
  <sheetViews>
    <sheetView workbookViewId="0">
      <pane ySplit="1" topLeftCell="A2" activePane="bottomLeft" state="frozen"/>
      <selection pane="bottomLeft" activeCell="A8" sqref="A8:A10"/>
    </sheetView>
  </sheetViews>
  <sheetFormatPr defaultColWidth="8.77734375" defaultRowHeight="14.4" x14ac:dyDescent="0.3"/>
  <cols>
    <col min="1" max="1" width="30.6640625" bestFit="1" customWidth="1"/>
    <col min="2" max="2" width="11.77734375" customWidth="1"/>
    <col min="3" max="3" width="11.44140625" customWidth="1"/>
    <col min="4" max="4" width="12" customWidth="1"/>
    <col min="5" max="8" width="9.109375" customWidth="1"/>
    <col min="9" max="10" width="10" customWidth="1"/>
    <col min="11" max="11" width="9.109375" customWidth="1"/>
    <col min="12" max="12" width="11.44140625" customWidth="1"/>
    <col min="13" max="13" width="9.109375" customWidth="1"/>
    <col min="14" max="14" width="12.33203125" customWidth="1"/>
    <col min="15" max="15" width="30.6640625" bestFit="1" customWidth="1"/>
  </cols>
  <sheetData>
    <row r="1" spans="1:14" ht="57.6" x14ac:dyDescent="0.3">
      <c r="A1" s="1" t="s">
        <v>115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104</v>
      </c>
      <c r="G1" s="1" t="s">
        <v>105</v>
      </c>
      <c r="H1" s="1" t="s">
        <v>4</v>
      </c>
      <c r="I1" s="1" t="s">
        <v>5</v>
      </c>
      <c r="J1" s="1" t="s">
        <v>6</v>
      </c>
      <c r="K1" s="1" t="s">
        <v>25</v>
      </c>
      <c r="L1" s="1" t="s">
        <v>7</v>
      </c>
      <c r="M1" s="2" t="s">
        <v>100</v>
      </c>
      <c r="N1" s="1" t="s">
        <v>106</v>
      </c>
    </row>
    <row r="2" spans="1:14" x14ac:dyDescent="0.3">
      <c r="A2" s="3" t="s">
        <v>8</v>
      </c>
      <c r="B2" s="7">
        <f>75259*2</f>
        <v>150518</v>
      </c>
      <c r="C2">
        <v>16.100000000000001</v>
      </c>
      <c r="D2">
        <f>C2*C2</f>
        <v>259.21000000000004</v>
      </c>
      <c r="E2">
        <v>0.45400000000000001</v>
      </c>
      <c r="F2">
        <f t="shared" ref="F2:F3" si="0">1-E2</f>
        <v>0.54600000000000004</v>
      </c>
      <c r="G2">
        <f>F2/F$4</f>
        <v>0.54819277108433739</v>
      </c>
      <c r="H2">
        <f>B2/$B$4</f>
        <v>0.95136904912396025</v>
      </c>
      <c r="I2">
        <f>$D$4/D2</f>
        <v>96.820994560395022</v>
      </c>
      <c r="J2">
        <f>E2/$E$4</f>
        <v>0.45219123505976094</v>
      </c>
      <c r="K2">
        <v>2014</v>
      </c>
      <c r="L2">
        <f t="shared" ref="L2:L3" si="1">H2*I2*G2</f>
        <v>50.495405272557129</v>
      </c>
      <c r="M2" s="4">
        <f>L2/$L$4</f>
        <v>0.9995605271631075</v>
      </c>
    </row>
    <row r="3" spans="1:14" x14ac:dyDescent="0.3">
      <c r="A3" s="3" t="s">
        <v>114</v>
      </c>
      <c r="B3" s="7">
        <f>3847*2</f>
        <v>7694</v>
      </c>
      <c r="C3">
        <v>157.6</v>
      </c>
      <c r="D3">
        <f>C3*C3</f>
        <v>24837.759999999998</v>
      </c>
      <c r="E3">
        <v>0.55000000000000004</v>
      </c>
      <c r="F3">
        <f t="shared" si="0"/>
        <v>0.44999999999999996</v>
      </c>
      <c r="G3">
        <f>F3/F$4</f>
        <v>0.45180722891566261</v>
      </c>
      <c r="H3">
        <f>B3/$B$4</f>
        <v>4.8630950876039747E-2</v>
      </c>
      <c r="I3">
        <f>$D$4/D3</f>
        <v>1.01043612628514</v>
      </c>
      <c r="J3">
        <f>E3/$E$4</f>
        <v>0.54780876494023911</v>
      </c>
      <c r="K3">
        <v>2014</v>
      </c>
      <c r="L3">
        <f t="shared" si="1"/>
        <v>2.220111579250687E-2</v>
      </c>
      <c r="M3" s="37">
        <f>L3/$L$4</f>
        <v>4.3947283689250348E-4</v>
      </c>
    </row>
    <row r="4" spans="1:14" x14ac:dyDescent="0.3">
      <c r="A4" t="s">
        <v>12</v>
      </c>
      <c r="B4" s="7">
        <f>SUM(B2:B3)</f>
        <v>158212</v>
      </c>
      <c r="C4" s="7">
        <f t="shared" ref="C4:M4" si="2">SUM(C2:C3)</f>
        <v>173.7</v>
      </c>
      <c r="D4" s="7">
        <f t="shared" si="2"/>
        <v>25096.969999999998</v>
      </c>
      <c r="E4" s="7">
        <f t="shared" si="2"/>
        <v>1.004</v>
      </c>
      <c r="F4" s="7">
        <f t="shared" si="2"/>
        <v>0.996</v>
      </c>
      <c r="G4" s="7">
        <f t="shared" si="2"/>
        <v>1</v>
      </c>
      <c r="H4" s="7">
        <f t="shared" si="2"/>
        <v>1</v>
      </c>
      <c r="I4" s="7">
        <f t="shared" si="2"/>
        <v>97.831430686680164</v>
      </c>
      <c r="J4" s="7">
        <f t="shared" si="2"/>
        <v>1</v>
      </c>
      <c r="K4" s="7"/>
      <c r="L4" s="7">
        <f t="shared" si="2"/>
        <v>50.517606388349634</v>
      </c>
      <c r="M4" s="7">
        <f t="shared" si="2"/>
        <v>1</v>
      </c>
    </row>
    <row r="5" spans="1:14" x14ac:dyDescent="0.3">
      <c r="B5" s="7"/>
      <c r="C5" s="11"/>
      <c r="L5" s="11"/>
      <c r="M5" s="11"/>
    </row>
    <row r="6" spans="1:14" x14ac:dyDescent="0.3">
      <c r="A6" s="6"/>
      <c r="B6" s="7"/>
      <c r="C6" s="11"/>
      <c r="L6" s="11"/>
      <c r="M6" s="11"/>
    </row>
    <row r="7" spans="1:14" x14ac:dyDescent="0.3">
      <c r="A7" s="6"/>
      <c r="B7" s="7"/>
      <c r="C7" s="11"/>
      <c r="L7" s="11"/>
      <c r="M7" s="11"/>
    </row>
    <row r="8" spans="1:14" x14ac:dyDescent="0.3">
      <c r="A8" s="36"/>
    </row>
    <row r="12" spans="1:14" x14ac:dyDescent="0.3">
      <c r="A12" s="3"/>
      <c r="B12" s="7"/>
      <c r="G12" s="8"/>
      <c r="I12" s="8"/>
      <c r="M12" s="37"/>
    </row>
    <row r="13" spans="1:14" x14ac:dyDescent="0.3">
      <c r="A13" s="3"/>
      <c r="B13" s="7"/>
      <c r="G13" s="8"/>
      <c r="I13" s="8"/>
      <c r="M13" s="37"/>
    </row>
    <row r="14" spans="1:14" x14ac:dyDescent="0.3">
      <c r="A14" s="3"/>
      <c r="B14" s="7"/>
      <c r="G14" s="8"/>
      <c r="I14" s="8"/>
      <c r="M14" s="37"/>
    </row>
    <row r="15" spans="1:14" x14ac:dyDescent="0.3">
      <c r="A15" s="3"/>
      <c r="B15" s="7"/>
      <c r="G15" s="8"/>
      <c r="I15" s="8"/>
      <c r="M15" s="37"/>
    </row>
    <row r="17" spans="1:14" x14ac:dyDescent="0.3">
      <c r="A17" s="3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"/>
  <sheetViews>
    <sheetView tabSelected="1" workbookViewId="0">
      <pane ySplit="1" topLeftCell="A2" activePane="bottomLeft" state="frozen"/>
      <selection pane="bottomLeft" activeCell="A6" sqref="A6:A8"/>
    </sheetView>
  </sheetViews>
  <sheetFormatPr defaultColWidth="8.777343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12" max="12" width="10" bestFit="1" customWidth="1"/>
    <col min="13" max="13" width="11" bestFit="1" customWidth="1"/>
  </cols>
  <sheetData>
    <row r="1" spans="1:14" ht="57.6" x14ac:dyDescent="0.3">
      <c r="A1" s="1" t="s">
        <v>115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104</v>
      </c>
      <c r="G1" s="1" t="s">
        <v>105</v>
      </c>
      <c r="H1" s="1" t="s">
        <v>4</v>
      </c>
      <c r="I1" s="1" t="s">
        <v>5</v>
      </c>
      <c r="J1" s="1" t="s">
        <v>6</v>
      </c>
      <c r="K1" s="1" t="s">
        <v>25</v>
      </c>
      <c r="L1" s="1" t="s">
        <v>7</v>
      </c>
      <c r="M1" s="2" t="s">
        <v>100</v>
      </c>
      <c r="N1" s="1"/>
    </row>
    <row r="2" spans="1:14" x14ac:dyDescent="0.3">
      <c r="A2" s="3" t="s">
        <v>8</v>
      </c>
      <c r="B2" s="7">
        <f>75259*2</f>
        <v>150518</v>
      </c>
      <c r="C2">
        <v>52.66</v>
      </c>
      <c r="D2">
        <f>C2*C2</f>
        <v>2773.0755999999997</v>
      </c>
      <c r="E2">
        <v>0.45400000000000001</v>
      </c>
      <c r="F2">
        <f t="shared" ref="F2:F3" si="0">1-E2</f>
        <v>0.54600000000000004</v>
      </c>
      <c r="G2">
        <f>F2/F$4</f>
        <v>0.54600000000000004</v>
      </c>
      <c r="H2" s="8">
        <f>B2/$B$4</f>
        <v>0.95136904912396025</v>
      </c>
      <c r="I2">
        <f>$D$4/D2</f>
        <v>6.4290946846166053</v>
      </c>
      <c r="J2">
        <f>E2/$E$4</f>
        <v>0.45400000000000001</v>
      </c>
      <c r="K2">
        <v>2001</v>
      </c>
      <c r="L2" s="9">
        <f>H2*I2*J2</f>
        <v>2.7768645303615496</v>
      </c>
      <c r="M2" s="10">
        <f>L2/$L$4</f>
        <v>0.98880347890671028</v>
      </c>
    </row>
    <row r="3" spans="1:14" x14ac:dyDescent="0.3">
      <c r="A3" s="3" t="s">
        <v>114</v>
      </c>
      <c r="B3" s="7">
        <f>3847*2</f>
        <v>7694</v>
      </c>
      <c r="C3">
        <v>122.7</v>
      </c>
      <c r="D3">
        <f>C3*C3</f>
        <v>15055.29</v>
      </c>
      <c r="E3">
        <v>0.54600000000000004</v>
      </c>
      <c r="F3">
        <f t="shared" si="0"/>
        <v>0.45399999999999996</v>
      </c>
      <c r="G3">
        <f>F3/F$4</f>
        <v>0.45399999999999996</v>
      </c>
      <c r="H3" s="8">
        <f>B3/$B$4</f>
        <v>4.8630950876039747E-2</v>
      </c>
      <c r="I3">
        <f>$D$4/D3</f>
        <v>1.184192772108674</v>
      </c>
      <c r="J3">
        <f>E3/$E$4</f>
        <v>0.54600000000000004</v>
      </c>
      <c r="K3">
        <v>2000</v>
      </c>
      <c r="L3" s="9">
        <f>H3*I3*J3</f>
        <v>3.1443277608385334E-2</v>
      </c>
      <c r="M3" s="10">
        <f>L3/$L$4</f>
        <v>1.1196521093289627E-2</v>
      </c>
    </row>
    <row r="4" spans="1:14" x14ac:dyDescent="0.3">
      <c r="A4" t="s">
        <v>12</v>
      </c>
      <c r="B4" s="7">
        <f>SUM(B2:B3)</f>
        <v>158212</v>
      </c>
      <c r="C4" s="7">
        <f t="shared" ref="C4:M4" si="1">SUM(C2:C3)</f>
        <v>175.36</v>
      </c>
      <c r="D4" s="7">
        <f t="shared" si="1"/>
        <v>17828.365600000001</v>
      </c>
      <c r="E4" s="7">
        <f t="shared" si="1"/>
        <v>1</v>
      </c>
      <c r="F4" s="7">
        <f t="shared" si="1"/>
        <v>1</v>
      </c>
      <c r="G4" s="7">
        <f t="shared" si="1"/>
        <v>1</v>
      </c>
      <c r="H4" s="7">
        <f t="shared" si="1"/>
        <v>1</v>
      </c>
      <c r="I4" s="7">
        <f t="shared" si="1"/>
        <v>7.6132874567252795</v>
      </c>
      <c r="J4" s="7">
        <f t="shared" si="1"/>
        <v>1</v>
      </c>
      <c r="K4" s="7">
        <f t="shared" si="1"/>
        <v>4001</v>
      </c>
      <c r="L4" s="7">
        <f t="shared" si="1"/>
        <v>2.8083078079699351</v>
      </c>
      <c r="M4" s="7">
        <f t="shared" si="1"/>
        <v>0.99999999999999989</v>
      </c>
    </row>
    <row r="5" spans="1:14" x14ac:dyDescent="0.3">
      <c r="B5" s="7"/>
    </row>
    <row r="6" spans="1:14" x14ac:dyDescent="0.3">
      <c r="A6" s="36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zoomScale="110" zoomScaleNormal="110" zoomScalePageLayoutView="110" workbookViewId="0">
      <selection activeCell="C41" sqref="C41"/>
    </sheetView>
  </sheetViews>
  <sheetFormatPr defaultColWidth="8.77734375" defaultRowHeight="14.4" x14ac:dyDescent="0.3"/>
  <cols>
    <col min="1" max="1" width="15.109375" customWidth="1"/>
  </cols>
  <sheetData>
    <row r="2" spans="1:15" x14ac:dyDescent="0.3">
      <c r="A2" t="s">
        <v>32</v>
      </c>
      <c r="B2" t="s">
        <v>33</v>
      </c>
      <c r="C2" t="s">
        <v>34</v>
      </c>
      <c r="F2" t="s">
        <v>35</v>
      </c>
      <c r="K2" t="s">
        <v>95</v>
      </c>
      <c r="N2" t="s">
        <v>38</v>
      </c>
    </row>
    <row r="3" spans="1:15" x14ac:dyDescent="0.3">
      <c r="A3" t="s">
        <v>36</v>
      </c>
      <c r="B3" s="60">
        <v>1999</v>
      </c>
      <c r="C3" s="60">
        <v>2422</v>
      </c>
      <c r="F3" t="s">
        <v>37</v>
      </c>
      <c r="G3">
        <v>2000</v>
      </c>
      <c r="H3">
        <v>1148</v>
      </c>
      <c r="K3">
        <v>1999</v>
      </c>
      <c r="L3">
        <v>2422</v>
      </c>
      <c r="N3">
        <v>1999</v>
      </c>
      <c r="O3">
        <v>1708</v>
      </c>
    </row>
    <row r="4" spans="1:15" x14ac:dyDescent="0.3">
      <c r="A4" t="s">
        <v>38</v>
      </c>
      <c r="B4">
        <v>1999</v>
      </c>
      <c r="C4">
        <v>1708</v>
      </c>
      <c r="F4" t="s">
        <v>39</v>
      </c>
      <c r="G4">
        <v>2000</v>
      </c>
      <c r="H4">
        <v>884</v>
      </c>
      <c r="K4">
        <v>2000</v>
      </c>
      <c r="L4">
        <v>3570</v>
      </c>
      <c r="N4">
        <v>2000</v>
      </c>
      <c r="O4">
        <v>2878</v>
      </c>
    </row>
    <row r="5" spans="1:15" x14ac:dyDescent="0.3">
      <c r="A5" t="s">
        <v>40</v>
      </c>
      <c r="B5">
        <v>2001</v>
      </c>
      <c r="C5">
        <v>28103</v>
      </c>
      <c r="F5" t="s">
        <v>41</v>
      </c>
      <c r="G5">
        <v>2000</v>
      </c>
      <c r="H5">
        <v>607</v>
      </c>
      <c r="K5">
        <v>2001</v>
      </c>
      <c r="L5">
        <v>3650</v>
      </c>
      <c r="N5">
        <v>2001</v>
      </c>
      <c r="O5">
        <v>3180</v>
      </c>
    </row>
    <row r="6" spans="1:15" x14ac:dyDescent="0.3">
      <c r="A6" t="s">
        <v>42</v>
      </c>
      <c r="B6">
        <v>1999</v>
      </c>
      <c r="C6">
        <v>376</v>
      </c>
      <c r="F6" t="s">
        <v>43</v>
      </c>
      <c r="G6">
        <v>1998</v>
      </c>
      <c r="H6">
        <v>40720</v>
      </c>
      <c r="K6">
        <v>2002</v>
      </c>
      <c r="L6">
        <v>2960</v>
      </c>
      <c r="N6">
        <v>2002</v>
      </c>
      <c r="O6">
        <v>1558</v>
      </c>
    </row>
    <row r="7" spans="1:15" x14ac:dyDescent="0.3">
      <c r="A7" t="s">
        <v>44</v>
      </c>
      <c r="B7">
        <v>1999</v>
      </c>
      <c r="C7">
        <v>3760</v>
      </c>
      <c r="F7" t="s">
        <v>45</v>
      </c>
      <c r="G7">
        <v>2000</v>
      </c>
      <c r="H7">
        <v>362</v>
      </c>
    </row>
    <row r="8" spans="1:15" x14ac:dyDescent="0.3">
      <c r="C8">
        <f>SUM(C3:C7)</f>
        <v>36369</v>
      </c>
      <c r="F8" t="s">
        <v>46</v>
      </c>
      <c r="G8">
        <v>2000</v>
      </c>
      <c r="H8">
        <v>23</v>
      </c>
      <c r="K8" t="s">
        <v>42</v>
      </c>
      <c r="N8" t="s">
        <v>96</v>
      </c>
    </row>
    <row r="9" spans="1:15" x14ac:dyDescent="0.3">
      <c r="H9">
        <f>SUM(H3:H8)</f>
        <v>43744</v>
      </c>
      <c r="K9">
        <v>1999</v>
      </c>
      <c r="L9">
        <v>376</v>
      </c>
      <c r="N9">
        <v>1999</v>
      </c>
      <c r="O9">
        <v>3760</v>
      </c>
    </row>
    <row r="10" spans="1:15" x14ac:dyDescent="0.3">
      <c r="K10">
        <v>2000</v>
      </c>
      <c r="L10">
        <v>643</v>
      </c>
      <c r="N10">
        <v>2000</v>
      </c>
      <c r="O10">
        <v>2523</v>
      </c>
    </row>
    <row r="11" spans="1:15" x14ac:dyDescent="0.3">
      <c r="A11" t="s">
        <v>10</v>
      </c>
      <c r="F11" t="s">
        <v>47</v>
      </c>
      <c r="K11">
        <v>2001</v>
      </c>
      <c r="L11">
        <v>682</v>
      </c>
      <c r="N11">
        <v>2001</v>
      </c>
      <c r="O11">
        <v>2180</v>
      </c>
    </row>
    <row r="12" spans="1:15" x14ac:dyDescent="0.3">
      <c r="A12" t="s">
        <v>48</v>
      </c>
      <c r="B12">
        <v>2000</v>
      </c>
      <c r="C12">
        <v>136</v>
      </c>
      <c r="F12" t="s">
        <v>49</v>
      </c>
      <c r="G12">
        <v>2001</v>
      </c>
      <c r="K12">
        <v>2002</v>
      </c>
      <c r="L12">
        <v>611</v>
      </c>
      <c r="N12">
        <v>2002</v>
      </c>
      <c r="O12">
        <v>990</v>
      </c>
    </row>
    <row r="13" spans="1:15" x14ac:dyDescent="0.3">
      <c r="A13" t="s">
        <v>50</v>
      </c>
      <c r="B13">
        <v>2000</v>
      </c>
      <c r="C13">
        <v>470</v>
      </c>
      <c r="F13" t="s">
        <v>51</v>
      </c>
      <c r="G13">
        <v>2000</v>
      </c>
    </row>
    <row r="14" spans="1:15" x14ac:dyDescent="0.3">
      <c r="A14" t="s">
        <v>52</v>
      </c>
      <c r="B14">
        <v>2000</v>
      </c>
      <c r="C14">
        <v>86</v>
      </c>
      <c r="M14" t="s">
        <v>97</v>
      </c>
    </row>
    <row r="15" spans="1:15" x14ac:dyDescent="0.3">
      <c r="A15" t="s">
        <v>53</v>
      </c>
      <c r="B15">
        <v>2000</v>
      </c>
      <c r="C15">
        <v>44</v>
      </c>
      <c r="M15">
        <v>1999</v>
      </c>
      <c r="N15">
        <f>SUM(L3+O3+L9+O9)</f>
        <v>8266</v>
      </c>
    </row>
    <row r="16" spans="1:15" x14ac:dyDescent="0.3">
      <c r="A16" t="s">
        <v>54</v>
      </c>
      <c r="B16">
        <v>2000</v>
      </c>
      <c r="C16">
        <v>71</v>
      </c>
      <c r="M16">
        <v>2000</v>
      </c>
      <c r="N16">
        <f>SUM(L4+O4+L10+O10)</f>
        <v>9614</v>
      </c>
    </row>
    <row r="17" spans="1:14" x14ac:dyDescent="0.3">
      <c r="A17" t="s">
        <v>55</v>
      </c>
      <c r="B17">
        <v>2000</v>
      </c>
      <c r="C17">
        <v>9</v>
      </c>
      <c r="F17" t="s">
        <v>56</v>
      </c>
      <c r="M17">
        <v>2001</v>
      </c>
      <c r="N17">
        <f>SUM(L5+O5+L11+O11)</f>
        <v>9692</v>
      </c>
    </row>
    <row r="18" spans="1:14" x14ac:dyDescent="0.3">
      <c r="A18" t="s">
        <v>57</v>
      </c>
      <c r="B18">
        <v>2000</v>
      </c>
      <c r="C18">
        <v>76</v>
      </c>
      <c r="F18" t="s">
        <v>58</v>
      </c>
      <c r="G18">
        <v>2000</v>
      </c>
      <c r="H18">
        <v>130</v>
      </c>
      <c r="M18">
        <v>2002</v>
      </c>
      <c r="N18">
        <f>SUM(L6+O6+L12+O12)</f>
        <v>6119</v>
      </c>
    </row>
    <row r="19" spans="1:14" x14ac:dyDescent="0.3">
      <c r="C19">
        <f>SUM(C12:C18)</f>
        <v>892</v>
      </c>
      <c r="F19" t="s">
        <v>59</v>
      </c>
      <c r="G19">
        <v>2000</v>
      </c>
      <c r="H19">
        <v>5</v>
      </c>
    </row>
    <row r="20" spans="1:14" x14ac:dyDescent="0.3">
      <c r="F20" t="s">
        <v>60</v>
      </c>
      <c r="G20">
        <v>2000</v>
      </c>
      <c r="H20">
        <v>480</v>
      </c>
    </row>
    <row r="21" spans="1:14" x14ac:dyDescent="0.3">
      <c r="F21" t="s">
        <v>61</v>
      </c>
      <c r="G21">
        <v>2000</v>
      </c>
      <c r="H21">
        <v>387</v>
      </c>
    </row>
    <row r="22" spans="1:14" x14ac:dyDescent="0.3">
      <c r="A22" t="s">
        <v>62</v>
      </c>
      <c r="H22">
        <f>SUM(H18:H21)</f>
        <v>1002</v>
      </c>
    </row>
    <row r="23" spans="1:14" x14ac:dyDescent="0.3">
      <c r="A23" t="s">
        <v>63</v>
      </c>
      <c r="B23">
        <v>2000</v>
      </c>
      <c r="C23">
        <v>45</v>
      </c>
    </row>
    <row r="25" spans="1:14" x14ac:dyDescent="0.3">
      <c r="A25" t="s">
        <v>9</v>
      </c>
      <c r="F25" t="s">
        <v>64</v>
      </c>
      <c r="J25" t="s">
        <v>65</v>
      </c>
    </row>
    <row r="26" spans="1:14" x14ac:dyDescent="0.3">
      <c r="A26" t="s">
        <v>98</v>
      </c>
      <c r="B26">
        <v>1999</v>
      </c>
      <c r="C26">
        <v>37</v>
      </c>
      <c r="F26" t="s">
        <v>66</v>
      </c>
      <c r="G26">
        <v>1999</v>
      </c>
      <c r="H26">
        <v>142</v>
      </c>
      <c r="J26" t="s">
        <v>67</v>
      </c>
      <c r="K26">
        <v>2002</v>
      </c>
    </row>
    <row r="27" spans="1:14" x14ac:dyDescent="0.3">
      <c r="F27" t="s">
        <v>68</v>
      </c>
      <c r="G27">
        <v>1999</v>
      </c>
      <c r="H27">
        <v>410</v>
      </c>
      <c r="J27" t="s">
        <v>69</v>
      </c>
      <c r="K27">
        <v>2002</v>
      </c>
    </row>
    <row r="28" spans="1:14" x14ac:dyDescent="0.3">
      <c r="F28" t="s">
        <v>70</v>
      </c>
      <c r="G28">
        <v>1999</v>
      </c>
      <c r="H28">
        <v>85</v>
      </c>
      <c r="L28">
        <f>SUM(L26:L27)</f>
        <v>0</v>
      </c>
    </row>
    <row r="29" spans="1:14" x14ac:dyDescent="0.3">
      <c r="F29" t="s">
        <v>71</v>
      </c>
      <c r="G29">
        <v>1999</v>
      </c>
      <c r="H29">
        <v>187</v>
      </c>
      <c r="J29" t="s">
        <v>72</v>
      </c>
    </row>
    <row r="30" spans="1:14" x14ac:dyDescent="0.3">
      <c r="F30" t="s">
        <v>73</v>
      </c>
      <c r="G30">
        <v>1999</v>
      </c>
      <c r="H30">
        <v>346</v>
      </c>
      <c r="J30" t="s">
        <v>74</v>
      </c>
      <c r="K30">
        <v>1999</v>
      </c>
      <c r="L30">
        <v>61</v>
      </c>
    </row>
    <row r="31" spans="1:14" x14ac:dyDescent="0.3">
      <c r="F31" t="s">
        <v>75</v>
      </c>
      <c r="G31">
        <v>1999</v>
      </c>
      <c r="H31">
        <v>194</v>
      </c>
      <c r="J31" t="s">
        <v>76</v>
      </c>
      <c r="K31">
        <v>1999</v>
      </c>
    </row>
    <row r="32" spans="1:14" x14ac:dyDescent="0.3">
      <c r="F32" t="s">
        <v>77</v>
      </c>
      <c r="G32">
        <v>1999</v>
      </c>
      <c r="H32">
        <v>1492</v>
      </c>
      <c r="L32">
        <f>SUM(L30:L31)</f>
        <v>61</v>
      </c>
    </row>
    <row r="33" spans="1:12" x14ac:dyDescent="0.3">
      <c r="F33" t="s">
        <v>78</v>
      </c>
      <c r="G33">
        <v>1999</v>
      </c>
      <c r="H33">
        <v>28</v>
      </c>
    </row>
    <row r="34" spans="1:12" x14ac:dyDescent="0.3">
      <c r="H34">
        <f>SUM(H26:H33)</f>
        <v>2884</v>
      </c>
    </row>
    <row r="35" spans="1:12" x14ac:dyDescent="0.3">
      <c r="A35" t="s">
        <v>11</v>
      </c>
      <c r="B35">
        <v>1999</v>
      </c>
      <c r="C35">
        <v>48</v>
      </c>
    </row>
    <row r="37" spans="1:12" x14ac:dyDescent="0.3">
      <c r="A37" t="s">
        <v>79</v>
      </c>
      <c r="B37">
        <v>1999</v>
      </c>
      <c r="F37" t="s">
        <v>80</v>
      </c>
      <c r="J37" t="s">
        <v>81</v>
      </c>
    </row>
    <row r="38" spans="1:12" x14ac:dyDescent="0.3">
      <c r="F38" t="s">
        <v>82</v>
      </c>
      <c r="G38">
        <v>1999</v>
      </c>
      <c r="H38">
        <v>320</v>
      </c>
      <c r="J38" t="s">
        <v>83</v>
      </c>
      <c r="K38">
        <v>1999</v>
      </c>
    </row>
    <row r="39" spans="1:12" x14ac:dyDescent="0.3">
      <c r="F39" t="s">
        <v>84</v>
      </c>
      <c r="G39">
        <v>1999</v>
      </c>
      <c r="J39" t="s">
        <v>85</v>
      </c>
      <c r="K39">
        <v>1999</v>
      </c>
    </row>
    <row r="40" spans="1:12" x14ac:dyDescent="0.3">
      <c r="A40" t="s">
        <v>86</v>
      </c>
      <c r="F40" t="s">
        <v>87</v>
      </c>
      <c r="G40">
        <v>1999</v>
      </c>
      <c r="J40" t="s">
        <v>88</v>
      </c>
      <c r="K40">
        <v>1999</v>
      </c>
    </row>
    <row r="41" spans="1:12" x14ac:dyDescent="0.3">
      <c r="A41" t="s">
        <v>89</v>
      </c>
      <c r="B41">
        <v>1999</v>
      </c>
      <c r="C41">
        <v>75</v>
      </c>
      <c r="F41" t="s">
        <v>90</v>
      </c>
      <c r="G41">
        <v>1999</v>
      </c>
      <c r="H41">
        <v>102</v>
      </c>
      <c r="J41" t="s">
        <v>91</v>
      </c>
      <c r="K41">
        <v>1999</v>
      </c>
      <c r="L41">
        <v>2470</v>
      </c>
    </row>
    <row r="42" spans="1:12" x14ac:dyDescent="0.3">
      <c r="H42">
        <f>SUM(H38:H41)</f>
        <v>422</v>
      </c>
      <c r="I42" s="3"/>
      <c r="J42" t="s">
        <v>92</v>
      </c>
      <c r="K42">
        <v>1999</v>
      </c>
      <c r="L42">
        <v>773</v>
      </c>
    </row>
    <row r="43" spans="1:12" x14ac:dyDescent="0.3">
      <c r="A43" t="s">
        <v>93</v>
      </c>
      <c r="B43">
        <v>2000</v>
      </c>
      <c r="J43" t="s">
        <v>94</v>
      </c>
      <c r="K43">
        <v>1999</v>
      </c>
      <c r="L43">
        <v>1520</v>
      </c>
    </row>
    <row r="44" spans="1:12" x14ac:dyDescent="0.3">
      <c r="L44">
        <f>SUM(L38:L43)</f>
        <v>4763</v>
      </c>
    </row>
  </sheetData>
  <pageMargins left="0.7" right="0.7" top="0.75" bottom="0.75" header="0.3" footer="0.3"/>
  <pageSetup paperSize="9" orientation="portrait" horizontalDpi="4294967293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1FFD1B571BE2883E0537D20C80A46C7" version="1.0.0">
  <systemFields>
    <field name="Objective-Id">
      <value order="0">A2736034</value>
    </field>
    <field name="Objective-Title">
      <value order="0">2018 09 24 Neart na Goaithe - offshore wind - reapportioing of Breeding Season- Gannet</value>
    </field>
    <field name="Objective-Description">
      <value order="0"/>
    </field>
    <field name="Objective-CreationStamp">
      <value order="0">2018-09-24T15:16:21Z</value>
    </field>
    <field name="Objective-IsApproved">
      <value order="0">false</value>
    </field>
    <field name="Objective-IsPublished">
      <value order="0">true</value>
    </field>
    <field name="Objective-DatePublished">
      <value order="0">2018-09-24T15:17:40Z</value>
    </field>
    <field name="Objective-ModificationStamp">
      <value order="0">2018-09-24T15:17:40Z</value>
    </field>
    <field name="Objective-Owner">
      <value order="0">Glen Tyler</value>
    </field>
    <field name="Objective-Path">
      <value order="0">Objective Global Folder:SNH Fileplan:CNS - Consultations:REN - Renewable Resources:OSWF - Off-shore Wind Farms:NNG - Neart Na Gaoithe:Neart na Gaoithe - Offshore Wind - reapplication</value>
    </field>
    <field name="Objective-Parent">
      <value order="0">Neart na Gaoithe - Offshore Wind - reapplication</value>
    </field>
    <field name="Objective-State">
      <value order="0">Published</value>
    </field>
    <field name="Objective-VersionId">
      <value order="0">vA4852588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qA130512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CRM Apportioned Totals</vt:lpstr>
      <vt:lpstr>SB2K-Inchcape-GX</vt:lpstr>
      <vt:lpstr>SB2K-NNG-GX</vt:lpstr>
      <vt:lpstr>SB2K-Seagreen-GX</vt:lpstr>
      <vt:lpstr>Sheet1</vt:lpstr>
    </vt:vector>
  </TitlesOfParts>
  <Company>PELAGICA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Bloor</dc:creator>
  <cp:lastModifiedBy>Glen Tyler</cp:lastModifiedBy>
  <dcterms:created xsi:type="dcterms:W3CDTF">2014-01-10T14:11:20Z</dcterms:created>
  <dcterms:modified xsi:type="dcterms:W3CDTF">2018-09-24T15:16:21Z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A2736034</vt:lpwstr>
  </property>
  <property fmtid="{D5CDD505-2E9C-101B-9397-08002B2CF9AE}" pid="4" name="Objective-Title">
    <vt:lpwstr>2018 09 24 Neart na Goaithe - offshore wind - reapportioing of Breeding Season- Gannet</vt:lpwstr>
  </property>
  <property fmtid="{D5CDD505-2E9C-101B-9397-08002B2CF9AE}" pid="5" name="Objective-Comment">
    <vt:lpwstr/>
  </property>
  <property fmtid="{D5CDD505-2E9C-101B-9397-08002B2CF9AE}" pid="6" name="Objective-CreationStamp">
    <vt:filetime>2018-09-24T15:16:36Z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2018-09-24T15:17:40Z</vt:filetime>
  </property>
  <property fmtid="{D5CDD505-2E9C-101B-9397-08002B2CF9AE}" pid="10" name="Objective-ModificationStamp">
    <vt:filetime>2018-09-24T15:17:41Z</vt:filetime>
  </property>
  <property fmtid="{D5CDD505-2E9C-101B-9397-08002B2CF9AE}" pid="11" name="Objective-Owner">
    <vt:lpwstr>Glen Tyler</vt:lpwstr>
  </property>
  <property fmtid="{D5CDD505-2E9C-101B-9397-08002B2CF9AE}" pid="12" name="Objective-Path">
    <vt:lpwstr>Objective Global Folder:SNH Fileplan:CNS - Consultations:REN - Renewable Resources:OSWF - Off-shore Wind Farms:NNG - Neart Na Gaoithe:Neart na Gaoithe - Offshore Wind - reapplication:</vt:lpwstr>
  </property>
  <property fmtid="{D5CDD505-2E9C-101B-9397-08002B2CF9AE}" pid="13" name="Objective-Parent">
    <vt:lpwstr>Neart na Gaoithe - Offshore Wind - reapplication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2</vt:r8>
  </property>
  <property fmtid="{D5CDD505-2E9C-101B-9397-08002B2CF9AE}" pid="17" name="Objective-VersionComment">
    <vt:lpwstr>Version 2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Description">
    <vt:lpwstr/>
  </property>
  <property fmtid="{D5CDD505-2E9C-101B-9397-08002B2CF9AE}" pid="33" name="Objective-VersionId">
    <vt:lpwstr>vA4852588</vt:lpwstr>
  </property>
  <property fmtid="{D5CDD505-2E9C-101B-9397-08002B2CF9AE}" pid="34" name="Objective-EIR Exception">
    <vt:lpwstr>Release</vt:lpwstr>
  </property>
  <property fmtid="{D5CDD505-2E9C-101B-9397-08002B2CF9AE}" pid="35" name="Objective-FOI Exemption">
    <vt:lpwstr>Release</vt:lpwstr>
  </property>
  <property fmtid="{D5CDD505-2E9C-101B-9397-08002B2CF9AE}" pid="36" name="Objective-DPA Exemption">
    <vt:lpwstr>Release</vt:lpwstr>
  </property>
  <property fmtid="{D5CDD505-2E9C-101B-9397-08002B2CF9AE}" pid="37" name="Objective-Justification">
    <vt:lpwstr/>
  </property>
  <property fmtid="{D5CDD505-2E9C-101B-9397-08002B2CF9AE}" pid="38" name="Objective-Date of Original">
    <vt:lpwstr/>
  </property>
  <property fmtid="{D5CDD505-2E9C-101B-9397-08002B2CF9AE}" pid="39" name="Objective-Sensitivity Review Date">
    <vt:lpwstr/>
  </property>
  <property fmtid="{D5CDD505-2E9C-101B-9397-08002B2CF9AE}" pid="40" name="Objective-FOI/EIR Disclosure Date">
    <vt:lpwstr/>
  </property>
  <property fmtid="{D5CDD505-2E9C-101B-9397-08002B2CF9AE}" pid="41" name="Objective-Date of Release">
    <vt:lpwstr/>
  </property>
  <property fmtid="{D5CDD505-2E9C-101B-9397-08002B2CF9AE}" pid="42" name="Objective-FOI Release Details">
    <vt:lpwstr/>
  </property>
  <property fmtid="{D5CDD505-2E9C-101B-9397-08002B2CF9AE}" pid="43" name="Objective-FOI/EIR Dissemination Date">
    <vt:lpwstr/>
  </property>
  <property fmtid="{D5CDD505-2E9C-101B-9397-08002B2CF9AE}" pid="44" name="Objective-Connect Creator">
    <vt:lpwstr/>
  </property>
  <property fmtid="{D5CDD505-2E9C-101B-9397-08002B2CF9AE}" pid="45" name="Objective-Date of Request">
    <vt:lpwstr/>
  </property>
  <property fmtid="{D5CDD505-2E9C-101B-9397-08002B2CF9AE}" pid="46" name="Objective-Connect Creator [system]">
    <vt:lpwstr/>
  </property>
</Properties>
</file>