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15"/>
  <workbookPr/>
  <mc:AlternateContent xmlns:mc="http://schemas.openxmlformats.org/markup-compatibility/2006">
    <mc:Choice Requires="x15">
      <x15ac:absPath xmlns:x15ac="http://schemas.microsoft.com/office/spreadsheetml/2010/11/ac" url="https://fogroup.sharepoint.com/sites/Bay.waNE8/Shared Documents/General/Buchan OWF/Post Application/01_Technical Topics/04_Offshore and Intertidal Ornithology/"/>
    </mc:Choice>
  </mc:AlternateContent>
  <xr:revisionPtr revIDLastSave="37" documentId="8_{78AE6D3D-B8AE-49CF-97A8-97C2ECBDD55C}" xr6:coauthVersionLast="47" xr6:coauthVersionMax="47" xr10:uidLastSave="{19F1C773-511B-400D-913A-4662455BDAD9}"/>
  <bookViews>
    <workbookView xWindow="-38510" yWindow="-110" windowWidth="38620" windowHeight="21100" xr2:uid="{6085FCA5-CC27-4059-AFE1-0C327DEDC358}"/>
  </bookViews>
  <sheets>
    <sheet name="PVA selection" sheetId="1" r:id="rId1"/>
    <sheet name="HG in-combination impacts" sheetId="4" r:id="rId2"/>
    <sheet name="Sources" sheetId="3" r:id="rId3"/>
    <sheet name="NOTES" sheetId="2" r:id="rId4"/>
  </sheets>
  <definedNames>
    <definedName name="_xlnm._FilterDatabase" localSheetId="0" hidden="1">'PVA selection'!$A$2:$AB$69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3" i="1" l="1" a="1"/>
  <c r="AB3" i="1" s="1"/>
  <c r="AB4" i="1" a="1"/>
  <c r="AB4" i="1" s="1"/>
  <c r="AB5" i="1" a="1"/>
  <c r="AB5" i="1" s="1"/>
  <c r="AB6" i="1" a="1"/>
  <c r="AB6" i="1" s="1"/>
  <c r="AB7" i="1" a="1"/>
  <c r="AB7" i="1"/>
  <c r="AB8" i="1" a="1"/>
  <c r="AB8" i="1"/>
  <c r="AB9" i="1" a="1"/>
  <c r="AB9" i="1" s="1"/>
  <c r="AB10" i="1" a="1"/>
  <c r="AB10" i="1"/>
  <c r="AB11" i="1" a="1"/>
  <c r="AB11" i="1" s="1"/>
  <c r="AB12" i="1" a="1"/>
  <c r="AB12" i="1" s="1"/>
  <c r="AB13" i="1" a="1"/>
  <c r="AB13" i="1" s="1"/>
  <c r="AB14" i="1" a="1"/>
  <c r="AB14" i="1" s="1"/>
  <c r="AB15" i="1" a="1"/>
  <c r="AB15" i="1"/>
  <c r="AB16" i="1" a="1"/>
  <c r="AB16" i="1"/>
  <c r="AB17" i="1" a="1"/>
  <c r="AB17" i="1"/>
  <c r="AB18" i="1" a="1"/>
  <c r="AB18" i="1" s="1"/>
  <c r="AB19" i="1" a="1"/>
  <c r="AB19" i="1" s="1"/>
  <c r="AB20" i="1" a="1"/>
  <c r="AB20" i="1" s="1"/>
  <c r="AB21" i="1" a="1"/>
  <c r="AB21" i="1" s="1"/>
  <c r="AB22" i="1" a="1"/>
  <c r="AB22" i="1" s="1"/>
  <c r="AB23" i="1" a="1"/>
  <c r="AB23" i="1" s="1"/>
  <c r="AB24" i="1" a="1"/>
  <c r="AB24" i="1" s="1"/>
  <c r="AB25" i="1" a="1"/>
  <c r="AB25" i="1" s="1"/>
  <c r="AB26" i="1" a="1"/>
  <c r="AB26" i="1" s="1"/>
  <c r="AB27" i="1" a="1"/>
  <c r="AB27" i="1" s="1"/>
  <c r="AB28" i="1" a="1"/>
  <c r="AB28" i="1" s="1"/>
  <c r="AB29" i="1" a="1"/>
  <c r="AB29" i="1" s="1"/>
  <c r="AB30" i="1" a="1"/>
  <c r="AB30" i="1" s="1"/>
  <c r="AB31" i="1" a="1"/>
  <c r="AB31" i="1" s="1"/>
  <c r="AB32" i="1" a="1"/>
  <c r="AB32" i="1" s="1"/>
  <c r="AB33" i="1" a="1"/>
  <c r="AB33" i="1" s="1"/>
  <c r="AB34" i="1" a="1"/>
  <c r="AB34" i="1" s="1"/>
  <c r="AB35" i="1" a="1"/>
  <c r="AB35" i="1" s="1"/>
  <c r="AB36" i="1" a="1"/>
  <c r="AB36" i="1" s="1"/>
  <c r="AB37" i="1" a="1"/>
  <c r="AB37" i="1" s="1"/>
  <c r="AB38" i="1" a="1"/>
  <c r="AB38" i="1"/>
  <c r="AB39" i="1" a="1"/>
  <c r="AB39" i="1" s="1"/>
  <c r="AB40" i="1" a="1"/>
  <c r="AB40" i="1"/>
  <c r="AB41" i="1" a="1"/>
  <c r="AB41" i="1" s="1"/>
  <c r="AB42" i="1" a="1"/>
  <c r="AB42" i="1" s="1"/>
  <c r="AB43" i="1" a="1"/>
  <c r="AB43" i="1"/>
  <c r="AB44" i="1" a="1"/>
  <c r="AB44" i="1" s="1"/>
  <c r="AB45" i="1" a="1"/>
  <c r="AB45" i="1" s="1"/>
  <c r="AB47" i="1" a="1"/>
  <c r="AB47" i="1" s="1"/>
  <c r="AB48" i="1" a="1"/>
  <c r="AB48" i="1" s="1"/>
  <c r="AB51" i="1" a="1"/>
  <c r="AB51" i="1" s="1"/>
  <c r="AB52" i="1" a="1"/>
  <c r="AB52" i="1" s="1"/>
  <c r="AB53" i="1" a="1"/>
  <c r="AB53" i="1" s="1"/>
  <c r="AB54" i="1" a="1"/>
  <c r="AB54" i="1" s="1"/>
  <c r="AB55" i="1" a="1"/>
  <c r="AB55" i="1" s="1"/>
  <c r="AB56" i="1" a="1"/>
  <c r="AB56" i="1" s="1"/>
  <c r="AB57" i="1" l="1"/>
  <c r="B7" i="4"/>
  <c r="Q56" i="1" s="1"/>
  <c r="R4" i="1" l="1"/>
  <c r="S4" i="1" s="1"/>
  <c r="T4" i="1" s="1" a="1"/>
  <c r="T4" i="1" s="1"/>
  <c r="R5" i="1"/>
  <c r="S5" i="1" s="1"/>
  <c r="T5" i="1" s="1" a="1"/>
  <c r="T5" i="1" s="1"/>
  <c r="R6" i="1"/>
  <c r="S6" i="1" s="1"/>
  <c r="T6" i="1" s="1" a="1"/>
  <c r="T6" i="1" s="1"/>
  <c r="R7" i="1"/>
  <c r="S7" i="1" s="1"/>
  <c r="T7" i="1" s="1" a="1"/>
  <c r="T7" i="1" s="1"/>
  <c r="R8" i="1"/>
  <c r="S8" i="1" s="1"/>
  <c r="T8" i="1" s="1" a="1"/>
  <c r="T8" i="1" s="1"/>
  <c r="R9" i="1"/>
  <c r="S9" i="1" s="1"/>
  <c r="T9" i="1" s="1" a="1"/>
  <c r="T9" i="1" s="1"/>
  <c r="R10" i="1"/>
  <c r="S10" i="1" s="1"/>
  <c r="T10" i="1" s="1" a="1"/>
  <c r="T10" i="1" s="1"/>
  <c r="R11" i="1"/>
  <c r="S11" i="1" s="1"/>
  <c r="T11" i="1" s="1" a="1"/>
  <c r="T11" i="1" s="1"/>
  <c r="R12" i="1"/>
  <c r="R13" i="1"/>
  <c r="R14" i="1"/>
  <c r="R15" i="1"/>
  <c r="R16" i="1"/>
  <c r="R17" i="1"/>
  <c r="R18" i="1"/>
  <c r="R19" i="1"/>
  <c r="S19" i="1" s="1"/>
  <c r="T19" i="1" s="1" a="1"/>
  <c r="T19" i="1" s="1"/>
  <c r="R20" i="1"/>
  <c r="S20" i="1" s="1"/>
  <c r="R21" i="1"/>
  <c r="S21" i="1" s="1"/>
  <c r="T21" i="1" s="1" a="1"/>
  <c r="T21" i="1" s="1"/>
  <c r="R22" i="1"/>
  <c r="S22" i="1" s="1"/>
  <c r="T22" i="1" s="1" a="1"/>
  <c r="T22" i="1" s="1"/>
  <c r="R23" i="1"/>
  <c r="S23" i="1" s="1"/>
  <c r="T23" i="1" s="1" a="1"/>
  <c r="T23" i="1" s="1"/>
  <c r="R24" i="1"/>
  <c r="S24" i="1" s="1"/>
  <c r="T24" i="1" s="1" a="1"/>
  <c r="T24" i="1" s="1"/>
  <c r="R25" i="1"/>
  <c r="S25" i="1" s="1"/>
  <c r="T25" i="1" s="1" a="1"/>
  <c r="T25" i="1" s="1"/>
  <c r="R26" i="1"/>
  <c r="S26" i="1" s="1"/>
  <c r="T26" i="1" s="1" a="1"/>
  <c r="T26" i="1" s="1"/>
  <c r="R27" i="1"/>
  <c r="S27" i="1" s="1"/>
  <c r="T27" i="1" s="1" a="1"/>
  <c r="T27" i="1" s="1"/>
  <c r="R28" i="1"/>
  <c r="S28" i="1" s="1"/>
  <c r="T28" i="1" s="1" a="1"/>
  <c r="T28" i="1" s="1"/>
  <c r="R29" i="1"/>
  <c r="S29" i="1" s="1"/>
  <c r="T29" i="1" s="1" a="1"/>
  <c r="T29" i="1" s="1"/>
  <c r="R30" i="1"/>
  <c r="S30" i="1" s="1"/>
  <c r="T30" i="1" s="1" a="1"/>
  <c r="T30" i="1" s="1"/>
  <c r="R31" i="1"/>
  <c r="S31" i="1" s="1"/>
  <c r="T31" i="1" s="1" a="1"/>
  <c r="T31" i="1" s="1"/>
  <c r="R32" i="1"/>
  <c r="S32" i="1" s="1"/>
  <c r="T32" i="1" s="1" a="1"/>
  <c r="T32" i="1" s="1"/>
  <c r="R33" i="1"/>
  <c r="S33" i="1" s="1"/>
  <c r="T33" i="1" s="1" a="1"/>
  <c r="T33" i="1" s="1"/>
  <c r="R34" i="1"/>
  <c r="S34" i="1" s="1"/>
  <c r="T34" i="1" s="1" a="1"/>
  <c r="T34" i="1" s="1"/>
  <c r="R35" i="1"/>
  <c r="S35" i="1" s="1"/>
  <c r="T35" i="1" s="1" a="1"/>
  <c r="T35" i="1" s="1"/>
  <c r="R36" i="1"/>
  <c r="S36" i="1" s="1"/>
  <c r="T36" i="1" s="1" a="1"/>
  <c r="T36" i="1" s="1"/>
  <c r="R37" i="1"/>
  <c r="S37" i="1" s="1"/>
  <c r="T37" i="1" s="1" a="1"/>
  <c r="T37" i="1" s="1"/>
  <c r="R38" i="1"/>
  <c r="S38" i="1" s="1"/>
  <c r="T38" i="1" s="1" a="1"/>
  <c r="T38" i="1" s="1"/>
  <c r="R39" i="1"/>
  <c r="S39" i="1" s="1"/>
  <c r="T39" i="1" s="1" a="1"/>
  <c r="T39" i="1" s="1"/>
  <c r="R40" i="1"/>
  <c r="S40" i="1" s="1"/>
  <c r="T40" i="1" s="1" a="1"/>
  <c r="T40" i="1" s="1"/>
  <c r="R41" i="1"/>
  <c r="S41" i="1" s="1"/>
  <c r="T41" i="1" s="1" a="1"/>
  <c r="T41" i="1" s="1"/>
  <c r="R42" i="1"/>
  <c r="S42" i="1" s="1"/>
  <c r="T42" i="1" s="1" a="1"/>
  <c r="T42" i="1" s="1"/>
  <c r="R43" i="1"/>
  <c r="S43" i="1" s="1"/>
  <c r="T43" i="1" s="1" a="1"/>
  <c r="T43" i="1" s="1"/>
  <c r="R44" i="1"/>
  <c r="S44" i="1" s="1"/>
  <c r="T44" i="1" s="1" a="1"/>
  <c r="T44" i="1" s="1"/>
  <c r="R45" i="1"/>
  <c r="S45" i="1" s="1"/>
  <c r="T45" i="1" s="1" a="1"/>
  <c r="T45" i="1" s="1"/>
  <c r="R46" i="1"/>
  <c r="S46" i="1" s="1"/>
  <c r="R47" i="1"/>
  <c r="S47" i="1" s="1"/>
  <c r="T47" i="1" s="1" a="1"/>
  <c r="T47" i="1" s="1"/>
  <c r="R48" i="1"/>
  <c r="S48" i="1" s="1"/>
  <c r="T48" i="1" s="1" a="1"/>
  <c r="T48" i="1" s="1"/>
  <c r="R49" i="1"/>
  <c r="S49" i="1" s="1"/>
  <c r="R50" i="1"/>
  <c r="S50" i="1" s="1"/>
  <c r="R51" i="1"/>
  <c r="S51" i="1" s="1"/>
  <c r="T51" i="1" s="1" a="1"/>
  <c r="T51" i="1" s="1"/>
  <c r="R52" i="1"/>
  <c r="S52" i="1" s="1"/>
  <c r="T52" i="1" s="1" a="1"/>
  <c r="T52" i="1" s="1"/>
  <c r="R53" i="1"/>
  <c r="S53" i="1" s="1"/>
  <c r="T53" i="1" s="1" a="1"/>
  <c r="T53" i="1" s="1"/>
  <c r="R54" i="1"/>
  <c r="S54" i="1" s="1"/>
  <c r="T54" i="1" s="1" a="1"/>
  <c r="T54" i="1" s="1"/>
  <c r="R55" i="1"/>
  <c r="R56" i="1"/>
  <c r="T46" i="1" l="1" a="1"/>
  <c r="T46" i="1" s="1"/>
  <c r="T20" i="1" a="1"/>
  <c r="T20" i="1" s="1"/>
  <c r="T50" i="1" a="1"/>
  <c r="T50" i="1" s="1"/>
  <c r="T49" i="1" a="1"/>
  <c r="T49" i="1" s="1"/>
  <c r="S18" i="1"/>
  <c r="T18" i="1" s="1" a="1"/>
  <c r="T18" i="1" s="1"/>
  <c r="S17" i="1"/>
  <c r="T17" i="1" s="1" a="1"/>
  <c r="T17" i="1" s="1"/>
  <c r="S13" i="1"/>
  <c r="T13" i="1" s="1" a="1"/>
  <c r="T13" i="1" s="1"/>
  <c r="S56" i="1"/>
  <c r="S16" i="1"/>
  <c r="T16" i="1" s="1" a="1"/>
  <c r="T16" i="1" s="1"/>
  <c r="S55" i="1"/>
  <c r="S15" i="1"/>
  <c r="T15" i="1" s="1" a="1"/>
  <c r="T15" i="1" s="1"/>
  <c r="S14" i="1"/>
  <c r="T14" i="1" s="1" a="1"/>
  <c r="T14" i="1" s="1"/>
  <c r="S12" i="1"/>
  <c r="T12" i="1" s="1" a="1"/>
  <c r="T12" i="1" s="1"/>
  <c r="R3" i="1"/>
  <c r="S3" i="1" s="1"/>
  <c r="T3" i="1" s="1" a="1"/>
  <c r="T3" i="1" s="1"/>
  <c r="T56" i="1" l="1" a="1"/>
  <c r="T56" i="1" s="1"/>
  <c r="T55" i="1" a="1"/>
  <c r="T55" i="1" s="1"/>
  <c r="T5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Ross McGregor</author>
  </authors>
  <commentList>
    <comment ref="Q2" authorId="0" shapeId="0" xr:uid="{68E0AB3B-C294-482B-A91E-DAC3FFF8F825}">
      <text>
        <r>
          <rPr>
            <b/>
            <sz val="9"/>
            <color indexed="81"/>
            <rFont val="Tahoma"/>
            <charset val="1"/>
          </rPr>
          <t>Ross McGregor:</t>
        </r>
        <r>
          <rPr>
            <sz val="9"/>
            <color indexed="81"/>
            <rFont val="Tahoma"/>
            <charset val="1"/>
          </rPr>
          <t xml:space="preserve">
From MMOC "Total impact" column (L)
</t>
        </r>
      </text>
    </comment>
    <comment ref="U2" authorId="0" shapeId="0" xr:uid="{3F31300F-654B-4BE5-9943-CB87CA488145}">
      <text>
        <r>
          <rPr>
            <b/>
            <sz val="9"/>
            <color indexed="81"/>
            <rFont val="Tahoma"/>
            <family val="2"/>
          </rPr>
          <t>Ross McGregor:</t>
        </r>
        <r>
          <rPr>
            <sz val="9"/>
            <color indexed="81"/>
            <rFont val="Tahoma"/>
            <family val="2"/>
          </rPr>
          <t xml:space="preserve">
Based on NS statutory advice</t>
        </r>
      </text>
    </comment>
    <comment ref="V2" authorId="0" shapeId="0" xr:uid="{A480B0A7-2470-4D5D-8A1D-4786C7AF8450}">
      <text>
        <r>
          <rPr>
            <b/>
            <sz val="9"/>
            <color indexed="81"/>
            <rFont val="Tahoma"/>
            <family val="2"/>
          </rPr>
          <t>Ross McGregor:</t>
        </r>
        <r>
          <rPr>
            <sz val="9"/>
            <color indexed="81"/>
            <rFont val="Tahoma"/>
            <family val="2"/>
          </rPr>
          <t xml:space="preserve">
Based on NS response</t>
        </r>
      </text>
    </comment>
    <comment ref="W2" authorId="0" shapeId="0" xr:uid="{17A5BAB5-50CB-4DAD-97B5-3763CFAC38C7}">
      <text>
        <r>
          <rPr>
            <b/>
            <sz val="9"/>
            <color indexed="81"/>
            <rFont val="Tahoma"/>
            <family val="2"/>
          </rPr>
          <t>Ross McGregor:</t>
        </r>
        <r>
          <rPr>
            <sz val="9"/>
            <color indexed="81"/>
            <rFont val="Tahoma"/>
            <family val="2"/>
          </rPr>
          <t xml:space="preserve">
Based on NS response</t>
        </r>
      </text>
    </comment>
    <comment ref="X2" authorId="0" shapeId="0" xr:uid="{CE57049F-6E26-42B0-A07D-B087DD2B9AE3}">
      <text>
        <r>
          <rPr>
            <b/>
            <sz val="9"/>
            <color indexed="81"/>
            <rFont val="Tahoma"/>
            <family val="2"/>
          </rPr>
          <t xml:space="preserve">Ross McGregor
</t>
        </r>
        <r>
          <rPr>
            <sz val="9"/>
            <color indexed="81"/>
            <rFont val="Tahoma"/>
            <family val="2"/>
          </rPr>
          <t>Based on derogation case</t>
        </r>
      </text>
    </comment>
    <comment ref="Y2" authorId="0" shapeId="0" xr:uid="{0EDEF59A-BC54-436B-99C1-8FC2638EBC7F}">
      <text>
        <r>
          <rPr>
            <b/>
            <sz val="9"/>
            <color indexed="81"/>
            <rFont val="Tahoma"/>
            <family val="2"/>
          </rPr>
          <t>Ross McGregor:</t>
        </r>
        <r>
          <rPr>
            <sz val="9"/>
            <color indexed="81"/>
            <rFont val="Tahoma"/>
            <family val="2"/>
          </rPr>
          <t xml:space="preserve">
Based on derogation case</t>
        </r>
      </text>
    </comment>
    <comment ref="Z2" authorId="0" shapeId="0" xr:uid="{49201866-845A-43F8-B7BA-5B22FB76C589}">
      <text>
        <r>
          <rPr>
            <b/>
            <sz val="9"/>
            <color indexed="81"/>
            <rFont val="Tahoma"/>
            <family val="2"/>
          </rPr>
          <t>Ross McGregor:</t>
        </r>
        <r>
          <rPr>
            <sz val="9"/>
            <color indexed="81"/>
            <rFont val="Tahoma"/>
            <family val="2"/>
          </rPr>
          <t xml:space="preserve">
Based on derogation case</t>
        </r>
      </text>
    </comment>
    <comment ref="L56" authorId="0" shapeId="0" xr:uid="{597BBB87-EAB5-41A0-B48E-AD778183B80C}">
      <text>
        <r>
          <rPr>
            <b/>
            <sz val="9"/>
            <color indexed="81"/>
            <rFont val="Tahoma"/>
            <charset val="1"/>
          </rPr>
          <t>Ross McGregor:</t>
        </r>
        <r>
          <rPr>
            <sz val="9"/>
            <color indexed="81"/>
            <rFont val="Tahoma"/>
            <charset val="1"/>
          </rPr>
          <t xml:space="preserve">
From Apportioning TA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<sst xmlns="http://schemas.openxmlformats.org/spreadsheetml/2006/main" count="718" uniqueCount="107">
  <si>
    <t>Step 1 - exclude features impacted by only one project</t>
  </si>
  <si>
    <t>Step 2 - in-combination impact exceeds change in adult survival of &gt;0.02 percentage points</t>
  </si>
  <si>
    <t>Step 3 - existing AESI in-combination (i.e. compensation provided)</t>
  </si>
  <si>
    <t>Final</t>
  </si>
  <si>
    <t>Species</t>
  </si>
  <si>
    <t>SPA</t>
  </si>
  <si>
    <t>Buchan connectivity</t>
  </si>
  <si>
    <t>Aspen connectivity</t>
  </si>
  <si>
    <t>Ayre connectivity</t>
  </si>
  <si>
    <t>Marram connectivity</t>
  </si>
  <si>
    <t>SnM connectivity</t>
  </si>
  <si>
    <t>Bellrock connectivity</t>
  </si>
  <si>
    <t>Step 1</t>
  </si>
  <si>
    <t>Breeding population (adults)</t>
  </si>
  <si>
    <t>Buchan impact</t>
  </si>
  <si>
    <t>Aspen impact</t>
  </si>
  <si>
    <t>Ayre impact</t>
  </si>
  <si>
    <t>Marram impact</t>
  </si>
  <si>
    <t>SnM impact</t>
  </si>
  <si>
    <t>Bellrock impact</t>
  </si>
  <si>
    <t>All others impact</t>
  </si>
  <si>
    <t>Total impact</t>
  </si>
  <si>
    <t>% change in adult survival</t>
  </si>
  <si>
    <t>PVA needed?</t>
  </si>
  <si>
    <t>Buchan compensation?</t>
  </si>
  <si>
    <t>Aspen compensation?</t>
  </si>
  <si>
    <t>Ayre compensation?</t>
  </si>
  <si>
    <t>Marram compensation?</t>
  </si>
  <si>
    <t>SnM compensation?</t>
  </si>
  <si>
    <t>Bellrock compensation?</t>
  </si>
  <si>
    <t>Step 3</t>
  </si>
  <si>
    <t>PVA run for AA?</t>
  </si>
  <si>
    <t>Gannet</t>
  </si>
  <si>
    <t>Fair Isle</t>
  </si>
  <si>
    <t>Y</t>
  </si>
  <si>
    <t>N</t>
  </si>
  <si>
    <t>Include</t>
  </si>
  <si>
    <t>Exclude</t>
  </si>
  <si>
    <t>Flamborough and Filey Coast</t>
  </si>
  <si>
    <t>Forth Islands</t>
  </si>
  <si>
    <t>Hermaness, Saxa Vord and Valla Field</t>
  </si>
  <si>
    <t>North Rona and Sula Sgeir</t>
  </si>
  <si>
    <t>Noss</t>
  </si>
  <si>
    <t>St Kilda</t>
  </si>
  <si>
    <t>Sule Skerry and Sule Stack</t>
  </si>
  <si>
    <t>Guillemot</t>
  </si>
  <si>
    <t>Buchan Ness to Collieston Coast</t>
  </si>
  <si>
    <t>Calf of Eday</t>
  </si>
  <si>
    <t>Copinsay</t>
  </si>
  <si>
    <t>Hoy</t>
  </si>
  <si>
    <t>Marwick Head</t>
  </si>
  <si>
    <t>Rousay</t>
  </si>
  <si>
    <t>Sumburgh Head</t>
  </si>
  <si>
    <t>Troup, Pennan and Lion's Heads</t>
  </si>
  <si>
    <t>West Westray</t>
  </si>
  <si>
    <t>Kittiwake</t>
  </si>
  <si>
    <t>Cape Wrath</t>
  </si>
  <si>
    <t>East Caithness Cliffs</t>
  </si>
  <si>
    <t>Farne Islands</t>
  </si>
  <si>
    <t>Foula</t>
  </si>
  <si>
    <t>Fowlsheugh</t>
  </si>
  <si>
    <t>Handa</t>
  </si>
  <si>
    <t>North Caithness Cliffs</t>
  </si>
  <si>
    <t>St Abb's Head to Fast Castle</t>
  </si>
  <si>
    <t>Puffin</t>
  </si>
  <si>
    <t>Razorbill</t>
  </si>
  <si>
    <t>Herring gull</t>
  </si>
  <si>
    <t>Impact source information</t>
  </si>
  <si>
    <t>Buchan</t>
  </si>
  <si>
    <t>AEIR</t>
  </si>
  <si>
    <t>RIAA</t>
  </si>
  <si>
    <t>Aspen</t>
  </si>
  <si>
    <t>Ayre</t>
  </si>
  <si>
    <t>Marram</t>
  </si>
  <si>
    <t>Spriorad na Mara</t>
  </si>
  <si>
    <t>Bellrock</t>
  </si>
  <si>
    <t>All others impact source information</t>
  </si>
  <si>
    <t>Total impact from MMOC</t>
  </si>
  <si>
    <t>Total impact from interim CEF</t>
  </si>
  <si>
    <t>In-combination predicted collision impacts and sources for herring gull</t>
  </si>
  <si>
    <t>Project</t>
  </si>
  <si>
    <t>Predicted collision mortality</t>
  </si>
  <si>
    <t>Source</t>
  </si>
  <si>
    <t>Link</t>
  </si>
  <si>
    <t>Salamander</t>
  </si>
  <si>
    <t>Buchan CEA</t>
  </si>
  <si>
    <t>bow_eia_volume_3_appendix_09.4_apportioning_derivation_pva_screening.pdf</t>
  </si>
  <si>
    <t>Green Volt</t>
  </si>
  <si>
    <t>Caledonia South</t>
  </si>
  <si>
    <t>241118_-_caledonia_-_eia_app_-_app_doc_14_2-_caledonia_south_-_riaa_-_redacted.pdf</t>
  </si>
  <si>
    <t>Caledonia North</t>
  </si>
  <si>
    <t>241118_-_caledonia_-_eia_app_-_app_doc_13_2_-_caledonia_north_-_riaa.pdf</t>
  </si>
  <si>
    <t>TOTAL</t>
  </si>
  <si>
    <t>Report</t>
  </si>
  <si>
    <t>This report</t>
  </si>
  <si>
    <t>additional_information_-_appendix_2_-_eiar_and_riaa_updates.pdf</t>
  </si>
  <si>
    <t>aspen_owf_riaa_chapter_3_ornithology_final.pdf</t>
  </si>
  <si>
    <t>Ayre Offshore Wind Farm Report to Inform Appropriate Assessment</t>
  </si>
  <si>
    <t>Report to Inform Appropriate Assessment</t>
  </si>
  <si>
    <t>Spiorad na Mara Offshore Windfarm</t>
  </si>
  <si>
    <t>RIAA Part 3 Special Protection Area and Ramsar Assessments - Ornithology.pdf</t>
  </si>
  <si>
    <t>Number</t>
  </si>
  <si>
    <t>Description</t>
  </si>
  <si>
    <t>Filter "Step 1" column = "include"</t>
  </si>
  <si>
    <t>Filter "Step 2" column = "include"</t>
  </si>
  <si>
    <t>Filter "Step 3" column = "include"</t>
  </si>
  <si>
    <t>Y* = compensation provided without prejudice in Addtiional Information submission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</si>
</sst>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9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0000"/>
      <name val="Calibri"/>
      <family val="2"/>
    </font>
    <font>
      <sz val="11"/>
      <color rgb="FFFF0000"/>
      <name val="Aptos Narrow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u/>
      <sz val="11"/>
      <color theme="10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56">
    <xf numFmtId="0" fontId="0" fillId="0" borderId="0" xfId="0"/>
    <xf numFmtId="0" fontId="1" fillId="2" borderId="1" xfId="0" applyFont="1" applyFill="1" applyBorder="1"/>
    <xf numFmtId="0" fontId="0" fillId="0" borderId="1" xfId="0" applyBorder="1"/>
    <xf numFmtId="165" fontId="0" fillId="0" borderId="1" xfId="0" applyNumberFormat="1" applyBorder="1"/>
    <xf numFmtId="0" fontId="0" fillId="0" borderId="2" xfId="0" applyBorder="1"/>
    <xf numFmtId="0" fontId="0" fillId="0" borderId="3" xfId="0" applyBorder="1"/>
    <xf numFmtId="0" fontId="0" fillId="3" borderId="1" xfId="0" applyFill="1" applyBorder="1"/>
    <xf numFmtId="0" fontId="1" fillId="0" borderId="1" xfId="0" applyFont="1" applyBorder="1"/>
    <xf numFmtId="0" fontId="5" fillId="0" borderId="0" xfId="0" applyFont="1"/>
    <xf numFmtId="3" fontId="0" fillId="0" borderId="2" xfId="0" applyNumberFormat="1" applyBorder="1"/>
    <xf numFmtId="164" fontId="0" fillId="0" borderId="1" xfId="0" applyNumberFormat="1" applyBorder="1"/>
    <xf numFmtId="2" fontId="0" fillId="2" borderId="1" xfId="0" applyNumberFormat="1" applyFill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3" fontId="0" fillId="0" borderId="4" xfId="0" applyNumberFormat="1" applyBorder="1"/>
    <xf numFmtId="2" fontId="0" fillId="2" borderId="5" xfId="0" applyNumberFormat="1" applyFill="1" applyBorder="1"/>
    <xf numFmtId="3" fontId="0" fillId="0" borderId="1" xfId="0" applyNumberFormat="1" applyBorder="1"/>
    <xf numFmtId="0" fontId="0" fillId="4" borderId="0" xfId="0" applyFill="1"/>
    <xf numFmtId="164" fontId="0" fillId="4" borderId="1" xfId="0" applyNumberFormat="1" applyFill="1" applyBorder="1"/>
    <xf numFmtId="2" fontId="0" fillId="4" borderId="5" xfId="0" applyNumberFormat="1" applyFill="1" applyBorder="1"/>
    <xf numFmtId="2" fontId="0" fillId="4" borderId="1" xfId="0" applyNumberFormat="1" applyFill="1" applyBorder="1"/>
    <xf numFmtId="164" fontId="0" fillId="5" borderId="1" xfId="0" applyNumberFormat="1" applyFill="1" applyBorder="1"/>
    <xf numFmtId="2" fontId="0" fillId="5" borderId="1" xfId="0" applyNumberFormat="1" applyFill="1" applyBorder="1"/>
    <xf numFmtId="2" fontId="4" fillId="5" borderId="1" xfId="0" applyNumberFormat="1" applyFont="1" applyFill="1" applyBorder="1" applyAlignment="1">
      <alignment vertical="center" wrapText="1"/>
    </xf>
    <xf numFmtId="164" fontId="0" fillId="2" borderId="1" xfId="0" applyNumberFormat="1" applyFill="1" applyBorder="1"/>
    <xf numFmtId="0" fontId="8" fillId="0" borderId="0" xfId="1"/>
    <xf numFmtId="164" fontId="0" fillId="6" borderId="1" xfId="0" applyNumberFormat="1" applyFill="1" applyBorder="1"/>
    <xf numFmtId="0" fontId="0" fillId="6" borderId="1" xfId="0" applyFill="1" applyBorder="1"/>
    <xf numFmtId="2" fontId="0" fillId="6" borderId="5" xfId="0" applyNumberFormat="1" applyFill="1" applyBorder="1"/>
    <xf numFmtId="2" fontId="0" fillId="6" borderId="1" xfId="0" applyNumberFormat="1" applyFill="1" applyBorder="1"/>
    <xf numFmtId="0" fontId="0" fillId="4" borderId="1" xfId="0" applyFill="1" applyBorder="1"/>
    <xf numFmtId="0" fontId="0" fillId="5" borderId="1" xfId="0" applyFill="1" applyBorder="1"/>
    <xf numFmtId="0" fontId="0" fillId="0" borderId="1" xfId="0" applyBorder="1" applyAlignment="1">
      <alignment vertical="center"/>
    </xf>
    <xf numFmtId="0" fontId="8" fillId="0" borderId="1" xfId="1" applyBorder="1"/>
    <xf numFmtId="164" fontId="0" fillId="7" borderId="1" xfId="0" applyNumberFormat="1" applyFill="1" applyBorder="1"/>
    <xf numFmtId="164" fontId="0" fillId="8" borderId="1" xfId="0" applyNumberFormat="1" applyFill="1" applyBorder="1"/>
    <xf numFmtId="2" fontId="0" fillId="8" borderId="5" xfId="0" applyNumberFormat="1" applyFill="1" applyBorder="1"/>
    <xf numFmtId="2" fontId="0" fillId="8" borderId="1" xfId="0" applyNumberFormat="1" applyFill="1" applyBorder="1"/>
    <xf numFmtId="3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8" borderId="1" xfId="0" applyFill="1" applyBorder="1"/>
    <xf numFmtId="0" fontId="0" fillId="7" borderId="1" xfId="0" applyFill="1" applyBorder="1"/>
    <xf numFmtId="165" fontId="1" fillId="0" borderId="1" xfId="0" applyNumberFormat="1" applyFont="1" applyBorder="1"/>
    <xf numFmtId="165" fontId="0" fillId="0" borderId="1" xfId="0" applyNumberFormat="1" applyBorder="1" applyAlignment="1">
      <alignment wrapText="1"/>
    </xf>
    <xf numFmtId="0" fontId="1" fillId="2" borderId="8" xfId="0" applyFont="1" applyFill="1" applyBorder="1" applyAlignment="1">
      <alignment horizontal="center"/>
    </xf>
    <xf numFmtId="0" fontId="0" fillId="0" borderId="7" xfId="0" applyBorder="1"/>
    <xf numFmtId="2" fontId="0" fillId="0" borderId="1" xfId="0" applyNumberFormat="1" applyBorder="1"/>
    <xf numFmtId="2" fontId="5" fillId="2" borderId="1" xfId="0" applyNumberFormat="1" applyFont="1" applyFill="1" applyBorder="1"/>
    <xf numFmtId="2" fontId="0" fillId="7" borderId="1" xfId="0" applyNumberFormat="1" applyFill="1" applyBorder="1"/>
    <xf numFmtId="2" fontId="0" fillId="2" borderId="0" xfId="0" applyNumberFormat="1" applyFill="1"/>
    <xf numFmtId="2" fontId="0" fillId="3" borderId="1" xfId="0" applyNumberFormat="1" applyFill="1" applyBorder="1"/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horizontal="left" vertical="center"/>
    </xf>
  </cellXfs>
  <cellStyles count="2">
    <cellStyle name="Hyperlink" xfId="1" builtinId="8"/>
    <cellStyle name="Normal" xfId="0" builtinId="0"/>
  </cellStyles>
  <dxfs count="9"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s://marine.gov.scot/sites/default/files/241118_-_caledonia_-_eia_app_-_app_doc_13_2_-_caledonia_north_-_riaa.pdf" TargetMode="External"/><Relationship Id="rId1" Type="http://schemas.openxmlformats.org/officeDocument/2006/relationships/hyperlink" Target="https://marine.gov.scot/sites/default/files/241118_-_caledonia_-_eia_app_-_app_doc_14_2-_caledonia_south_-_riaa_-_redacted.pdf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marine.gov.scot/sites/default/files/riaa_-_part_3_-_special_protection_areas_and_ramsar_sites.pdf" TargetMode="External"/><Relationship Id="rId2" Type="http://schemas.openxmlformats.org/officeDocument/2006/relationships/hyperlink" Target="https://marine.gov.scot/sites/default/files/additional_information_-_appendix_2_-_eiar_and_riaa_updates.pdf" TargetMode="External"/><Relationship Id="rId1" Type="http://schemas.openxmlformats.org/officeDocument/2006/relationships/hyperlink" Target="https://marine.gov.scot/sites/default/files/aspen_owf_riaa_chapter_3_ornithology_final.pdf" TargetMode="External"/><Relationship Id="rId6" Type="http://schemas.openxmlformats.org/officeDocument/2006/relationships/hyperlink" Target="https://marine.gov.scot/sites/default/files/bellrock_eia_-_volume_6_-_riaa_-_part_3_-_special_protection_area_ramsar_assessments_-_ornithology.pdf" TargetMode="External"/><Relationship Id="rId5" Type="http://schemas.openxmlformats.org/officeDocument/2006/relationships/hyperlink" Target="https://marine.gov.scot/sites/default/files/report_to_inform_appropriate_assessment_2.pdf" TargetMode="External"/><Relationship Id="rId4" Type="http://schemas.openxmlformats.org/officeDocument/2006/relationships/hyperlink" Target="https://marine.gov.scot/sites/default/files/report_to_inform_appropriate_assessment_0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87ED9-F602-42FC-8A92-29BCAFA8A591}">
  <dimension ref="A1:AB70"/>
  <sheetViews>
    <sheetView tabSelected="1" zoomScale="115" zoomScaleNormal="115" workbookViewId="0">
      <pane xSplit="2" ySplit="3" topLeftCell="C4" activePane="bottomRight" state="frozen"/>
      <selection pane="bottomRight" activeCell="A19" sqref="A19"/>
      <selection pane="bottomLeft" activeCell="A4" sqref="A4"/>
      <selection pane="topRight" activeCell="C1" sqref="C1"/>
    </sheetView>
  </sheetViews>
  <sheetFormatPr defaultRowHeight="14.45"/>
  <cols>
    <col min="1" max="1" width="10.140625" bestFit="1" customWidth="1"/>
    <col min="2" max="2" width="31.42578125" bestFit="1" customWidth="1"/>
    <col min="3" max="3" width="20.42578125" bestFit="1" customWidth="1"/>
    <col min="4" max="4" width="19.140625" bestFit="1" customWidth="1"/>
    <col min="5" max="5" width="17.5703125" bestFit="1" customWidth="1"/>
    <col min="6" max="6" width="20.42578125" bestFit="1" customWidth="1"/>
    <col min="7" max="7" width="17.5703125" bestFit="1" customWidth="1"/>
    <col min="8" max="8" width="20.42578125" customWidth="1"/>
    <col min="9" max="9" width="7.140625" bestFit="1" customWidth="1"/>
    <col min="10" max="10" width="24.85546875" bestFit="1" customWidth="1"/>
    <col min="11" max="11" width="15.42578125" bestFit="1" customWidth="1"/>
    <col min="12" max="12" width="12.85546875" bestFit="1" customWidth="1"/>
    <col min="13" max="13" width="13" bestFit="1" customWidth="1"/>
    <col min="14" max="14" width="14.140625" customWidth="1"/>
    <col min="15" max="15" width="13" bestFit="1" customWidth="1"/>
    <col min="16" max="16" width="15.5703125" customWidth="1"/>
    <col min="17" max="17" width="15" bestFit="1" customWidth="1"/>
    <col min="18" max="18" width="11.85546875" bestFit="1" customWidth="1"/>
    <col min="19" max="19" width="22.5703125" bestFit="1" customWidth="1"/>
    <col min="20" max="20" width="13.85546875" bestFit="1" customWidth="1"/>
    <col min="21" max="21" width="21.5703125" bestFit="1" customWidth="1"/>
    <col min="22" max="24" width="21.5703125" customWidth="1"/>
    <col min="25" max="25" width="19.42578125" bestFit="1" customWidth="1"/>
    <col min="26" max="26" width="22.42578125" bestFit="1" customWidth="1"/>
    <col min="27" max="27" width="6.85546875" bestFit="1" customWidth="1"/>
    <col min="28" max="28" width="13.5703125" bestFit="1" customWidth="1"/>
  </cols>
  <sheetData>
    <row r="1" spans="1:28">
      <c r="A1" s="1"/>
      <c r="B1" s="1"/>
      <c r="C1" s="54" t="s">
        <v>0</v>
      </c>
      <c r="D1" s="54"/>
      <c r="E1" s="54"/>
      <c r="F1" s="54"/>
      <c r="G1" s="54"/>
      <c r="H1" s="54"/>
      <c r="I1" s="54"/>
      <c r="J1" s="54" t="s">
        <v>1</v>
      </c>
      <c r="K1" s="54"/>
      <c r="L1" s="54"/>
      <c r="M1" s="54"/>
      <c r="N1" s="54"/>
      <c r="O1" s="54"/>
      <c r="P1" s="54"/>
      <c r="Q1" s="54"/>
      <c r="R1" s="54"/>
      <c r="S1" s="54"/>
      <c r="T1" s="54"/>
      <c r="U1" s="54" t="s">
        <v>2</v>
      </c>
      <c r="V1" s="54"/>
      <c r="W1" s="54"/>
      <c r="X1" s="54"/>
      <c r="Y1" s="54"/>
      <c r="Z1" s="54"/>
      <c r="AA1" s="54"/>
      <c r="AB1" s="46" t="s">
        <v>3</v>
      </c>
    </row>
    <row r="2" spans="1:28">
      <c r="A2" s="1" t="s">
        <v>4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10</v>
      </c>
      <c r="H2" s="1" t="s">
        <v>11</v>
      </c>
      <c r="I2" s="1" t="s">
        <v>12</v>
      </c>
      <c r="J2" s="1" t="s">
        <v>13</v>
      </c>
      <c r="K2" s="1" t="s">
        <v>14</v>
      </c>
      <c r="L2" s="1" t="s">
        <v>15</v>
      </c>
      <c r="M2" s="1" t="s">
        <v>16</v>
      </c>
      <c r="N2" s="1" t="s">
        <v>17</v>
      </c>
      <c r="O2" s="1" t="s">
        <v>18</v>
      </c>
      <c r="P2" s="1" t="s">
        <v>19</v>
      </c>
      <c r="Q2" s="1" t="s">
        <v>20</v>
      </c>
      <c r="R2" s="1" t="s">
        <v>21</v>
      </c>
      <c r="S2" s="1" t="s">
        <v>22</v>
      </c>
      <c r="T2" s="1" t="s">
        <v>23</v>
      </c>
      <c r="U2" s="1" t="s">
        <v>24</v>
      </c>
      <c r="V2" s="1" t="s">
        <v>25</v>
      </c>
      <c r="W2" s="1" t="s">
        <v>26</v>
      </c>
      <c r="X2" s="1" t="s">
        <v>27</v>
      </c>
      <c r="Y2" s="1" t="s">
        <v>28</v>
      </c>
      <c r="Z2" s="1" t="s">
        <v>29</v>
      </c>
      <c r="AA2" s="1" t="s">
        <v>30</v>
      </c>
      <c r="AB2" s="1" t="s">
        <v>31</v>
      </c>
    </row>
    <row r="3" spans="1:28">
      <c r="A3" s="2" t="s">
        <v>32</v>
      </c>
      <c r="B3" s="2" t="s">
        <v>33</v>
      </c>
      <c r="C3" s="2" t="s">
        <v>34</v>
      </c>
      <c r="D3" s="2" t="s">
        <v>34</v>
      </c>
      <c r="E3" s="2" t="s">
        <v>34</v>
      </c>
      <c r="F3" s="2" t="s">
        <v>34</v>
      </c>
      <c r="G3" s="2" t="s">
        <v>34</v>
      </c>
      <c r="H3" s="2" t="s">
        <v>35</v>
      </c>
      <c r="I3" s="2" t="s">
        <v>36</v>
      </c>
      <c r="J3" s="17">
        <v>9654</v>
      </c>
      <c r="K3" s="19">
        <v>0.53200000000000003</v>
      </c>
      <c r="L3" s="19">
        <v>0.6</v>
      </c>
      <c r="M3" s="28">
        <v>1.1200000000000001</v>
      </c>
      <c r="N3" s="27">
        <v>1.83</v>
      </c>
      <c r="O3" s="27">
        <v>0.15</v>
      </c>
      <c r="P3" s="25"/>
      <c r="Q3" s="36">
        <v>13.60989251</v>
      </c>
      <c r="R3" s="10">
        <f t="shared" ref="R3:R56" si="0">SUM(K3:Q3)</f>
        <v>17.841892510000001</v>
      </c>
      <c r="S3" s="3">
        <f t="shared" ref="S3:S56" si="1">(R3/J3)*100</f>
        <v>0.18481347120364616</v>
      </c>
      <c r="T3" s="2" t="str" cm="1">
        <f t="array" ref="T3">_xlfn.IFS(S3&gt;0.02,"Y",S3&lt;0.02,"N")</f>
        <v>Y</v>
      </c>
      <c r="U3" s="2" t="s">
        <v>34</v>
      </c>
      <c r="V3" s="2"/>
      <c r="W3" s="2"/>
      <c r="X3" s="2" t="s">
        <v>34</v>
      </c>
      <c r="Y3" s="2"/>
      <c r="Z3" s="2" t="s">
        <v>34</v>
      </c>
      <c r="AA3" s="2" t="s">
        <v>37</v>
      </c>
      <c r="AB3" s="2" t="str" cm="1">
        <f t="array" ref="AB3">_xlfn.IFS(AA3="Exclude","N",AA3="Include","Y")</f>
        <v>N</v>
      </c>
    </row>
    <row r="4" spans="1:28">
      <c r="A4" s="2" t="s">
        <v>32</v>
      </c>
      <c r="B4" s="2" t="s">
        <v>38</v>
      </c>
      <c r="C4" s="2" t="s">
        <v>34</v>
      </c>
      <c r="D4" s="2" t="s">
        <v>34</v>
      </c>
      <c r="E4" s="2" t="s">
        <v>34</v>
      </c>
      <c r="F4" s="2" t="s">
        <v>34</v>
      </c>
      <c r="G4" s="2" t="s">
        <v>34</v>
      </c>
      <c r="H4" s="2" t="s">
        <v>34</v>
      </c>
      <c r="I4" s="2" t="s">
        <v>36</v>
      </c>
      <c r="J4" s="17">
        <v>26784</v>
      </c>
      <c r="K4" s="21">
        <v>1.359</v>
      </c>
      <c r="L4" s="23">
        <v>1.18</v>
      </c>
      <c r="M4" s="30">
        <v>0.19</v>
      </c>
      <c r="N4" s="30">
        <v>0.47</v>
      </c>
      <c r="O4" s="30">
        <v>1.6E-2</v>
      </c>
      <c r="P4" s="30">
        <v>2</v>
      </c>
      <c r="Q4" s="38">
        <v>399.19755269999996</v>
      </c>
      <c r="R4" s="48">
        <f t="shared" si="0"/>
        <v>404.41255269999994</v>
      </c>
      <c r="S4" s="3">
        <f t="shared" si="1"/>
        <v>1.5099034972371563</v>
      </c>
      <c r="T4" s="2" t="str" cm="1">
        <f t="array" ref="T4">_xlfn.IFS(S4&gt;0.02,"Y",S4&lt;0.02,"N")</f>
        <v>Y</v>
      </c>
      <c r="U4" s="2"/>
      <c r="V4" s="2"/>
      <c r="W4" s="2"/>
      <c r="X4" s="2"/>
      <c r="Y4" s="2"/>
      <c r="Z4" s="2"/>
      <c r="AA4" s="2" t="s">
        <v>36</v>
      </c>
      <c r="AB4" s="2" t="str" cm="1">
        <f t="array" ref="AB4">_xlfn.IFS(AA4="Exclude","N",AA4="Include","Y")</f>
        <v>Y</v>
      </c>
    </row>
    <row r="5" spans="1:28">
      <c r="A5" s="2" t="s">
        <v>32</v>
      </c>
      <c r="B5" s="2" t="s">
        <v>39</v>
      </c>
      <c r="C5" s="2" t="s">
        <v>34</v>
      </c>
      <c r="D5" s="2" t="s">
        <v>34</v>
      </c>
      <c r="E5" s="2" t="s">
        <v>34</v>
      </c>
      <c r="F5" s="2" t="s">
        <v>35</v>
      </c>
      <c r="G5" s="2" t="s">
        <v>34</v>
      </c>
      <c r="H5" s="2" t="s">
        <v>34</v>
      </c>
      <c r="I5" s="2" t="s">
        <v>36</v>
      </c>
      <c r="J5" s="17">
        <v>150518</v>
      </c>
      <c r="K5" s="19">
        <v>12.222</v>
      </c>
      <c r="L5" s="22">
        <v>10.98</v>
      </c>
      <c r="M5" s="28">
        <v>2.15</v>
      </c>
      <c r="N5" s="25"/>
      <c r="O5" s="27">
        <v>0.91500000000000004</v>
      </c>
      <c r="P5" s="27">
        <v>16</v>
      </c>
      <c r="Q5" s="36">
        <v>863.73491620000004</v>
      </c>
      <c r="R5" s="10">
        <f t="shared" si="0"/>
        <v>906.0019162000001</v>
      </c>
      <c r="S5" s="3">
        <f t="shared" si="1"/>
        <v>0.60192263795692214</v>
      </c>
      <c r="T5" s="2" t="str" cm="1">
        <f t="array" ref="T5">_xlfn.IFS(S5&gt;0.02,"Y",S5&lt;0.02,"N")</f>
        <v>Y</v>
      </c>
      <c r="U5" s="2" t="s">
        <v>34</v>
      </c>
      <c r="V5" s="2" t="s">
        <v>34</v>
      </c>
      <c r="W5" s="2" t="s">
        <v>34</v>
      </c>
      <c r="X5" s="2" t="s">
        <v>34</v>
      </c>
      <c r="Y5" s="2" t="s">
        <v>34</v>
      </c>
      <c r="Z5" s="2" t="s">
        <v>34</v>
      </c>
      <c r="AA5" s="2" t="s">
        <v>37</v>
      </c>
      <c r="AB5" s="2" t="str" cm="1">
        <f t="array" ref="AB5">_xlfn.IFS(AA5="Exclude","N",AA5="Include","Y")</f>
        <v>N</v>
      </c>
    </row>
    <row r="6" spans="1:28">
      <c r="A6" s="2" t="s">
        <v>32</v>
      </c>
      <c r="B6" s="2" t="s">
        <v>40</v>
      </c>
      <c r="C6" s="2" t="s">
        <v>34</v>
      </c>
      <c r="D6" s="2" t="s">
        <v>34</v>
      </c>
      <c r="E6" s="2" t="s">
        <v>34</v>
      </c>
      <c r="F6" s="2" t="s">
        <v>34</v>
      </c>
      <c r="G6" s="2" t="s">
        <v>34</v>
      </c>
      <c r="H6" s="2" t="s">
        <v>34</v>
      </c>
      <c r="I6" s="2" t="s">
        <v>36</v>
      </c>
      <c r="J6" s="17">
        <v>39606</v>
      </c>
      <c r="K6" s="19">
        <v>2.1880000000000002</v>
      </c>
      <c r="L6" s="22">
        <v>1.61</v>
      </c>
      <c r="M6" s="28">
        <v>1.18</v>
      </c>
      <c r="N6" s="27">
        <v>3.68</v>
      </c>
      <c r="O6" s="27">
        <v>0.57999999999999996</v>
      </c>
      <c r="P6" s="27">
        <v>2</v>
      </c>
      <c r="Q6" s="36">
        <v>75.839714240000006</v>
      </c>
      <c r="R6" s="10">
        <f t="shared" si="0"/>
        <v>87.077714240000006</v>
      </c>
      <c r="S6" s="3">
        <f t="shared" si="1"/>
        <v>0.21985990567085795</v>
      </c>
      <c r="T6" s="2" t="str" cm="1">
        <f t="array" ref="T6">_xlfn.IFS(S6&gt;0.02,"Y",S6&lt;0.02,"N")</f>
        <v>Y</v>
      </c>
      <c r="U6" s="2" t="s">
        <v>34</v>
      </c>
      <c r="V6" s="2"/>
      <c r="W6" s="2"/>
      <c r="X6" s="2" t="s">
        <v>34</v>
      </c>
      <c r="Y6" s="2"/>
      <c r="Z6" s="2" t="s">
        <v>34</v>
      </c>
      <c r="AA6" s="2" t="s">
        <v>37</v>
      </c>
      <c r="AB6" s="2" t="str" cm="1">
        <f t="array" ref="AB6">_xlfn.IFS(AA6="Exclude","N",AA6="Include","Y")</f>
        <v>N</v>
      </c>
    </row>
    <row r="7" spans="1:28">
      <c r="A7" s="2" t="s">
        <v>32</v>
      </c>
      <c r="B7" s="2" t="s">
        <v>41</v>
      </c>
      <c r="C7" s="2" t="s">
        <v>34</v>
      </c>
      <c r="D7" s="2" t="s">
        <v>34</v>
      </c>
      <c r="E7" s="2" t="s">
        <v>34</v>
      </c>
      <c r="F7" s="2" t="s">
        <v>34</v>
      </c>
      <c r="G7" s="2" t="s">
        <v>34</v>
      </c>
      <c r="H7" s="2" t="s">
        <v>34</v>
      </c>
      <c r="I7" s="2" t="s">
        <v>36</v>
      </c>
      <c r="J7" s="17">
        <v>18990</v>
      </c>
      <c r="K7" s="21">
        <v>0.28999999999999998</v>
      </c>
      <c r="L7" s="21">
        <v>0.24</v>
      </c>
      <c r="M7" s="30">
        <v>0.36</v>
      </c>
      <c r="N7" s="30">
        <v>0.99</v>
      </c>
      <c r="O7" s="30">
        <v>4.7240000000000002</v>
      </c>
      <c r="P7" s="30">
        <v>0.31</v>
      </c>
      <c r="Q7" s="38">
        <v>6.731561073</v>
      </c>
      <c r="R7" s="48">
        <f t="shared" si="0"/>
        <v>13.645561073</v>
      </c>
      <c r="S7" s="3">
        <f t="shared" si="1"/>
        <v>7.1856561732490776E-2</v>
      </c>
      <c r="T7" s="2" t="str" cm="1">
        <f t="array" ref="T7">_xlfn.IFS(S7&gt;0.02,"Y",S7&lt;0.02,"N")</f>
        <v>Y</v>
      </c>
      <c r="U7" s="2"/>
      <c r="V7" s="2"/>
      <c r="W7" s="2"/>
      <c r="X7" s="2"/>
      <c r="Y7" s="2"/>
      <c r="Z7" s="2"/>
      <c r="AA7" s="2" t="s">
        <v>36</v>
      </c>
      <c r="AB7" s="2" t="str" cm="1">
        <f t="array" ref="AB7">_xlfn.IFS(AA7="Exclude","N",AA7="Include","Y")</f>
        <v>Y</v>
      </c>
    </row>
    <row r="8" spans="1:28">
      <c r="A8" s="2" t="s">
        <v>32</v>
      </c>
      <c r="B8" s="2" t="s">
        <v>42</v>
      </c>
      <c r="C8" s="2" t="s">
        <v>34</v>
      </c>
      <c r="D8" s="2" t="s">
        <v>34</v>
      </c>
      <c r="E8" s="2" t="s">
        <v>34</v>
      </c>
      <c r="F8" s="2" t="s">
        <v>34</v>
      </c>
      <c r="G8" s="2" t="s">
        <v>34</v>
      </c>
      <c r="H8" s="2" t="s">
        <v>34</v>
      </c>
      <c r="I8" s="2" t="s">
        <v>36</v>
      </c>
      <c r="J8" s="17">
        <v>24670</v>
      </c>
      <c r="K8" s="19">
        <v>1.0609999999999999</v>
      </c>
      <c r="L8" s="22">
        <v>1</v>
      </c>
      <c r="M8" s="28">
        <v>0.95</v>
      </c>
      <c r="N8" s="27">
        <v>2.92</v>
      </c>
      <c r="O8" s="27">
        <v>0.30099999999999999</v>
      </c>
      <c r="P8" s="27">
        <v>0.97</v>
      </c>
      <c r="Q8" s="36">
        <v>39.87331949</v>
      </c>
      <c r="R8" s="10">
        <f t="shared" si="0"/>
        <v>47.075319489999998</v>
      </c>
      <c r="S8" s="3">
        <f t="shared" si="1"/>
        <v>0.19082010332387514</v>
      </c>
      <c r="T8" s="2" t="str" cm="1">
        <f t="array" ref="T8">_xlfn.IFS(S8&gt;0.02,"Y",S8&lt;0.02,"N")</f>
        <v>Y</v>
      </c>
      <c r="U8" s="2" t="s">
        <v>34</v>
      </c>
      <c r="V8" s="2"/>
      <c r="W8" s="2"/>
      <c r="X8" s="2"/>
      <c r="Y8" s="2"/>
      <c r="Z8" s="2"/>
      <c r="AA8" s="2" t="s">
        <v>37</v>
      </c>
      <c r="AB8" s="2" t="str" cm="1">
        <f t="array" ref="AB8">_xlfn.IFS(AA8="Exclude","N",AA8="Include","Y")</f>
        <v>N</v>
      </c>
    </row>
    <row r="9" spans="1:28">
      <c r="A9" s="2" t="s">
        <v>32</v>
      </c>
      <c r="B9" s="2" t="s">
        <v>43</v>
      </c>
      <c r="C9" s="2" t="s">
        <v>34</v>
      </c>
      <c r="D9" s="2" t="s">
        <v>34</v>
      </c>
      <c r="E9" s="2" t="s">
        <v>34</v>
      </c>
      <c r="F9" s="2" t="s">
        <v>35</v>
      </c>
      <c r="G9" s="2" t="s">
        <v>34</v>
      </c>
      <c r="H9" s="2" t="s">
        <v>34</v>
      </c>
      <c r="I9" s="2" t="s">
        <v>36</v>
      </c>
      <c r="J9" s="17">
        <v>120580</v>
      </c>
      <c r="K9" s="19">
        <v>1.113</v>
      </c>
      <c r="L9" s="19">
        <v>0.89</v>
      </c>
      <c r="M9" s="28">
        <v>0.6</v>
      </c>
      <c r="N9" s="25"/>
      <c r="O9" s="27">
        <v>12.590999999999999</v>
      </c>
      <c r="P9" s="27">
        <v>0.95</v>
      </c>
      <c r="Q9" s="36">
        <v>4.8733450180000002</v>
      </c>
      <c r="R9" s="10">
        <f t="shared" si="0"/>
        <v>21.017345018</v>
      </c>
      <c r="S9" s="3">
        <f t="shared" si="1"/>
        <v>1.7430208175485153E-2</v>
      </c>
      <c r="T9" s="2" t="str" cm="1">
        <f t="array" ref="T9">_xlfn.IFS(S9&gt;0.02,"Y",S9&lt;0.02,"N")</f>
        <v>N</v>
      </c>
      <c r="U9" s="2"/>
      <c r="V9" s="2"/>
      <c r="W9" s="2"/>
      <c r="X9" s="2"/>
      <c r="Y9" s="2"/>
      <c r="Z9" s="2"/>
      <c r="AA9" s="2" t="s">
        <v>37</v>
      </c>
      <c r="AB9" s="2" t="str" cm="1">
        <f t="array" ref="AB9">_xlfn.IFS(AA9="Exclude","N",AA9="Include","Y")</f>
        <v>N</v>
      </c>
    </row>
    <row r="10" spans="1:28">
      <c r="A10" s="2" t="s">
        <v>32</v>
      </c>
      <c r="B10" s="2" t="s">
        <v>44</v>
      </c>
      <c r="C10" s="2" t="s">
        <v>34</v>
      </c>
      <c r="D10" s="2" t="s">
        <v>34</v>
      </c>
      <c r="E10" s="2" t="s">
        <v>34</v>
      </c>
      <c r="F10" s="2" t="s">
        <v>34</v>
      </c>
      <c r="G10" s="2" t="s">
        <v>34</v>
      </c>
      <c r="H10" s="2" t="s">
        <v>34</v>
      </c>
      <c r="I10" s="2" t="s">
        <v>36</v>
      </c>
      <c r="J10" s="17">
        <v>15648</v>
      </c>
      <c r="K10" s="19">
        <v>0.39600000000000002</v>
      </c>
      <c r="L10" s="19">
        <v>0.33</v>
      </c>
      <c r="M10" s="28">
        <v>0.73</v>
      </c>
      <c r="N10" s="27">
        <v>1.33</v>
      </c>
      <c r="O10" s="27">
        <v>1.107</v>
      </c>
      <c r="P10" s="27">
        <v>0.35</v>
      </c>
      <c r="Q10" s="36">
        <v>34.797887469999999</v>
      </c>
      <c r="R10" s="10">
        <f t="shared" si="0"/>
        <v>39.040887470000001</v>
      </c>
      <c r="S10" s="3">
        <f t="shared" si="1"/>
        <v>0.24949442401584868</v>
      </c>
      <c r="T10" s="2" t="str" cm="1">
        <f t="array" ref="T10">_xlfn.IFS(S10&gt;0.02,"Y",S10&lt;0.02,"N")</f>
        <v>Y</v>
      </c>
      <c r="U10" s="2" t="s">
        <v>34</v>
      </c>
      <c r="V10" s="2"/>
      <c r="W10" s="2"/>
      <c r="X10" s="2"/>
      <c r="Y10" s="2"/>
      <c r="Z10" s="2"/>
      <c r="AA10" s="2" t="s">
        <v>37</v>
      </c>
      <c r="AB10" s="2" t="str" cm="1">
        <f t="array" ref="AB10">_xlfn.IFS(AA10="Exclude","N",AA10="Include","Y")</f>
        <v>N</v>
      </c>
    </row>
    <row r="11" spans="1:28">
      <c r="A11" s="2" t="s">
        <v>45</v>
      </c>
      <c r="B11" s="2" t="s">
        <v>46</v>
      </c>
      <c r="C11" s="2" t="s">
        <v>34</v>
      </c>
      <c r="D11" s="2" t="s">
        <v>34</v>
      </c>
      <c r="E11" s="2" t="s">
        <v>35</v>
      </c>
      <c r="F11" s="2" t="s">
        <v>34</v>
      </c>
      <c r="G11" s="2" t="s">
        <v>35</v>
      </c>
      <c r="H11" s="2" t="s">
        <v>35</v>
      </c>
      <c r="I11" s="2" t="s">
        <v>36</v>
      </c>
      <c r="J11" s="17">
        <v>39440.22</v>
      </c>
      <c r="K11" s="19">
        <v>28.7</v>
      </c>
      <c r="L11" s="19">
        <v>15.24</v>
      </c>
      <c r="M11" s="25"/>
      <c r="N11" s="27">
        <v>119.64</v>
      </c>
      <c r="O11" s="25"/>
      <c r="P11" s="25"/>
      <c r="Q11" s="36">
        <v>518.72815659999992</v>
      </c>
      <c r="R11" s="10">
        <f t="shared" si="0"/>
        <v>682.30815659999985</v>
      </c>
      <c r="S11" s="3">
        <f t="shared" si="1"/>
        <v>1.7299806050777602</v>
      </c>
      <c r="T11" s="2" t="str" cm="1">
        <f t="array" ref="T11">_xlfn.IFS(S11&gt;0.02,"Y",S11&lt;0.02,"N")</f>
        <v>Y</v>
      </c>
      <c r="U11" s="2" t="s">
        <v>34</v>
      </c>
      <c r="V11" s="2" t="s">
        <v>34</v>
      </c>
      <c r="W11" s="2"/>
      <c r="X11" s="2" t="s">
        <v>34</v>
      </c>
      <c r="Y11" s="2"/>
      <c r="Z11" s="2"/>
      <c r="AA11" s="2" t="s">
        <v>37</v>
      </c>
      <c r="AB11" s="2" t="str" cm="1">
        <f t="array" ref="AB11">_xlfn.IFS(AA11="Exclude","N",AA11="Include","Y")</f>
        <v>N</v>
      </c>
    </row>
    <row r="12" spans="1:28">
      <c r="A12" s="2" t="s">
        <v>45</v>
      </c>
      <c r="B12" s="2" t="s">
        <v>47</v>
      </c>
      <c r="C12" s="2" t="s">
        <v>34</v>
      </c>
      <c r="D12" s="2" t="s">
        <v>35</v>
      </c>
      <c r="E12" s="2" t="s">
        <v>34</v>
      </c>
      <c r="F12" s="2" t="s">
        <v>35</v>
      </c>
      <c r="G12" s="2" t="s">
        <v>35</v>
      </c>
      <c r="H12" s="2" t="s">
        <v>35</v>
      </c>
      <c r="I12" s="2" t="s">
        <v>36</v>
      </c>
      <c r="J12" s="17">
        <v>7402</v>
      </c>
      <c r="K12" s="21">
        <v>2.7</v>
      </c>
      <c r="L12" s="11"/>
      <c r="M12" s="30">
        <v>3.18</v>
      </c>
      <c r="N12" s="11"/>
      <c r="O12" s="11"/>
      <c r="P12" s="49"/>
      <c r="Q12" s="50">
        <v>2.3666670000000001</v>
      </c>
      <c r="R12" s="48">
        <f t="shared" si="0"/>
        <v>8.2466670000000004</v>
      </c>
      <c r="S12" s="3">
        <f t="shared" si="1"/>
        <v>0.11141133477438532</v>
      </c>
      <c r="T12" s="2" t="str" cm="1">
        <f t="array" ref="T12">_xlfn.IFS(S12&gt;0.02,"Y",S12&lt;0.02,"N")</f>
        <v>Y</v>
      </c>
      <c r="U12" s="2"/>
      <c r="V12" s="2"/>
      <c r="W12" s="2"/>
      <c r="X12" s="2"/>
      <c r="Y12" s="2"/>
      <c r="Z12" s="2"/>
      <c r="AA12" s="2" t="s">
        <v>36</v>
      </c>
      <c r="AB12" s="2" t="str" cm="1">
        <f t="array" ref="AB12">_xlfn.IFS(AA12="Exclude","N",AA12="Include","Y")</f>
        <v>Y</v>
      </c>
    </row>
    <row r="13" spans="1:28">
      <c r="A13" s="2" t="s">
        <v>45</v>
      </c>
      <c r="B13" s="2" t="s">
        <v>48</v>
      </c>
      <c r="C13" s="2" t="s">
        <v>34</v>
      </c>
      <c r="D13" s="2" t="s">
        <v>35</v>
      </c>
      <c r="E13" s="2" t="s">
        <v>34</v>
      </c>
      <c r="F13" s="2" t="s">
        <v>35</v>
      </c>
      <c r="G13" s="2" t="s">
        <v>35</v>
      </c>
      <c r="H13" s="2" t="s">
        <v>35</v>
      </c>
      <c r="I13" s="2" t="s">
        <v>36</v>
      </c>
      <c r="J13" s="17">
        <v>10967</v>
      </c>
      <c r="K13" s="19">
        <v>8</v>
      </c>
      <c r="L13" s="25"/>
      <c r="M13" s="27">
        <v>60.27</v>
      </c>
      <c r="N13" s="25"/>
      <c r="O13" s="25"/>
      <c r="P13" s="25"/>
      <c r="Q13" s="35">
        <v>14.729979999999999</v>
      </c>
      <c r="R13" s="10">
        <f t="shared" si="0"/>
        <v>82.999980000000008</v>
      </c>
      <c r="S13" s="3">
        <f t="shared" si="1"/>
        <v>0.75681571988693352</v>
      </c>
      <c r="T13" s="2" t="str" cm="1">
        <f t="array" ref="T13">_xlfn.IFS(S13&gt;0.02,"Y",S13&lt;0.02,"N")</f>
        <v>Y</v>
      </c>
      <c r="U13" s="2"/>
      <c r="V13" s="2"/>
      <c r="W13" s="2" t="s">
        <v>34</v>
      </c>
      <c r="X13" s="2" t="s">
        <v>34</v>
      </c>
      <c r="Y13" s="2"/>
      <c r="Z13" s="2"/>
      <c r="AA13" s="2" t="s">
        <v>37</v>
      </c>
      <c r="AB13" s="2" t="str" cm="1">
        <f t="array" ref="AB13">_xlfn.IFS(AA13="Exclude","N",AA13="Include","Y")</f>
        <v>N</v>
      </c>
    </row>
    <row r="14" spans="1:28">
      <c r="A14" s="2" t="s">
        <v>45</v>
      </c>
      <c r="B14" s="2" t="s">
        <v>33</v>
      </c>
      <c r="C14" s="2" t="s">
        <v>34</v>
      </c>
      <c r="D14" s="2" t="s">
        <v>35</v>
      </c>
      <c r="E14" s="2" t="s">
        <v>34</v>
      </c>
      <c r="F14" s="2" t="s">
        <v>35</v>
      </c>
      <c r="G14" s="2" t="s">
        <v>35</v>
      </c>
      <c r="H14" s="2" t="s">
        <v>35</v>
      </c>
      <c r="I14" s="2" t="s">
        <v>36</v>
      </c>
      <c r="J14" s="17">
        <v>24515</v>
      </c>
      <c r="K14" s="21">
        <v>9.9</v>
      </c>
      <c r="L14" s="11"/>
      <c r="M14" s="30">
        <v>6.46</v>
      </c>
      <c r="N14" s="11"/>
      <c r="O14" s="11"/>
      <c r="P14" s="11"/>
      <c r="Q14" s="50">
        <v>6.9498749999999996</v>
      </c>
      <c r="R14" s="48">
        <f t="shared" si="0"/>
        <v>23.309874999999998</v>
      </c>
      <c r="S14" s="3">
        <f t="shared" si="1"/>
        <v>9.5084132163981219E-2</v>
      </c>
      <c r="T14" s="2" t="str" cm="1">
        <f t="array" ref="T14">_xlfn.IFS(S14&gt;0.02,"Y",S14&lt;0.02,"N")</f>
        <v>Y</v>
      </c>
      <c r="U14" s="2"/>
      <c r="V14" s="2"/>
      <c r="W14" s="2"/>
      <c r="X14" s="2"/>
      <c r="Y14" s="2"/>
      <c r="Z14" s="2"/>
      <c r="AA14" s="2" t="s">
        <v>36</v>
      </c>
      <c r="AB14" s="2" t="str" cm="1">
        <f t="array" ref="AB14">_xlfn.IFS(AA14="Exclude","N",AA14="Include","Y")</f>
        <v>Y</v>
      </c>
    </row>
    <row r="15" spans="1:28">
      <c r="A15" s="2" t="s">
        <v>45</v>
      </c>
      <c r="B15" s="2" t="s">
        <v>49</v>
      </c>
      <c r="C15" s="2" t="s">
        <v>34</v>
      </c>
      <c r="D15" s="2" t="s">
        <v>35</v>
      </c>
      <c r="E15" s="2" t="s">
        <v>34</v>
      </c>
      <c r="F15" s="2" t="s">
        <v>35</v>
      </c>
      <c r="G15" s="2" t="s">
        <v>35</v>
      </c>
      <c r="H15" s="2" t="s">
        <v>35</v>
      </c>
      <c r="I15" s="2" t="s">
        <v>36</v>
      </c>
      <c r="J15" s="17">
        <v>12390</v>
      </c>
      <c r="K15" s="21">
        <v>5.2</v>
      </c>
      <c r="L15" s="11"/>
      <c r="M15" s="30">
        <v>5.77</v>
      </c>
      <c r="N15" s="11"/>
      <c r="O15" s="11"/>
      <c r="P15" s="11"/>
      <c r="Q15" s="50">
        <v>9.2633329999999994</v>
      </c>
      <c r="R15" s="48">
        <f t="shared" si="0"/>
        <v>20.233332999999998</v>
      </c>
      <c r="S15" s="3">
        <f t="shared" si="1"/>
        <v>0.16330373688458433</v>
      </c>
      <c r="T15" s="2" t="str" cm="1">
        <f t="array" ref="T15">_xlfn.IFS(S15&gt;0.02,"Y",S15&lt;0.02,"N")</f>
        <v>Y</v>
      </c>
      <c r="U15" s="2"/>
      <c r="V15" s="2"/>
      <c r="W15" s="2"/>
      <c r="X15" s="2"/>
      <c r="Y15" s="2"/>
      <c r="Z15" s="2"/>
      <c r="AA15" s="2" t="s">
        <v>36</v>
      </c>
      <c r="AB15" s="2" t="str" cm="1">
        <f t="array" ref="AB15">_xlfn.IFS(AA15="Exclude","N",AA15="Include","Y")</f>
        <v>Y</v>
      </c>
    </row>
    <row r="16" spans="1:28">
      <c r="A16" s="2" t="s">
        <v>45</v>
      </c>
      <c r="B16" s="2" t="s">
        <v>50</v>
      </c>
      <c r="C16" s="2" t="s">
        <v>34</v>
      </c>
      <c r="D16" s="2" t="s">
        <v>35</v>
      </c>
      <c r="E16" s="2" t="s">
        <v>34</v>
      </c>
      <c r="F16" s="2" t="s">
        <v>35</v>
      </c>
      <c r="G16" s="2" t="s">
        <v>35</v>
      </c>
      <c r="H16" s="2" t="s">
        <v>35</v>
      </c>
      <c r="I16" s="2" t="s">
        <v>36</v>
      </c>
      <c r="J16" s="17">
        <v>12800</v>
      </c>
      <c r="K16" s="21">
        <v>3.4</v>
      </c>
      <c r="L16" s="11"/>
      <c r="M16" s="30">
        <v>5.91</v>
      </c>
      <c r="N16" s="11"/>
      <c r="O16" s="11"/>
      <c r="P16" s="11"/>
      <c r="Q16" s="50">
        <v>6.9866669999999997</v>
      </c>
      <c r="R16" s="48">
        <f t="shared" si="0"/>
        <v>16.296666999999999</v>
      </c>
      <c r="S16" s="3">
        <f t="shared" si="1"/>
        <v>0.12731771093749999</v>
      </c>
      <c r="T16" s="2" t="str" cm="1">
        <f t="array" ref="T16">_xlfn.IFS(S16&gt;0.02,"Y",S16&lt;0.02,"N")</f>
        <v>Y</v>
      </c>
      <c r="U16" s="2"/>
      <c r="V16" s="2"/>
      <c r="W16" s="2"/>
      <c r="X16" s="2"/>
      <c r="Y16" s="2"/>
      <c r="Z16" s="2"/>
      <c r="AA16" s="2" t="s">
        <v>36</v>
      </c>
      <c r="AB16" s="2" t="str" cm="1">
        <f t="array" ref="AB16">_xlfn.IFS(AA16="Exclude","N",AA16="Include","Y")</f>
        <v>Y</v>
      </c>
    </row>
    <row r="17" spans="1:28">
      <c r="A17" s="2" t="s">
        <v>45</v>
      </c>
      <c r="B17" s="2" t="s">
        <v>51</v>
      </c>
      <c r="C17" s="2" t="s">
        <v>34</v>
      </c>
      <c r="D17" s="2" t="s">
        <v>35</v>
      </c>
      <c r="E17" s="2" t="s">
        <v>34</v>
      </c>
      <c r="F17" s="2" t="s">
        <v>35</v>
      </c>
      <c r="G17" s="2" t="s">
        <v>35</v>
      </c>
      <c r="H17" s="2" t="s">
        <v>35</v>
      </c>
      <c r="I17" s="2" t="s">
        <v>36</v>
      </c>
      <c r="J17" s="17">
        <v>7921</v>
      </c>
      <c r="K17" s="21">
        <v>2.6</v>
      </c>
      <c r="L17" s="11"/>
      <c r="M17" s="30">
        <v>4</v>
      </c>
      <c r="N17" s="11"/>
      <c r="O17" s="11"/>
      <c r="P17" s="11"/>
      <c r="Q17" s="50">
        <v>2.773333</v>
      </c>
      <c r="R17" s="48">
        <f t="shared" si="0"/>
        <v>9.3733329999999988</v>
      </c>
      <c r="S17" s="3">
        <f t="shared" si="1"/>
        <v>0.11833522282540083</v>
      </c>
      <c r="T17" s="2" t="str" cm="1">
        <f t="array" ref="T17">_xlfn.IFS(S17&gt;0.02,"Y",S17&lt;0.02,"N")</f>
        <v>Y</v>
      </c>
      <c r="U17" s="2"/>
      <c r="V17" s="2"/>
      <c r="W17" s="2"/>
      <c r="X17" s="2"/>
      <c r="Y17" s="2"/>
      <c r="Z17" s="2"/>
      <c r="AA17" s="2" t="s">
        <v>36</v>
      </c>
      <c r="AB17" s="2" t="str" cm="1">
        <f t="array" ref="AB17">_xlfn.IFS(AA17="Exclude","N",AA17="Include","Y")</f>
        <v>Y</v>
      </c>
    </row>
    <row r="18" spans="1:28">
      <c r="A18" s="2" t="s">
        <v>45</v>
      </c>
      <c r="B18" s="2" t="s">
        <v>52</v>
      </c>
      <c r="C18" s="2" t="s">
        <v>34</v>
      </c>
      <c r="D18" s="2" t="s">
        <v>35</v>
      </c>
      <c r="E18" s="2" t="s">
        <v>34</v>
      </c>
      <c r="F18" s="2" t="s">
        <v>35</v>
      </c>
      <c r="G18" s="2" t="s">
        <v>35</v>
      </c>
      <c r="H18" s="2" t="s">
        <v>35</v>
      </c>
      <c r="I18" s="2" t="s">
        <v>36</v>
      </c>
      <c r="J18" s="17">
        <v>3677</v>
      </c>
      <c r="K18" s="21">
        <v>0.9</v>
      </c>
      <c r="L18" s="11"/>
      <c r="M18" s="30">
        <v>2.72</v>
      </c>
      <c r="N18" s="11"/>
      <c r="O18" s="11"/>
      <c r="P18" s="11"/>
      <c r="Q18" s="50">
        <v>0</v>
      </c>
      <c r="R18" s="48">
        <f t="shared" si="0"/>
        <v>3.62</v>
      </c>
      <c r="S18" s="3">
        <f t="shared" si="1"/>
        <v>9.8449823225455535E-2</v>
      </c>
      <c r="T18" s="2" t="str" cm="1">
        <f t="array" ref="T18">_xlfn.IFS(S18&gt;0.02,"Y",S18&lt;0.02,"N")</f>
        <v>Y</v>
      </c>
      <c r="U18" s="2"/>
      <c r="V18" s="2"/>
      <c r="W18" s="2"/>
      <c r="X18" s="2"/>
      <c r="Y18" s="2"/>
      <c r="Z18" s="2"/>
      <c r="AA18" s="2" t="s">
        <v>36</v>
      </c>
      <c r="AB18" s="2" t="str" cm="1">
        <f t="array" ref="AB18">_xlfn.IFS(AA18="Exclude","N",AA18="Include","Y")</f>
        <v>Y</v>
      </c>
    </row>
    <row r="19" spans="1:28">
      <c r="A19" s="2" t="s">
        <v>45</v>
      </c>
      <c r="B19" s="2" t="s">
        <v>53</v>
      </c>
      <c r="C19" s="2" t="s">
        <v>34</v>
      </c>
      <c r="D19" s="2" t="s">
        <v>34</v>
      </c>
      <c r="E19" s="2" t="s">
        <v>35</v>
      </c>
      <c r="F19" s="2" t="s">
        <v>34</v>
      </c>
      <c r="G19" s="2" t="s">
        <v>35</v>
      </c>
      <c r="H19" s="2" t="s">
        <v>35</v>
      </c>
      <c r="I19" s="2" t="s">
        <v>36</v>
      </c>
      <c r="J19" s="17">
        <v>47719</v>
      </c>
      <c r="K19" s="19">
        <v>42.4</v>
      </c>
      <c r="L19" s="19">
        <v>15.24</v>
      </c>
      <c r="M19" s="25"/>
      <c r="N19" s="27">
        <v>121.31</v>
      </c>
      <c r="O19" s="25"/>
      <c r="P19" s="25"/>
      <c r="Q19" s="36">
        <v>271.77970026000003</v>
      </c>
      <c r="R19" s="10">
        <f t="shared" si="0"/>
        <v>450.72970026000002</v>
      </c>
      <c r="S19" s="3">
        <f t="shared" si="1"/>
        <v>0.94454976059850371</v>
      </c>
      <c r="T19" s="2" t="str" cm="1">
        <f t="array" ref="T19">_xlfn.IFS(S19&gt;0.02,"Y",S19&lt;0.02,"N")</f>
        <v>Y</v>
      </c>
      <c r="U19" s="2" t="s">
        <v>34</v>
      </c>
      <c r="V19" s="2" t="s">
        <v>34</v>
      </c>
      <c r="W19" s="2"/>
      <c r="X19" s="2" t="s">
        <v>34</v>
      </c>
      <c r="Y19" s="2"/>
      <c r="Z19" s="2"/>
      <c r="AA19" s="2" t="s">
        <v>37</v>
      </c>
      <c r="AB19" s="2" t="str" cm="1">
        <f t="array" ref="AB19">_xlfn.IFS(AA19="Exclude","N",AA19="Include","Y")</f>
        <v>N</v>
      </c>
    </row>
    <row r="20" spans="1:28">
      <c r="A20" s="2" t="s">
        <v>45</v>
      </c>
      <c r="B20" s="2" t="s">
        <v>54</v>
      </c>
      <c r="C20" s="2" t="s">
        <v>34</v>
      </c>
      <c r="D20" s="2" t="s">
        <v>35</v>
      </c>
      <c r="E20" s="2" t="s">
        <v>34</v>
      </c>
      <c r="F20" s="2" t="s">
        <v>35</v>
      </c>
      <c r="G20" s="2" t="s">
        <v>35</v>
      </c>
      <c r="H20" s="2" t="s">
        <v>35</v>
      </c>
      <c r="I20" s="2" t="s">
        <v>36</v>
      </c>
      <c r="J20" s="17">
        <v>40673</v>
      </c>
      <c r="K20" s="21">
        <v>10</v>
      </c>
      <c r="L20" s="11"/>
      <c r="M20" s="30">
        <v>14.75</v>
      </c>
      <c r="N20" s="11"/>
      <c r="O20" s="11"/>
      <c r="P20" s="11"/>
      <c r="Q20" s="50">
        <v>15.59333</v>
      </c>
      <c r="R20" s="48">
        <f t="shared" si="0"/>
        <v>40.343330000000002</v>
      </c>
      <c r="S20" s="3">
        <f t="shared" si="1"/>
        <v>9.9189462296855407E-2</v>
      </c>
      <c r="T20" s="2" t="str" cm="1">
        <f t="array" ref="T20">_xlfn.IFS(S20&gt;0.02,"Y",S20&lt;0.02,"N")</f>
        <v>Y</v>
      </c>
      <c r="U20" s="2"/>
      <c r="V20" s="2"/>
      <c r="W20" s="2"/>
      <c r="X20" s="2"/>
      <c r="Y20" s="2"/>
      <c r="Z20" s="2"/>
      <c r="AA20" s="2" t="s">
        <v>36</v>
      </c>
      <c r="AB20" s="2" t="str" cm="1">
        <f t="array" ref="AB20">_xlfn.IFS(AA20="Exclude","N",AA20="Include","Y")</f>
        <v>Y</v>
      </c>
    </row>
    <row r="21" spans="1:28">
      <c r="A21" s="12" t="s">
        <v>55</v>
      </c>
      <c r="B21" s="14" t="s">
        <v>46</v>
      </c>
      <c r="C21" s="12" t="s">
        <v>34</v>
      </c>
      <c r="D21" s="12" t="s">
        <v>34</v>
      </c>
      <c r="E21" s="12" t="s">
        <v>34</v>
      </c>
      <c r="F21" s="12" t="s">
        <v>34</v>
      </c>
      <c r="G21" s="12" t="s">
        <v>35</v>
      </c>
      <c r="H21" s="12" t="s">
        <v>34</v>
      </c>
      <c r="I21" s="14" t="s">
        <v>36</v>
      </c>
      <c r="J21" s="15">
        <v>22590</v>
      </c>
      <c r="K21" s="18">
        <v>10</v>
      </c>
      <c r="L21" s="20">
        <v>1.31</v>
      </c>
      <c r="M21" s="29">
        <v>0.68</v>
      </c>
      <c r="N21" s="29">
        <v>3.99</v>
      </c>
      <c r="O21" s="16"/>
      <c r="P21" s="29">
        <v>2.0299999999999998</v>
      </c>
      <c r="Q21" s="37">
        <v>91.634761020000013</v>
      </c>
      <c r="R21" s="10">
        <f t="shared" si="0"/>
        <v>109.64476102000002</v>
      </c>
      <c r="S21" s="3">
        <f t="shared" si="1"/>
        <v>0.48536857467906164</v>
      </c>
      <c r="T21" s="2" t="str" cm="1">
        <f t="array" ref="T21">_xlfn.IFS(S21&gt;0.02,"Y",S21&lt;0.02,"N")</f>
        <v>Y</v>
      </c>
      <c r="U21" s="13" t="s">
        <v>34</v>
      </c>
      <c r="V21" s="13"/>
      <c r="W21" s="13" t="s">
        <v>34</v>
      </c>
      <c r="X21" s="13" t="s">
        <v>34</v>
      </c>
      <c r="Y21" s="13"/>
      <c r="Z21" s="13" t="s">
        <v>34</v>
      </c>
      <c r="AA21" s="13" t="s">
        <v>37</v>
      </c>
      <c r="AB21" s="2" t="str" cm="1">
        <f t="array" ref="AB21">_xlfn.IFS(AA21="Exclude","N",AA21="Include","Y")</f>
        <v>N</v>
      </c>
    </row>
    <row r="22" spans="1:28" ht="14.45" customHeight="1">
      <c r="A22" s="4" t="s">
        <v>55</v>
      </c>
      <c r="B22" s="5" t="s">
        <v>47</v>
      </c>
      <c r="C22" s="4" t="s">
        <v>34</v>
      </c>
      <c r="D22" s="4" t="s">
        <v>34</v>
      </c>
      <c r="E22" s="4" t="s">
        <v>34</v>
      </c>
      <c r="F22" s="4" t="s">
        <v>34</v>
      </c>
      <c r="G22" s="4" t="s">
        <v>34</v>
      </c>
      <c r="H22" s="4" t="s">
        <v>35</v>
      </c>
      <c r="I22" s="5" t="s">
        <v>36</v>
      </c>
      <c r="J22" s="9">
        <v>290</v>
      </c>
      <c r="K22" s="21">
        <v>1.4999999999999999E-2</v>
      </c>
      <c r="L22" s="23">
        <v>0.01</v>
      </c>
      <c r="M22" s="30">
        <v>0.1</v>
      </c>
      <c r="N22" s="30">
        <v>0.06</v>
      </c>
      <c r="O22" s="30">
        <v>4.0000000000000001E-3</v>
      </c>
      <c r="P22" s="11"/>
      <c r="Q22" s="38">
        <v>4.2</v>
      </c>
      <c r="R22" s="48">
        <f t="shared" si="0"/>
        <v>4.3890000000000002</v>
      </c>
      <c r="S22" s="3">
        <f t="shared" si="1"/>
        <v>1.5134482758620691</v>
      </c>
      <c r="T22" s="2" t="str" cm="1">
        <f t="array" ref="T22">_xlfn.IFS(S22&gt;0.02,"Y",S22&lt;0.02,"N")</f>
        <v>Y</v>
      </c>
      <c r="U22" s="2"/>
      <c r="V22" s="2"/>
      <c r="W22" s="2"/>
      <c r="X22" s="2"/>
      <c r="Y22" s="2"/>
      <c r="Z22" s="2"/>
      <c r="AA22" s="2" t="s">
        <v>36</v>
      </c>
      <c r="AB22" s="2" t="str" cm="1">
        <f t="array" ref="AB22">_xlfn.IFS(AA22="Exclude","N",AA22="Include","Y")</f>
        <v>Y</v>
      </c>
    </row>
    <row r="23" spans="1:28">
      <c r="A23" s="4" t="s">
        <v>55</v>
      </c>
      <c r="B23" s="5" t="s">
        <v>56</v>
      </c>
      <c r="C23" s="4" t="s">
        <v>34</v>
      </c>
      <c r="D23" s="4" t="s">
        <v>34</v>
      </c>
      <c r="E23" s="4" t="s">
        <v>34</v>
      </c>
      <c r="F23" s="4" t="s">
        <v>34</v>
      </c>
      <c r="G23" s="4" t="s">
        <v>34</v>
      </c>
      <c r="H23" s="4" t="s">
        <v>35</v>
      </c>
      <c r="I23" s="5" t="s">
        <v>36</v>
      </c>
      <c r="J23" s="9">
        <v>6520</v>
      </c>
      <c r="K23" s="21">
        <v>3.5000000000000003E-2</v>
      </c>
      <c r="L23" s="23">
        <v>0.03</v>
      </c>
      <c r="M23" s="30">
        <v>0.11</v>
      </c>
      <c r="N23" s="30">
        <v>0.18</v>
      </c>
      <c r="O23" s="30">
        <v>0.17100000000000001</v>
      </c>
      <c r="P23" s="11"/>
      <c r="Q23" s="38">
        <v>4.4106359240000002</v>
      </c>
      <c r="R23" s="48">
        <f t="shared" si="0"/>
        <v>4.936635924</v>
      </c>
      <c r="S23" s="3">
        <f t="shared" si="1"/>
        <v>7.5715274907975458E-2</v>
      </c>
      <c r="T23" s="2" t="str" cm="1">
        <f t="array" ref="T23">_xlfn.IFS(S23&gt;0.02,"Y",S23&lt;0.02,"N")</f>
        <v>Y</v>
      </c>
      <c r="U23" s="2"/>
      <c r="V23" s="2"/>
      <c r="W23" s="2"/>
      <c r="X23" s="2"/>
      <c r="Y23" s="2"/>
      <c r="Z23" s="2"/>
      <c r="AA23" s="2" t="s">
        <v>36</v>
      </c>
      <c r="AB23" s="2" t="str" cm="1">
        <f t="array" ref="AB23">_xlfn.IFS(AA23="Exclude","N",AA23="Include","Y")</f>
        <v>Y</v>
      </c>
    </row>
    <row r="24" spans="1:28">
      <c r="A24" s="4" t="s">
        <v>55</v>
      </c>
      <c r="B24" s="5" t="s">
        <v>48</v>
      </c>
      <c r="C24" s="4" t="s">
        <v>34</v>
      </c>
      <c r="D24" s="4" t="s">
        <v>35</v>
      </c>
      <c r="E24" s="4" t="s">
        <v>34</v>
      </c>
      <c r="F24" s="4" t="s">
        <v>34</v>
      </c>
      <c r="G24" s="4" t="s">
        <v>34</v>
      </c>
      <c r="H24" s="4" t="s">
        <v>34</v>
      </c>
      <c r="I24" s="5" t="s">
        <v>36</v>
      </c>
      <c r="J24" s="9">
        <v>592</v>
      </c>
      <c r="K24" s="21">
        <v>2.4E-2</v>
      </c>
      <c r="L24" s="23">
        <v>0.01</v>
      </c>
      <c r="M24" s="30">
        <v>0.81</v>
      </c>
      <c r="N24" s="30">
        <v>0.16</v>
      </c>
      <c r="O24" s="30">
        <v>4.0000000000000001E-3</v>
      </c>
      <c r="P24" s="30">
        <v>0.01</v>
      </c>
      <c r="Q24" s="38">
        <v>3.7645125269999999</v>
      </c>
      <c r="R24" s="10">
        <f t="shared" si="0"/>
        <v>4.7825125269999997</v>
      </c>
      <c r="S24" s="3">
        <f t="shared" si="1"/>
        <v>0.80785684577702688</v>
      </c>
      <c r="T24" s="2" t="str" cm="1">
        <f t="array" ref="T24">_xlfn.IFS(S24&gt;0.02,"Y",S24&lt;0.02,"N")</f>
        <v>Y</v>
      </c>
      <c r="U24" s="2"/>
      <c r="V24" s="2"/>
      <c r="W24" s="2" t="s">
        <v>34</v>
      </c>
      <c r="X24" s="2"/>
      <c r="Y24" s="2"/>
      <c r="Z24" s="2"/>
      <c r="AA24" s="2" t="s">
        <v>37</v>
      </c>
      <c r="AB24" s="2" t="str" cm="1">
        <f t="array" ref="AB24">_xlfn.IFS(AA24="Exclude","N",AA24="Include","Y")</f>
        <v>N</v>
      </c>
    </row>
    <row r="25" spans="1:28">
      <c r="A25" s="4" t="s">
        <v>55</v>
      </c>
      <c r="B25" s="5" t="s">
        <v>57</v>
      </c>
      <c r="C25" s="4" t="s">
        <v>34</v>
      </c>
      <c r="D25" s="4" t="s">
        <v>34</v>
      </c>
      <c r="E25" s="4" t="s">
        <v>34</v>
      </c>
      <c r="F25" s="4" t="s">
        <v>35</v>
      </c>
      <c r="G25" s="4" t="s">
        <v>34</v>
      </c>
      <c r="H25" s="4" t="s">
        <v>34</v>
      </c>
      <c r="I25" s="5" t="s">
        <v>36</v>
      </c>
      <c r="J25" s="9">
        <v>48958</v>
      </c>
      <c r="K25" s="21">
        <v>1.4610000000000001</v>
      </c>
      <c r="L25" s="21">
        <v>0.82</v>
      </c>
      <c r="M25" s="30">
        <v>3.21</v>
      </c>
      <c r="N25" s="11"/>
      <c r="O25" s="30">
        <v>0.24199999999999999</v>
      </c>
      <c r="P25" s="30">
        <v>0.36</v>
      </c>
      <c r="Q25" s="38">
        <v>237.4702681</v>
      </c>
      <c r="R25" s="10">
        <f t="shared" si="0"/>
        <v>243.56326809999999</v>
      </c>
      <c r="S25" s="3">
        <f t="shared" si="1"/>
        <v>0.49749431778258912</v>
      </c>
      <c r="T25" s="2" t="str" cm="1">
        <f t="array" ref="T25">_xlfn.IFS(S25&gt;0.02,"Y",S25&lt;0.02,"N")</f>
        <v>Y</v>
      </c>
      <c r="U25" s="2" t="s">
        <v>34</v>
      </c>
      <c r="V25" s="2" t="s">
        <v>34</v>
      </c>
      <c r="W25" s="2" t="s">
        <v>34</v>
      </c>
      <c r="X25" s="2" t="s">
        <v>34</v>
      </c>
      <c r="Y25" s="2" t="s">
        <v>34</v>
      </c>
      <c r="Z25" s="2" t="s">
        <v>34</v>
      </c>
      <c r="AA25" s="2" t="s">
        <v>37</v>
      </c>
      <c r="AB25" s="2" t="str" cm="1">
        <f t="array" ref="AB25">_xlfn.IFS(AA25="Exclude","N",AA25="Include","Y")</f>
        <v>N</v>
      </c>
    </row>
    <row r="26" spans="1:28">
      <c r="A26" s="4" t="s">
        <v>55</v>
      </c>
      <c r="B26" s="5" t="s">
        <v>33</v>
      </c>
      <c r="C26" s="4" t="s">
        <v>34</v>
      </c>
      <c r="D26" s="4" t="s">
        <v>35</v>
      </c>
      <c r="E26" s="4" t="s">
        <v>34</v>
      </c>
      <c r="F26" s="4" t="s">
        <v>34</v>
      </c>
      <c r="G26" s="4" t="s">
        <v>35</v>
      </c>
      <c r="H26" s="4" t="s">
        <v>34</v>
      </c>
      <c r="I26" s="5" t="s">
        <v>36</v>
      </c>
      <c r="J26" s="9">
        <v>896</v>
      </c>
      <c r="K26" s="21">
        <v>2.4E-2</v>
      </c>
      <c r="L26" s="23">
        <v>0.04</v>
      </c>
      <c r="M26" s="30">
        <v>0.06</v>
      </c>
      <c r="N26" s="30">
        <v>7.0000000000000007E-2</v>
      </c>
      <c r="O26" s="11"/>
      <c r="P26" s="30">
        <v>0.01</v>
      </c>
      <c r="Q26" s="38">
        <v>4.2043280149999998</v>
      </c>
      <c r="R26" s="10">
        <f t="shared" si="0"/>
        <v>4.4083280149999995</v>
      </c>
      <c r="S26" s="3">
        <f t="shared" si="1"/>
        <v>0.49200089453124995</v>
      </c>
      <c r="T26" s="2" t="str" cm="1">
        <f t="array" ref="T26">_xlfn.IFS(S26&gt;0.02,"Y",S26&lt;0.02,"N")</f>
        <v>Y</v>
      </c>
      <c r="U26" s="2"/>
      <c r="V26" s="2"/>
      <c r="W26" s="2"/>
      <c r="X26" s="2"/>
      <c r="Y26" s="2"/>
      <c r="Z26" s="2" t="s">
        <v>34</v>
      </c>
      <c r="AA26" s="2" t="s">
        <v>37</v>
      </c>
      <c r="AB26" s="2" t="str" cm="1">
        <f t="array" ref="AB26">_xlfn.IFS(AA26="Exclude","N",AA26="Include","Y")</f>
        <v>N</v>
      </c>
    </row>
    <row r="27" spans="1:28">
      <c r="A27" s="4" t="s">
        <v>55</v>
      </c>
      <c r="B27" s="5" t="s">
        <v>58</v>
      </c>
      <c r="C27" s="4" t="s">
        <v>34</v>
      </c>
      <c r="D27" s="4" t="s">
        <v>34</v>
      </c>
      <c r="E27" s="4" t="s">
        <v>34</v>
      </c>
      <c r="F27" s="4" t="s">
        <v>34</v>
      </c>
      <c r="G27" s="4" t="s">
        <v>35</v>
      </c>
      <c r="H27" s="4" t="s">
        <v>34</v>
      </c>
      <c r="I27" s="5" t="s">
        <v>36</v>
      </c>
      <c r="J27" s="9">
        <v>5790</v>
      </c>
      <c r="K27" s="21">
        <v>7.6999999999999999E-2</v>
      </c>
      <c r="L27" s="23">
        <v>0.09</v>
      </c>
      <c r="M27" s="30">
        <v>0.1</v>
      </c>
      <c r="N27" s="30">
        <v>0.39</v>
      </c>
      <c r="O27" s="11"/>
      <c r="P27" s="30">
        <v>0.54</v>
      </c>
      <c r="Q27" s="38">
        <v>21.6769389</v>
      </c>
      <c r="R27" s="10">
        <f t="shared" si="0"/>
        <v>22.873938899999999</v>
      </c>
      <c r="S27" s="3">
        <f t="shared" si="1"/>
        <v>0.39505939378238336</v>
      </c>
      <c r="T27" s="2" t="str" cm="1">
        <f t="array" ref="T27">_xlfn.IFS(S27&gt;0.02,"Y",S27&lt;0.02,"N")</f>
        <v>Y</v>
      </c>
      <c r="U27" s="2"/>
      <c r="V27" s="2"/>
      <c r="W27" s="2"/>
      <c r="X27" s="2"/>
      <c r="Y27" s="2"/>
      <c r="Z27" s="2" t="s">
        <v>34</v>
      </c>
      <c r="AA27" s="2" t="s">
        <v>37</v>
      </c>
      <c r="AB27" s="2" t="str" cm="1">
        <f t="array" ref="AB27">_xlfn.IFS(AA27="Exclude","N",AA27="Include","Y")</f>
        <v>N</v>
      </c>
    </row>
    <row r="28" spans="1:28">
      <c r="A28" s="4" t="s">
        <v>55</v>
      </c>
      <c r="B28" s="5" t="s">
        <v>39</v>
      </c>
      <c r="C28" s="4" t="s">
        <v>34</v>
      </c>
      <c r="D28" s="4" t="s">
        <v>34</v>
      </c>
      <c r="E28" s="4" t="s">
        <v>34</v>
      </c>
      <c r="F28" s="4" t="s">
        <v>34</v>
      </c>
      <c r="G28" s="4" t="s">
        <v>35</v>
      </c>
      <c r="H28" s="4" t="s">
        <v>34</v>
      </c>
      <c r="I28" s="5" t="s">
        <v>36</v>
      </c>
      <c r="J28" s="9">
        <v>9084</v>
      </c>
      <c r="K28" s="21">
        <v>0.111</v>
      </c>
      <c r="L28" s="21">
        <v>0.24</v>
      </c>
      <c r="M28" s="30">
        <v>0.13</v>
      </c>
      <c r="N28" s="30">
        <v>0.56999999999999995</v>
      </c>
      <c r="O28" s="11"/>
      <c r="P28" s="30">
        <v>0.46</v>
      </c>
      <c r="Q28" s="38">
        <v>48.51895682</v>
      </c>
      <c r="R28" s="10">
        <f t="shared" si="0"/>
        <v>50.029956820000002</v>
      </c>
      <c r="S28" s="3">
        <f t="shared" si="1"/>
        <v>0.55074809357111409</v>
      </c>
      <c r="T28" s="2" t="str" cm="1">
        <f t="array" ref="T28">_xlfn.IFS(S28&gt;0.02,"Y",S28&lt;0.02,"N")</f>
        <v>Y</v>
      </c>
      <c r="U28" s="2" t="s">
        <v>34</v>
      </c>
      <c r="V28" s="2"/>
      <c r="W28" s="2"/>
      <c r="X28" s="2" t="s">
        <v>34</v>
      </c>
      <c r="Y28" s="2"/>
      <c r="Z28" s="2" t="s">
        <v>34</v>
      </c>
      <c r="AA28" s="2" t="s">
        <v>37</v>
      </c>
      <c r="AB28" s="2" t="str" cm="1">
        <f t="array" ref="AB28">_xlfn.IFS(AA28="Exclude","N",AA28="Include","Y")</f>
        <v>N</v>
      </c>
    </row>
    <row r="29" spans="1:28" ht="14.45" customHeight="1">
      <c r="A29" s="4" t="s">
        <v>55</v>
      </c>
      <c r="B29" s="5" t="s">
        <v>59</v>
      </c>
      <c r="C29" s="4" t="s">
        <v>34</v>
      </c>
      <c r="D29" s="4" t="s">
        <v>35</v>
      </c>
      <c r="E29" s="4" t="s">
        <v>34</v>
      </c>
      <c r="F29" s="4" t="s">
        <v>34</v>
      </c>
      <c r="G29" s="4" t="s">
        <v>35</v>
      </c>
      <c r="H29" s="4" t="s">
        <v>35</v>
      </c>
      <c r="I29" s="5" t="s">
        <v>36</v>
      </c>
      <c r="J29" s="9">
        <v>850</v>
      </c>
      <c r="K29" s="21">
        <v>8.9999999999999993E-3</v>
      </c>
      <c r="L29" s="23">
        <v>0.01</v>
      </c>
      <c r="M29" s="30">
        <v>0.02</v>
      </c>
      <c r="N29" s="30">
        <v>0.03</v>
      </c>
      <c r="O29" s="11"/>
      <c r="P29" s="11"/>
      <c r="Q29" s="38">
        <v>1.954</v>
      </c>
      <c r="R29" s="48">
        <f t="shared" si="0"/>
        <v>2.0230000000000001</v>
      </c>
      <c r="S29" s="3">
        <f t="shared" si="1"/>
        <v>0.23800000000000002</v>
      </c>
      <c r="T29" s="2" t="str" cm="1">
        <f t="array" ref="T29">_xlfn.IFS(S29&gt;0.02,"Y",S29&lt;0.02,"N")</f>
        <v>Y</v>
      </c>
      <c r="U29" s="2"/>
      <c r="V29" s="2"/>
      <c r="W29" s="2"/>
      <c r="X29" s="2"/>
      <c r="Y29" s="2"/>
      <c r="Z29" s="2"/>
      <c r="AA29" s="2" t="s">
        <v>36</v>
      </c>
      <c r="AB29" s="2" t="str" cm="1">
        <f t="array" ref="AB29">_xlfn.IFS(AA29="Exclude","N",AA29="Include","Y")</f>
        <v>Y</v>
      </c>
    </row>
    <row r="30" spans="1:28">
      <c r="A30" s="4" t="s">
        <v>55</v>
      </c>
      <c r="B30" s="5" t="s">
        <v>60</v>
      </c>
      <c r="C30" s="4" t="s">
        <v>34</v>
      </c>
      <c r="D30" s="4" t="s">
        <v>34</v>
      </c>
      <c r="E30" s="4" t="s">
        <v>34</v>
      </c>
      <c r="F30" s="4" t="s">
        <v>35</v>
      </c>
      <c r="G30" s="4" t="s">
        <v>35</v>
      </c>
      <c r="H30" s="4" t="s">
        <v>34</v>
      </c>
      <c r="I30" s="5" t="s">
        <v>36</v>
      </c>
      <c r="J30" s="9">
        <v>30966</v>
      </c>
      <c r="K30" s="21">
        <v>0.51400000000000001</v>
      </c>
      <c r="L30" s="21">
        <v>1.1399999999999999</v>
      </c>
      <c r="M30" s="30">
        <v>0.5</v>
      </c>
      <c r="N30" s="11"/>
      <c r="O30" s="11"/>
      <c r="P30" s="30">
        <v>2.42</v>
      </c>
      <c r="Q30" s="38">
        <v>142.3522217</v>
      </c>
      <c r="R30" s="10">
        <f t="shared" si="0"/>
        <v>146.92622170000001</v>
      </c>
      <c r="S30" s="3">
        <f t="shared" si="1"/>
        <v>0.47447594684492678</v>
      </c>
      <c r="T30" s="2" t="str" cm="1">
        <f t="array" ref="T30">_xlfn.IFS(S30&gt;0.02,"Y",S30&lt;0.02,"N")</f>
        <v>Y</v>
      </c>
      <c r="U30" s="2" t="s">
        <v>34</v>
      </c>
      <c r="V30" s="2" t="s">
        <v>34</v>
      </c>
      <c r="W30" s="2" t="s">
        <v>34</v>
      </c>
      <c r="X30" s="2" t="s">
        <v>34</v>
      </c>
      <c r="Y30" s="2"/>
      <c r="Z30" s="2" t="s">
        <v>34</v>
      </c>
      <c r="AA30" s="2" t="s">
        <v>37</v>
      </c>
      <c r="AB30" s="2" t="str" cm="1">
        <f t="array" ref="AB30">_xlfn.IFS(AA30="Exclude","N",AA30="Include","Y")</f>
        <v>N</v>
      </c>
    </row>
    <row r="31" spans="1:28" ht="14.45" customHeight="1">
      <c r="A31" s="4" t="s">
        <v>55</v>
      </c>
      <c r="B31" s="5" t="s">
        <v>61</v>
      </c>
      <c r="C31" s="4" t="s">
        <v>34</v>
      </c>
      <c r="D31" s="4" t="s">
        <v>35</v>
      </c>
      <c r="E31" s="4" t="s">
        <v>34</v>
      </c>
      <c r="F31" s="4" t="s">
        <v>35</v>
      </c>
      <c r="G31" s="4" t="s">
        <v>34</v>
      </c>
      <c r="H31" s="4" t="s">
        <v>35</v>
      </c>
      <c r="I31" s="5" t="s">
        <v>36</v>
      </c>
      <c r="J31" s="9">
        <v>9178</v>
      </c>
      <c r="K31" s="21">
        <v>3.5000000000000003E-2</v>
      </c>
      <c r="L31" s="11"/>
      <c r="M31" s="30">
        <v>0.08</v>
      </c>
      <c r="N31" s="11"/>
      <c r="O31" s="30">
        <v>4.4999999999999998E-2</v>
      </c>
      <c r="P31" s="11"/>
      <c r="Q31" s="38">
        <v>0.96199999999999997</v>
      </c>
      <c r="R31" s="10">
        <f t="shared" si="0"/>
        <v>1.1219999999999999</v>
      </c>
      <c r="S31" s="3">
        <f t="shared" si="1"/>
        <v>1.2224885595990409E-2</v>
      </c>
      <c r="T31" s="2" t="str" cm="1">
        <f t="array" ref="T31">_xlfn.IFS(S31&gt;0.02,"Y",S31&lt;0.02,"N")</f>
        <v>N</v>
      </c>
      <c r="U31" s="2"/>
      <c r="V31" s="2"/>
      <c r="W31" s="2"/>
      <c r="X31" s="2"/>
      <c r="Y31" s="2"/>
      <c r="Z31" s="2"/>
      <c r="AA31" s="2" t="s">
        <v>37</v>
      </c>
      <c r="AB31" s="2" t="str" cm="1">
        <f t="array" ref="AB31">_xlfn.IFS(AA31="Exclude","N",AA31="Include","Y")</f>
        <v>N</v>
      </c>
    </row>
    <row r="32" spans="1:28" ht="14.45" customHeight="1">
      <c r="A32" s="4" t="s">
        <v>55</v>
      </c>
      <c r="B32" s="5" t="s">
        <v>40</v>
      </c>
      <c r="C32" s="4" t="s">
        <v>34</v>
      </c>
      <c r="D32" s="4" t="s">
        <v>35</v>
      </c>
      <c r="E32" s="4" t="s">
        <v>34</v>
      </c>
      <c r="F32" s="4" t="s">
        <v>34</v>
      </c>
      <c r="G32" s="4" t="s">
        <v>35</v>
      </c>
      <c r="H32" s="4" t="s">
        <v>35</v>
      </c>
      <c r="I32" s="5" t="s">
        <v>36</v>
      </c>
      <c r="J32" s="9">
        <v>166</v>
      </c>
      <c r="K32" s="21">
        <v>6.0000000000000001E-3</v>
      </c>
      <c r="L32" s="11"/>
      <c r="M32" s="30">
        <v>0.01</v>
      </c>
      <c r="N32" s="30">
        <v>0.02</v>
      </c>
      <c r="O32" s="51"/>
      <c r="P32" s="11"/>
      <c r="Q32" s="38">
        <v>2.1509999999999998</v>
      </c>
      <c r="R32" s="48">
        <f t="shared" si="0"/>
        <v>2.1869999999999998</v>
      </c>
      <c r="S32" s="3">
        <f t="shared" si="1"/>
        <v>1.3174698795180722</v>
      </c>
      <c r="T32" s="2" t="str" cm="1">
        <f t="array" ref="T32">_xlfn.IFS(S32&gt;0.02,"Y",S32&lt;0.02,"N")</f>
        <v>Y</v>
      </c>
      <c r="U32" s="2"/>
      <c r="V32" s="2"/>
      <c r="W32" s="2"/>
      <c r="X32" s="2"/>
      <c r="Y32" s="2"/>
      <c r="Z32" s="2"/>
      <c r="AA32" s="2" t="s">
        <v>36</v>
      </c>
      <c r="AB32" s="2" t="str" cm="1">
        <f t="array" ref="AB32">_xlfn.IFS(AA32="Exclude","N",AA32="Include","Y")</f>
        <v>Y</v>
      </c>
    </row>
    <row r="33" spans="1:28" ht="14.45" customHeight="1">
      <c r="A33" s="4" t="s">
        <v>55</v>
      </c>
      <c r="B33" s="5" t="s">
        <v>49</v>
      </c>
      <c r="C33" s="4" t="s">
        <v>34</v>
      </c>
      <c r="D33" s="4" t="s">
        <v>34</v>
      </c>
      <c r="E33" s="4" t="s">
        <v>34</v>
      </c>
      <c r="F33" s="4" t="s">
        <v>34</v>
      </c>
      <c r="G33" s="4" t="s">
        <v>34</v>
      </c>
      <c r="H33" s="4" t="s">
        <v>34</v>
      </c>
      <c r="I33" s="5" t="s">
        <v>36</v>
      </c>
      <c r="J33" s="9">
        <v>532</v>
      </c>
      <c r="K33" s="21">
        <v>1.2999999999999999E-2</v>
      </c>
      <c r="L33" s="23">
        <v>0.02</v>
      </c>
      <c r="M33" s="30">
        <v>0.05</v>
      </c>
      <c r="N33" s="30">
        <v>0.04</v>
      </c>
      <c r="O33" s="30">
        <v>2E-3</v>
      </c>
      <c r="P33" s="30">
        <v>1.7999999999999999E-2</v>
      </c>
      <c r="Q33" s="38">
        <v>2.6190000000000002</v>
      </c>
      <c r="R33" s="10">
        <f t="shared" si="0"/>
        <v>2.762</v>
      </c>
      <c r="S33" s="3">
        <f t="shared" si="1"/>
        <v>0.51917293233082706</v>
      </c>
      <c r="T33" s="2" t="str" cm="1">
        <f t="array" ref="T33">_xlfn.IFS(S33&gt;0.02,"Y",S33&lt;0.02,"N")</f>
        <v>Y</v>
      </c>
      <c r="U33" s="2"/>
      <c r="V33" s="2"/>
      <c r="W33" s="2"/>
      <c r="X33" s="2"/>
      <c r="Y33" s="2"/>
      <c r="Z33" s="2" t="s">
        <v>34</v>
      </c>
      <c r="AA33" s="2" t="s">
        <v>37</v>
      </c>
      <c r="AB33" s="2" t="str" cm="1">
        <f t="array" ref="AB33">_xlfn.IFS(AA33="Exclude","N",AA33="Include","Y")</f>
        <v>N</v>
      </c>
    </row>
    <row r="34" spans="1:28">
      <c r="A34" s="4" t="s">
        <v>55</v>
      </c>
      <c r="B34" s="5" t="s">
        <v>50</v>
      </c>
      <c r="C34" s="4" t="s">
        <v>34</v>
      </c>
      <c r="D34" s="4" t="s">
        <v>34</v>
      </c>
      <c r="E34" s="4" t="s">
        <v>34</v>
      </c>
      <c r="F34" s="4" t="s">
        <v>34</v>
      </c>
      <c r="G34" s="4" t="s">
        <v>34</v>
      </c>
      <c r="H34" s="4" t="s">
        <v>35</v>
      </c>
      <c r="I34" s="5" t="s">
        <v>36</v>
      </c>
      <c r="J34" s="9">
        <v>2878</v>
      </c>
      <c r="K34" s="21">
        <v>3.2000000000000001E-2</v>
      </c>
      <c r="L34" s="23">
        <v>0.02</v>
      </c>
      <c r="M34" s="30">
        <v>0.13</v>
      </c>
      <c r="N34" s="30">
        <v>0.08</v>
      </c>
      <c r="O34" s="30">
        <v>4.0000000000000001E-3</v>
      </c>
      <c r="P34" s="11"/>
      <c r="Q34" s="38">
        <v>3.3742795120000002</v>
      </c>
      <c r="R34" s="48">
        <f t="shared" si="0"/>
        <v>3.6402795120000002</v>
      </c>
      <c r="S34" s="3">
        <f t="shared" si="1"/>
        <v>0.12648643196664353</v>
      </c>
      <c r="T34" s="2" t="str" cm="1">
        <f t="array" ref="T34">_xlfn.IFS(S34&gt;0.02,"Y",S34&lt;0.02,"N")</f>
        <v>Y</v>
      </c>
      <c r="U34" s="2"/>
      <c r="V34" s="2"/>
      <c r="W34" s="2"/>
      <c r="X34" s="2"/>
      <c r="Y34" s="2"/>
      <c r="Z34" s="2"/>
      <c r="AA34" s="2" t="s">
        <v>36</v>
      </c>
      <c r="AB34" s="2" t="str" cm="1">
        <f t="array" ref="AB34">_xlfn.IFS(AA34="Exclude","N",AA34="Include","Y")</f>
        <v>Y</v>
      </c>
    </row>
    <row r="35" spans="1:28">
      <c r="A35" s="4" t="s">
        <v>55</v>
      </c>
      <c r="B35" s="5" t="s">
        <v>62</v>
      </c>
      <c r="C35" s="4" t="s">
        <v>34</v>
      </c>
      <c r="D35" s="4" t="s">
        <v>34</v>
      </c>
      <c r="E35" s="4" t="s">
        <v>34</v>
      </c>
      <c r="F35" s="4" t="s">
        <v>34</v>
      </c>
      <c r="G35" s="4" t="s">
        <v>34</v>
      </c>
      <c r="H35" s="4" t="s">
        <v>34</v>
      </c>
      <c r="I35" s="5" t="s">
        <v>36</v>
      </c>
      <c r="J35" s="9">
        <v>11142</v>
      </c>
      <c r="K35" s="21">
        <v>0.37</v>
      </c>
      <c r="L35" s="21">
        <v>0.5</v>
      </c>
      <c r="M35" s="30">
        <v>1.05</v>
      </c>
      <c r="N35" s="30">
        <v>0.94</v>
      </c>
      <c r="O35" s="30">
        <v>6.3E-2</v>
      </c>
      <c r="P35" s="30">
        <v>0.31</v>
      </c>
      <c r="Q35" s="38">
        <v>61.569548470000001</v>
      </c>
      <c r="R35" s="10">
        <f t="shared" si="0"/>
        <v>64.802548470000005</v>
      </c>
      <c r="S35" s="3">
        <f t="shared" si="1"/>
        <v>0.58160607135164244</v>
      </c>
      <c r="T35" s="2" t="str" cm="1">
        <f t="array" ref="T35">_xlfn.IFS(S35&gt;0.02,"Y",S35&lt;0.02,"N")</f>
        <v>Y</v>
      </c>
      <c r="U35" s="2" t="s">
        <v>34</v>
      </c>
      <c r="V35" s="2"/>
      <c r="W35" s="2" t="s">
        <v>34</v>
      </c>
      <c r="X35" s="2" t="s">
        <v>34</v>
      </c>
      <c r="Y35" s="2" t="s">
        <v>34</v>
      </c>
      <c r="Z35" s="2" t="s">
        <v>34</v>
      </c>
      <c r="AA35" s="2" t="s">
        <v>37</v>
      </c>
      <c r="AB35" s="2" t="str" cm="1">
        <f t="array" ref="AB35">_xlfn.IFS(AA35="Exclude","N",AA35="Include","Y")</f>
        <v>N</v>
      </c>
    </row>
    <row r="36" spans="1:28">
      <c r="A36" s="4" t="s">
        <v>55</v>
      </c>
      <c r="B36" s="5" t="s">
        <v>41</v>
      </c>
      <c r="C36" s="4" t="s">
        <v>34</v>
      </c>
      <c r="D36" s="4" t="s">
        <v>35</v>
      </c>
      <c r="E36" s="4" t="s">
        <v>34</v>
      </c>
      <c r="F36" s="4" t="s">
        <v>35</v>
      </c>
      <c r="G36" s="4" t="s">
        <v>34</v>
      </c>
      <c r="H36" s="4" t="s">
        <v>35</v>
      </c>
      <c r="I36" s="5" t="s">
        <v>36</v>
      </c>
      <c r="J36" s="9">
        <v>1424</v>
      </c>
      <c r="K36" s="21">
        <v>4.0000000000000001E-3</v>
      </c>
      <c r="L36" s="11"/>
      <c r="M36" s="30">
        <v>0.01</v>
      </c>
      <c r="N36" s="11"/>
      <c r="O36" s="30">
        <v>2.1999999999999999E-2</v>
      </c>
      <c r="P36" s="11"/>
      <c r="Q36" s="38">
        <v>0.16900000000000001</v>
      </c>
      <c r="R36" s="10">
        <f t="shared" si="0"/>
        <v>0.20500000000000002</v>
      </c>
      <c r="S36" s="3">
        <f t="shared" si="1"/>
        <v>1.4396067415730338E-2</v>
      </c>
      <c r="T36" s="2" t="str" cm="1">
        <f t="array" ref="T36">_xlfn.IFS(S36&gt;0.02,"Y",S36&lt;0.02,"N")</f>
        <v>N</v>
      </c>
      <c r="U36" s="2"/>
      <c r="V36" s="2"/>
      <c r="W36" s="2"/>
      <c r="X36" s="2"/>
      <c r="Y36" s="2"/>
      <c r="Z36" s="2"/>
      <c r="AA36" s="2" t="s">
        <v>37</v>
      </c>
      <c r="AB36" s="2" t="str" cm="1">
        <f t="array" ref="AB36">_xlfn.IFS(AA36="Exclude","N",AA36="Include","Y")</f>
        <v>N</v>
      </c>
    </row>
    <row r="37" spans="1:28">
      <c r="A37" s="4" t="s">
        <v>55</v>
      </c>
      <c r="B37" s="5" t="s">
        <v>42</v>
      </c>
      <c r="C37" s="4" t="s">
        <v>34</v>
      </c>
      <c r="D37" s="4" t="s">
        <v>34</v>
      </c>
      <c r="E37" s="4" t="s">
        <v>34</v>
      </c>
      <c r="F37" s="4" t="s">
        <v>34</v>
      </c>
      <c r="G37" s="4" t="s">
        <v>35</v>
      </c>
      <c r="H37" s="4" t="s">
        <v>35</v>
      </c>
      <c r="I37" s="5" t="s">
        <v>36</v>
      </c>
      <c r="J37" s="9">
        <v>172</v>
      </c>
      <c r="K37" s="21">
        <v>8.9999999999999993E-3</v>
      </c>
      <c r="L37" s="23">
        <v>0</v>
      </c>
      <c r="M37" s="30">
        <v>0.02</v>
      </c>
      <c r="N37" s="30">
        <v>0.02</v>
      </c>
      <c r="O37" s="11"/>
      <c r="P37" s="11"/>
      <c r="Q37" s="38">
        <v>2.8250000000000002</v>
      </c>
      <c r="R37" s="48">
        <f t="shared" si="0"/>
        <v>2.8740000000000001</v>
      </c>
      <c r="S37" s="3">
        <f t="shared" si="1"/>
        <v>1.6709302325581397</v>
      </c>
      <c r="T37" s="2" t="str" cm="1">
        <f t="array" ref="T37">_xlfn.IFS(S37&gt;0.02,"Y",S37&lt;0.02,"N")</f>
        <v>Y</v>
      </c>
      <c r="U37" s="2"/>
      <c r="V37" s="2"/>
      <c r="W37" s="2"/>
      <c r="X37" s="2"/>
      <c r="Y37" s="2"/>
      <c r="Z37" s="2"/>
      <c r="AA37" s="2" t="s">
        <v>36</v>
      </c>
      <c r="AB37" s="2" t="str" cm="1">
        <f t="array" ref="AB37">_xlfn.IFS(AA37="Exclude","N",AA37="Include","Y")</f>
        <v>Y</v>
      </c>
    </row>
    <row r="38" spans="1:28">
      <c r="A38" s="4" t="s">
        <v>55</v>
      </c>
      <c r="B38" s="5" t="s">
        <v>51</v>
      </c>
      <c r="C38" s="4" t="s">
        <v>34</v>
      </c>
      <c r="D38" s="4" t="s">
        <v>34</v>
      </c>
      <c r="E38" s="4" t="s">
        <v>34</v>
      </c>
      <c r="F38" s="4" t="s">
        <v>34</v>
      </c>
      <c r="G38" s="4" t="s">
        <v>34</v>
      </c>
      <c r="H38" s="4" t="s">
        <v>35</v>
      </c>
      <c r="I38" s="5" t="s">
        <v>36</v>
      </c>
      <c r="J38" s="9">
        <v>962</v>
      </c>
      <c r="K38" s="21">
        <v>3.5999999999999997E-2</v>
      </c>
      <c r="L38" s="23">
        <v>0.06</v>
      </c>
      <c r="M38" s="30">
        <v>0.11</v>
      </c>
      <c r="N38" s="30">
        <v>0.08</v>
      </c>
      <c r="O38" s="30">
        <v>0.01</v>
      </c>
      <c r="P38" s="11"/>
      <c r="Q38" s="38">
        <v>9.3831637800000003</v>
      </c>
      <c r="R38" s="48">
        <f t="shared" si="0"/>
        <v>9.6791637799999997</v>
      </c>
      <c r="S38" s="3">
        <f t="shared" si="1"/>
        <v>1.0061500810810811</v>
      </c>
      <c r="T38" s="2" t="str" cm="1">
        <f t="array" ref="T38">_xlfn.IFS(S38&gt;0.02,"Y",S38&lt;0.02,"N")</f>
        <v>Y</v>
      </c>
      <c r="U38" s="2"/>
      <c r="V38" s="2"/>
      <c r="W38" s="2"/>
      <c r="X38" s="2"/>
      <c r="Y38" s="2"/>
      <c r="Z38" s="2"/>
      <c r="AA38" s="2" t="s">
        <v>36</v>
      </c>
      <c r="AB38" s="2" t="str" cm="1">
        <f t="array" ref="AB38">_xlfn.IFS(AA38="Exclude","N",AA38="Include","Y")</f>
        <v>Y</v>
      </c>
    </row>
    <row r="39" spans="1:28">
      <c r="A39" s="4" t="s">
        <v>55</v>
      </c>
      <c r="B39" s="5" t="s">
        <v>63</v>
      </c>
      <c r="C39" s="4" t="s">
        <v>34</v>
      </c>
      <c r="D39" s="4" t="s">
        <v>34</v>
      </c>
      <c r="E39" s="4" t="s">
        <v>34</v>
      </c>
      <c r="F39" s="4" t="s">
        <v>34</v>
      </c>
      <c r="G39" s="4" t="s">
        <v>35</v>
      </c>
      <c r="H39" s="4" t="s">
        <v>34</v>
      </c>
      <c r="I39" s="5" t="s">
        <v>36</v>
      </c>
      <c r="J39" s="9">
        <v>9158</v>
      </c>
      <c r="K39" s="21">
        <v>9.7000000000000003E-2</v>
      </c>
      <c r="L39" s="23">
        <v>0.19</v>
      </c>
      <c r="M39" s="30">
        <v>0.1</v>
      </c>
      <c r="N39" s="30">
        <v>0.52</v>
      </c>
      <c r="O39" s="11"/>
      <c r="P39" s="30">
        <v>0.63</v>
      </c>
      <c r="Q39" s="38">
        <v>34.326771290000003</v>
      </c>
      <c r="R39" s="10">
        <f t="shared" si="0"/>
        <v>35.863771290000003</v>
      </c>
      <c r="S39" s="3">
        <f t="shared" si="1"/>
        <v>0.39161139211618262</v>
      </c>
      <c r="T39" s="2" t="str" cm="1">
        <f t="array" ref="T39">_xlfn.IFS(S39&gt;0.02,"Y",S39&lt;0.02,"N")</f>
        <v>Y</v>
      </c>
      <c r="U39" s="2"/>
      <c r="V39" s="2"/>
      <c r="W39" s="2"/>
      <c r="X39" s="2" t="s">
        <v>34</v>
      </c>
      <c r="Y39" s="2"/>
      <c r="Z39" s="2" t="s">
        <v>34</v>
      </c>
      <c r="AA39" s="2" t="s">
        <v>37</v>
      </c>
      <c r="AB39" s="2" t="str" cm="1">
        <f t="array" ref="AB39">_xlfn.IFS(AA39="Exclude","N",AA39="Include","Y")</f>
        <v>N</v>
      </c>
    </row>
    <row r="40" spans="1:28">
      <c r="A40" s="4" t="s">
        <v>55</v>
      </c>
      <c r="B40" s="5" t="s">
        <v>52</v>
      </c>
      <c r="C40" s="4" t="s">
        <v>34</v>
      </c>
      <c r="D40" s="4" t="s">
        <v>34</v>
      </c>
      <c r="E40" s="4" t="s">
        <v>34</v>
      </c>
      <c r="F40" s="4" t="s">
        <v>34</v>
      </c>
      <c r="G40" s="4" t="s">
        <v>35</v>
      </c>
      <c r="H40" s="4" t="s">
        <v>35</v>
      </c>
      <c r="I40" s="5" t="s">
        <v>36</v>
      </c>
      <c r="J40" s="9">
        <v>636</v>
      </c>
      <c r="K40" s="21">
        <v>8.0000000000000002E-3</v>
      </c>
      <c r="L40" s="23">
        <v>0.01</v>
      </c>
      <c r="M40" s="30">
        <v>0.43</v>
      </c>
      <c r="N40" s="30">
        <v>0.08</v>
      </c>
      <c r="O40" s="11"/>
      <c r="P40" s="11"/>
      <c r="Q40" s="38">
        <v>1.2509999999999999</v>
      </c>
      <c r="R40" s="48">
        <f t="shared" si="0"/>
        <v>1.7789999999999999</v>
      </c>
      <c r="S40" s="3">
        <f t="shared" si="1"/>
        <v>0.27971698113207544</v>
      </c>
      <c r="T40" s="2" t="str" cm="1">
        <f t="array" ref="T40">_xlfn.IFS(S40&gt;0.02,"Y",S40&lt;0.02,"N")</f>
        <v>Y</v>
      </c>
      <c r="U40" s="2"/>
      <c r="V40" s="2"/>
      <c r="W40" s="2"/>
      <c r="X40" s="2"/>
      <c r="Y40" s="2"/>
      <c r="Z40" s="2"/>
      <c r="AA40" s="2" t="s">
        <v>36</v>
      </c>
      <c r="AB40" s="2" t="str" cm="1">
        <f t="array" ref="AB40">_xlfn.IFS(AA40="Exclude","N",AA40="Include","Y")</f>
        <v>Y</v>
      </c>
    </row>
    <row r="41" spans="1:28">
      <c r="A41" s="4" t="s">
        <v>55</v>
      </c>
      <c r="B41" s="5" t="s">
        <v>53</v>
      </c>
      <c r="C41" s="4" t="s">
        <v>34</v>
      </c>
      <c r="D41" s="4" t="s">
        <v>34</v>
      </c>
      <c r="E41" s="4" t="s">
        <v>34</v>
      </c>
      <c r="F41" s="4" t="s">
        <v>34</v>
      </c>
      <c r="G41" s="4" t="s">
        <v>35</v>
      </c>
      <c r="H41" s="4" t="s">
        <v>34</v>
      </c>
      <c r="I41" s="5" t="s">
        <v>36</v>
      </c>
      <c r="J41" s="9">
        <v>21232</v>
      </c>
      <c r="K41" s="21">
        <v>0.92600000000000005</v>
      </c>
      <c r="L41" s="21">
        <v>0.41</v>
      </c>
      <c r="M41" s="30">
        <v>0.91</v>
      </c>
      <c r="N41" s="30">
        <v>3.93</v>
      </c>
      <c r="O41" s="11"/>
      <c r="P41" s="30">
        <v>1.19</v>
      </c>
      <c r="Q41" s="38">
        <v>103.97174405</v>
      </c>
      <c r="R41" s="10">
        <f t="shared" si="0"/>
        <v>111.33774405</v>
      </c>
      <c r="S41" s="3">
        <f t="shared" si="1"/>
        <v>0.52438651116239643</v>
      </c>
      <c r="T41" s="2" t="str" cm="1">
        <f t="array" ref="T41">_xlfn.IFS(S41&gt;0.02,"Y",S41&lt;0.02,"N")</f>
        <v>Y</v>
      </c>
      <c r="U41" s="2" t="s">
        <v>34</v>
      </c>
      <c r="V41" s="2"/>
      <c r="W41" s="2" t="s">
        <v>34</v>
      </c>
      <c r="X41" s="2" t="s">
        <v>34</v>
      </c>
      <c r="Y41" s="2"/>
      <c r="Z41" s="2" t="s">
        <v>34</v>
      </c>
      <c r="AA41" s="2" t="s">
        <v>37</v>
      </c>
      <c r="AB41" s="2" t="str" cm="1">
        <f t="array" ref="AB41">_xlfn.IFS(AA41="Exclude","N",AA41="Include","Y")</f>
        <v>N</v>
      </c>
    </row>
    <row r="42" spans="1:28">
      <c r="A42" s="4" t="s">
        <v>55</v>
      </c>
      <c r="B42" s="5" t="s">
        <v>54</v>
      </c>
      <c r="C42" s="4" t="s">
        <v>34</v>
      </c>
      <c r="D42" s="4" t="s">
        <v>34</v>
      </c>
      <c r="E42" s="4" t="s">
        <v>34</v>
      </c>
      <c r="F42" s="4" t="s">
        <v>35</v>
      </c>
      <c r="G42" s="4" t="s">
        <v>34</v>
      </c>
      <c r="H42" s="4" t="s">
        <v>34</v>
      </c>
      <c r="I42" s="5" t="s">
        <v>36</v>
      </c>
      <c r="J42" s="9">
        <v>4838</v>
      </c>
      <c r="K42" s="21">
        <v>0.223</v>
      </c>
      <c r="L42" s="24">
        <v>0.16</v>
      </c>
      <c r="M42" s="30">
        <v>0.72</v>
      </c>
      <c r="N42" s="11"/>
      <c r="O42" s="30">
        <v>7.0000000000000007E-2</v>
      </c>
      <c r="P42" s="30">
        <v>0.17</v>
      </c>
      <c r="Q42" s="38">
        <v>55.855553110000002</v>
      </c>
      <c r="R42" s="10">
        <f t="shared" si="0"/>
        <v>57.198553110000006</v>
      </c>
      <c r="S42" s="3">
        <f t="shared" si="1"/>
        <v>1.1822768315419596</v>
      </c>
      <c r="T42" s="2" t="str" cm="1">
        <f t="array" ref="T42">_xlfn.IFS(S42&gt;0.02,"Y",S42&lt;0.02,"N")</f>
        <v>Y</v>
      </c>
      <c r="U42" s="2" t="s">
        <v>34</v>
      </c>
      <c r="V42" s="2"/>
      <c r="W42" s="2" t="s">
        <v>34</v>
      </c>
      <c r="X42" s="2" t="s">
        <v>34</v>
      </c>
      <c r="Y42" s="2" t="s">
        <v>34</v>
      </c>
      <c r="Z42" s="2" t="s">
        <v>34</v>
      </c>
      <c r="AA42" s="2" t="s">
        <v>37</v>
      </c>
      <c r="AB42" s="2" t="str" cm="1">
        <f t="array" ref="AB42">_xlfn.IFS(AA42="Exclude","N",AA42="Include","Y")</f>
        <v>N</v>
      </c>
    </row>
    <row r="43" spans="1:28">
      <c r="A43" s="2" t="s">
        <v>64</v>
      </c>
      <c r="B43" s="2" t="s">
        <v>56</v>
      </c>
      <c r="C43" s="2" t="s">
        <v>34</v>
      </c>
      <c r="D43" s="2" t="s">
        <v>34</v>
      </c>
      <c r="E43" s="2" t="s">
        <v>34</v>
      </c>
      <c r="F43" s="2" t="s">
        <v>35</v>
      </c>
      <c r="G43" s="2" t="s">
        <v>34</v>
      </c>
      <c r="H43" s="2" t="s">
        <v>35</v>
      </c>
      <c r="I43" s="5" t="s">
        <v>36</v>
      </c>
      <c r="J43" s="17">
        <v>4488</v>
      </c>
      <c r="K43" s="27">
        <v>0.36899999999999999</v>
      </c>
      <c r="L43" s="25"/>
      <c r="M43" s="27">
        <v>0.11</v>
      </c>
      <c r="N43" s="25"/>
      <c r="O43" s="27">
        <v>0.06</v>
      </c>
      <c r="P43" s="25"/>
      <c r="Q43" s="35">
        <v>0.34503600000000001</v>
      </c>
      <c r="R43" s="10">
        <f t="shared" si="0"/>
        <v>0.88403599999999993</v>
      </c>
      <c r="S43" s="3">
        <f t="shared" si="1"/>
        <v>1.9697771836007127E-2</v>
      </c>
      <c r="T43" s="2" t="str" cm="1">
        <f t="array" ref="T43">_xlfn.IFS(S43&gt;0.02,"Y",S43&lt;0.02,"N")</f>
        <v>N</v>
      </c>
      <c r="U43" s="2"/>
      <c r="V43" s="2"/>
      <c r="W43" s="2"/>
      <c r="X43" s="2"/>
      <c r="Y43" s="2"/>
      <c r="Z43" s="2"/>
      <c r="AA43" s="2" t="s">
        <v>37</v>
      </c>
      <c r="AB43" s="2" t="str" cm="1">
        <f t="array" ref="AB43">_xlfn.IFS(AA43="Exclude","N",AA43="Include","Y")</f>
        <v>N</v>
      </c>
    </row>
    <row r="44" spans="1:28">
      <c r="A44" s="2" t="s">
        <v>64</v>
      </c>
      <c r="B44" s="2" t="s">
        <v>33</v>
      </c>
      <c r="C44" s="2" t="s">
        <v>34</v>
      </c>
      <c r="D44" s="2" t="s">
        <v>34</v>
      </c>
      <c r="E44" s="2" t="s">
        <v>34</v>
      </c>
      <c r="F44" s="2" t="s">
        <v>34</v>
      </c>
      <c r="G44" s="2" t="s">
        <v>35</v>
      </c>
      <c r="H44" s="2" t="s">
        <v>35</v>
      </c>
      <c r="I44" s="5" t="s">
        <v>36</v>
      </c>
      <c r="J44" s="17">
        <v>13332</v>
      </c>
      <c r="K44" s="30">
        <v>2.7160000000000002</v>
      </c>
      <c r="L44" s="23">
        <v>0.17</v>
      </c>
      <c r="M44" s="30">
        <v>1.05</v>
      </c>
      <c r="N44" s="30">
        <v>1.1100000000000001</v>
      </c>
      <c r="O44" s="11"/>
      <c r="P44" s="11"/>
      <c r="Q44" s="38">
        <v>12.090084860000001</v>
      </c>
      <c r="R44" s="48">
        <f t="shared" si="0"/>
        <v>17.13608486</v>
      </c>
      <c r="S44" s="3">
        <f t="shared" si="1"/>
        <v>0.12853348979897991</v>
      </c>
      <c r="T44" s="2" t="str" cm="1">
        <f t="array" ref="T44">_xlfn.IFS(S44&gt;0.02,"Y",S44&lt;0.02,"N")</f>
        <v>Y</v>
      </c>
      <c r="U44" s="2"/>
      <c r="V44" s="2"/>
      <c r="W44" s="2"/>
      <c r="X44" s="2"/>
      <c r="Y44" s="2"/>
      <c r="Z44" s="2"/>
      <c r="AA44" s="2" t="s">
        <v>36</v>
      </c>
      <c r="AB44" s="2" t="str" cm="1">
        <f t="array" ref="AB44">_xlfn.IFS(AA44="Exclude","N",AA44="Include","Y")</f>
        <v>Y</v>
      </c>
    </row>
    <row r="45" spans="1:28">
      <c r="A45" s="2" t="s">
        <v>64</v>
      </c>
      <c r="B45" s="2" t="s">
        <v>39</v>
      </c>
      <c r="C45" s="2" t="s">
        <v>34</v>
      </c>
      <c r="D45" s="2" t="s">
        <v>35</v>
      </c>
      <c r="E45" s="2" t="s">
        <v>35</v>
      </c>
      <c r="F45" s="2" t="s">
        <v>35</v>
      </c>
      <c r="G45" s="2" t="s">
        <v>35</v>
      </c>
      <c r="H45" s="2" t="s">
        <v>34</v>
      </c>
      <c r="I45" s="5" t="s">
        <v>36</v>
      </c>
      <c r="J45" s="17">
        <v>85846</v>
      </c>
      <c r="K45" s="27">
        <v>6.7889999999999997</v>
      </c>
      <c r="L45" s="19">
        <v>3.66</v>
      </c>
      <c r="M45" s="25"/>
      <c r="N45" s="25"/>
      <c r="O45" s="25"/>
      <c r="P45" s="27">
        <v>1.6279999999999999</v>
      </c>
      <c r="Q45" s="36">
        <v>385.61165549999998</v>
      </c>
      <c r="R45" s="10">
        <f t="shared" si="0"/>
        <v>397.68865549999998</v>
      </c>
      <c r="S45" s="3">
        <f t="shared" si="1"/>
        <v>0.46325822461151367</v>
      </c>
      <c r="T45" s="2" t="str" cm="1">
        <f t="array" ref="T45">_xlfn.IFS(S45&gt;0.02,"Y",S45&lt;0.02,"N")</f>
        <v>Y</v>
      </c>
      <c r="U45" s="2" t="s">
        <v>34</v>
      </c>
      <c r="V45" s="2" t="s">
        <v>34</v>
      </c>
      <c r="W45" s="2"/>
      <c r="X45" s="2" t="s">
        <v>34</v>
      </c>
      <c r="Y45" s="2"/>
      <c r="Z45" s="2" t="s">
        <v>34</v>
      </c>
      <c r="AA45" s="2" t="s">
        <v>37</v>
      </c>
      <c r="AB45" s="2" t="str" cm="1">
        <f t="array" ref="AB45">_xlfn.IFS(AA45="Exclude","N",AA45="Include","Y")</f>
        <v>N</v>
      </c>
    </row>
    <row r="46" spans="1:28">
      <c r="A46" s="2" t="s">
        <v>64</v>
      </c>
      <c r="B46" s="2" t="s">
        <v>59</v>
      </c>
      <c r="C46" s="2" t="s">
        <v>34</v>
      </c>
      <c r="D46" s="2" t="s">
        <v>34</v>
      </c>
      <c r="E46" s="2" t="s">
        <v>34</v>
      </c>
      <c r="F46" s="2" t="s">
        <v>34</v>
      </c>
      <c r="G46" s="2" t="s">
        <v>35</v>
      </c>
      <c r="H46" s="2" t="s">
        <v>35</v>
      </c>
      <c r="I46" s="5" t="s">
        <v>36</v>
      </c>
      <c r="J46" s="17">
        <v>8468</v>
      </c>
      <c r="K46" s="30">
        <v>0.67700000000000005</v>
      </c>
      <c r="L46" s="23">
        <v>0.39</v>
      </c>
      <c r="M46" s="30">
        <v>0.21</v>
      </c>
      <c r="N46" s="30">
        <v>0.35</v>
      </c>
      <c r="O46" s="11"/>
      <c r="P46" s="11"/>
      <c r="Q46" s="50">
        <v>21.854399999999998</v>
      </c>
      <c r="R46" s="48">
        <f t="shared" si="0"/>
        <v>23.481399999999997</v>
      </c>
      <c r="S46" s="3">
        <f t="shared" si="1"/>
        <v>0.2772957014643363</v>
      </c>
      <c r="T46" s="2" t="str" cm="1">
        <f t="array" ref="T46">_xlfn.IFS(S46&gt;0.02,"Y",S46&lt;0.02,"N")</f>
        <v>Y</v>
      </c>
      <c r="U46" s="2"/>
      <c r="V46" s="2"/>
      <c r="W46" s="2"/>
      <c r="X46" s="2"/>
      <c r="Y46" s="2"/>
      <c r="Z46" s="2"/>
      <c r="AA46" s="2" t="s">
        <v>36</v>
      </c>
      <c r="AB46" s="2" t="s">
        <v>34</v>
      </c>
    </row>
    <row r="47" spans="1:28">
      <c r="A47" s="2" t="s">
        <v>64</v>
      </c>
      <c r="B47" s="2" t="s">
        <v>49</v>
      </c>
      <c r="C47" s="2" t="s">
        <v>34</v>
      </c>
      <c r="D47" s="2" t="s">
        <v>34</v>
      </c>
      <c r="E47" s="2" t="s">
        <v>34</v>
      </c>
      <c r="F47" s="2" t="s">
        <v>34</v>
      </c>
      <c r="G47" s="2" t="s">
        <v>34</v>
      </c>
      <c r="H47" s="2" t="s">
        <v>35</v>
      </c>
      <c r="I47" s="5" t="s">
        <v>36</v>
      </c>
      <c r="J47" s="17">
        <v>860</v>
      </c>
      <c r="K47" s="30">
        <v>0.153</v>
      </c>
      <c r="L47" s="11"/>
      <c r="M47" s="30">
        <v>0.12</v>
      </c>
      <c r="N47" s="30">
        <v>0.05</v>
      </c>
      <c r="O47" s="30">
        <v>6.0000000000000001E-3</v>
      </c>
      <c r="P47" s="11"/>
      <c r="Q47" s="38">
        <v>3.4969516819999997</v>
      </c>
      <c r="R47" s="48">
        <f t="shared" si="0"/>
        <v>3.8259516819999999</v>
      </c>
      <c r="S47" s="3">
        <f t="shared" si="1"/>
        <v>0.44487810255813953</v>
      </c>
      <c r="T47" s="2" t="str" cm="1">
        <f t="array" ref="T47">_xlfn.IFS(S47&gt;0.02,"Y",S47&lt;0.02,"N")</f>
        <v>Y</v>
      </c>
      <c r="U47" s="2"/>
      <c r="V47" s="2"/>
      <c r="W47" s="2"/>
      <c r="X47" s="2"/>
      <c r="Y47" s="2"/>
      <c r="Z47" s="2"/>
      <c r="AA47" s="2" t="s">
        <v>36</v>
      </c>
      <c r="AB47" s="2" t="str" cm="1">
        <f t="array" ref="AB47">_xlfn.IFS(AA47="Exclude","N",AA47="Include","Y")</f>
        <v>Y</v>
      </c>
    </row>
    <row r="48" spans="1:28">
      <c r="A48" s="2" t="s">
        <v>64</v>
      </c>
      <c r="B48" s="2" t="s">
        <v>62</v>
      </c>
      <c r="C48" s="2" t="s">
        <v>34</v>
      </c>
      <c r="D48" s="2" t="s">
        <v>34</v>
      </c>
      <c r="E48" s="2" t="s">
        <v>34</v>
      </c>
      <c r="F48" s="2" t="s">
        <v>34</v>
      </c>
      <c r="G48" s="2" t="s">
        <v>34</v>
      </c>
      <c r="H48" s="2" t="s">
        <v>34</v>
      </c>
      <c r="I48" s="5" t="s">
        <v>36</v>
      </c>
      <c r="J48" s="17">
        <v>6078</v>
      </c>
      <c r="K48" s="27">
        <v>1.1639999999999999</v>
      </c>
      <c r="L48" s="22">
        <v>7.0000000000000007E-2</v>
      </c>
      <c r="M48" s="27">
        <v>0.74</v>
      </c>
      <c r="N48" s="27">
        <v>0.56000000000000005</v>
      </c>
      <c r="O48" s="27">
        <v>2.7E-2</v>
      </c>
      <c r="P48" s="27">
        <v>1.7000000000000001E-2</v>
      </c>
      <c r="Q48" s="36">
        <v>53.95687418</v>
      </c>
      <c r="R48" s="10">
        <f t="shared" si="0"/>
        <v>56.534874180000003</v>
      </c>
      <c r="S48" s="3">
        <f t="shared" si="1"/>
        <v>0.93015587660414611</v>
      </c>
      <c r="T48" s="2" t="str" cm="1">
        <f t="array" ref="T48">_xlfn.IFS(S48&gt;0.02,"Y",S48&lt;0.02,"N")</f>
        <v>Y</v>
      </c>
      <c r="U48" s="2" t="s">
        <v>34</v>
      </c>
      <c r="V48" s="2"/>
      <c r="W48" s="2" t="s">
        <v>34</v>
      </c>
      <c r="X48" s="2"/>
      <c r="Y48" s="2"/>
      <c r="Z48" s="2" t="s">
        <v>34</v>
      </c>
      <c r="AA48" s="2" t="s">
        <v>37</v>
      </c>
      <c r="AB48" s="2" t="str" cm="1">
        <f t="array" ref="AB48">_xlfn.IFS(AA48="Exclude","N",AA48="Include","Y")</f>
        <v>N</v>
      </c>
    </row>
    <row r="49" spans="1:28">
      <c r="A49" s="2" t="s">
        <v>64</v>
      </c>
      <c r="B49" s="2" t="s">
        <v>42</v>
      </c>
      <c r="C49" s="2" t="s">
        <v>34</v>
      </c>
      <c r="D49" s="2" t="s">
        <v>34</v>
      </c>
      <c r="E49" s="2" t="s">
        <v>34</v>
      </c>
      <c r="F49" s="2" t="s">
        <v>34</v>
      </c>
      <c r="G49" s="2" t="s">
        <v>35</v>
      </c>
      <c r="H49" s="2" t="s">
        <v>35</v>
      </c>
      <c r="I49" s="5" t="s">
        <v>36</v>
      </c>
      <c r="J49" s="17">
        <v>2348</v>
      </c>
      <c r="K49" s="30">
        <v>0.19500000000000001</v>
      </c>
      <c r="L49" s="23">
        <v>0.01</v>
      </c>
      <c r="M49" s="30">
        <v>0.05</v>
      </c>
      <c r="N49" s="30">
        <v>0.1</v>
      </c>
      <c r="O49" s="51"/>
      <c r="P49" s="11"/>
      <c r="Q49" s="50">
        <v>0.79272100000000001</v>
      </c>
      <c r="R49" s="48">
        <f t="shared" si="0"/>
        <v>1.147721</v>
      </c>
      <c r="S49" s="3">
        <f t="shared" si="1"/>
        <v>4.8880792163543435E-2</v>
      </c>
      <c r="T49" s="2" t="str" cm="1">
        <f t="array" ref="T49">_xlfn.IFS(S49&gt;0.02,"Y",S49&lt;0.02,"N")</f>
        <v>Y</v>
      </c>
      <c r="U49" s="2"/>
      <c r="V49" s="2"/>
      <c r="W49" s="2"/>
      <c r="X49" s="2"/>
      <c r="Y49" s="2"/>
      <c r="Z49" s="2"/>
      <c r="AA49" s="2" t="s">
        <v>36</v>
      </c>
      <c r="AB49" s="2" t="s">
        <v>34</v>
      </c>
    </row>
    <row r="50" spans="1:28">
      <c r="A50" s="2" t="s">
        <v>64</v>
      </c>
      <c r="B50" s="2" t="s">
        <v>44</v>
      </c>
      <c r="C50" s="2" t="s">
        <v>34</v>
      </c>
      <c r="D50" s="2" t="s">
        <v>34</v>
      </c>
      <c r="E50" s="2" t="s">
        <v>34</v>
      </c>
      <c r="F50" s="2" t="s">
        <v>34</v>
      </c>
      <c r="G50" s="2" t="s">
        <v>34</v>
      </c>
      <c r="H50" s="2" t="s">
        <v>35</v>
      </c>
      <c r="I50" s="5" t="s">
        <v>36</v>
      </c>
      <c r="J50" s="17">
        <v>95484</v>
      </c>
      <c r="K50" s="30">
        <v>8.9260000000000002</v>
      </c>
      <c r="L50" s="11"/>
      <c r="M50" s="30">
        <v>3.26</v>
      </c>
      <c r="N50" s="30">
        <v>3.92</v>
      </c>
      <c r="O50" s="30">
        <v>0.66500000000000004</v>
      </c>
      <c r="P50" s="11"/>
      <c r="Q50" s="50">
        <v>166.09870000000001</v>
      </c>
      <c r="R50" s="48">
        <f t="shared" si="0"/>
        <v>182.86970000000002</v>
      </c>
      <c r="S50" s="3">
        <f t="shared" si="1"/>
        <v>0.19151868375853551</v>
      </c>
      <c r="T50" s="2" t="str" cm="1">
        <f t="array" ref="T50">_xlfn.IFS(S50&gt;0.02,"Y",S50&lt;0.02,"N")</f>
        <v>Y</v>
      </c>
      <c r="U50" s="2"/>
      <c r="V50" s="2"/>
      <c r="W50" s="2"/>
      <c r="X50" s="2"/>
      <c r="Y50" s="2"/>
      <c r="Z50" s="2"/>
      <c r="AA50" s="2" t="s">
        <v>36</v>
      </c>
      <c r="AB50" s="2" t="s">
        <v>34</v>
      </c>
    </row>
    <row r="51" spans="1:28">
      <c r="A51" s="2" t="s">
        <v>65</v>
      </c>
      <c r="B51" s="2" t="s">
        <v>57</v>
      </c>
      <c r="C51" s="2" t="s">
        <v>34</v>
      </c>
      <c r="D51" s="2" t="s">
        <v>34</v>
      </c>
      <c r="E51" s="2" t="s">
        <v>34</v>
      </c>
      <c r="F51" s="2" t="s">
        <v>34</v>
      </c>
      <c r="G51" s="2" t="s">
        <v>35</v>
      </c>
      <c r="H51" s="2" t="s">
        <v>34</v>
      </c>
      <c r="I51" s="5" t="s">
        <v>36</v>
      </c>
      <c r="J51" s="17">
        <v>45194</v>
      </c>
      <c r="K51" s="19">
        <v>2.226</v>
      </c>
      <c r="L51" s="22">
        <v>0.04</v>
      </c>
      <c r="M51" s="27">
        <v>8.17</v>
      </c>
      <c r="N51" s="27">
        <v>0.21</v>
      </c>
      <c r="O51" s="25"/>
      <c r="P51" s="27">
        <v>7.9000000000000001E-2</v>
      </c>
      <c r="Q51" s="35">
        <v>272.62759999999997</v>
      </c>
      <c r="R51" s="10">
        <f t="shared" si="0"/>
        <v>283.3526</v>
      </c>
      <c r="S51" s="3">
        <f t="shared" si="1"/>
        <v>0.62696950922688843</v>
      </c>
      <c r="T51" s="2" t="str" cm="1">
        <f t="array" ref="T51">_xlfn.IFS(S51&gt;0.02,"Y",S51&lt;0.02,"N")</f>
        <v>Y</v>
      </c>
      <c r="U51" s="2" t="s">
        <v>34</v>
      </c>
      <c r="V51" s="2"/>
      <c r="W51" s="2" t="s">
        <v>34</v>
      </c>
      <c r="X51" s="2" t="s">
        <v>34</v>
      </c>
      <c r="Y51" s="2"/>
      <c r="Z51" s="2" t="s">
        <v>34</v>
      </c>
      <c r="AA51" s="2" t="s">
        <v>37</v>
      </c>
      <c r="AB51" s="2" t="str" cm="1">
        <f t="array" ref="AB51">_xlfn.IFS(AA51="Exclude","N",AA51="Include","Y")</f>
        <v>N</v>
      </c>
    </row>
    <row r="52" spans="1:28">
      <c r="A52" s="2" t="s">
        <v>65</v>
      </c>
      <c r="B52" s="2" t="s">
        <v>33</v>
      </c>
      <c r="C52" s="2" t="s">
        <v>34</v>
      </c>
      <c r="D52" s="2" t="s">
        <v>34</v>
      </c>
      <c r="E52" s="2" t="s">
        <v>34</v>
      </c>
      <c r="F52" s="2" t="s">
        <v>34</v>
      </c>
      <c r="G52" s="2" t="s">
        <v>35</v>
      </c>
      <c r="H52" s="2" t="s">
        <v>35</v>
      </c>
      <c r="I52" s="5" t="s">
        <v>36</v>
      </c>
      <c r="J52" s="17">
        <v>2888</v>
      </c>
      <c r="K52" s="19">
        <v>8.8999999999999996E-2</v>
      </c>
      <c r="L52" s="22">
        <v>0</v>
      </c>
      <c r="M52" s="27">
        <v>0.43</v>
      </c>
      <c r="N52" s="27">
        <v>0.34</v>
      </c>
      <c r="O52" s="25"/>
      <c r="P52" s="25"/>
      <c r="Q52" s="35">
        <v>9.2105420000000002</v>
      </c>
      <c r="R52" s="10">
        <f t="shared" si="0"/>
        <v>10.069542</v>
      </c>
      <c r="S52" s="3">
        <f t="shared" si="1"/>
        <v>0.34866835180055405</v>
      </c>
      <c r="T52" s="2" t="str" cm="1">
        <f t="array" ref="T52">_xlfn.IFS(S52&gt;0.02,"Y",S52&lt;0.02,"N")</f>
        <v>Y</v>
      </c>
      <c r="U52" s="2"/>
      <c r="V52" s="2"/>
      <c r="W52" s="2" t="s">
        <v>34</v>
      </c>
      <c r="X52" s="2"/>
      <c r="Y52" s="2"/>
      <c r="Z52" s="2"/>
      <c r="AA52" s="2" t="s">
        <v>37</v>
      </c>
      <c r="AB52" s="2" t="str" cm="1">
        <f t="array" ref="AB52">_xlfn.IFS(AA52="Exclude","N",AA52="Include","Y")</f>
        <v>N</v>
      </c>
    </row>
    <row r="53" spans="1:28">
      <c r="A53" s="2" t="s">
        <v>65</v>
      </c>
      <c r="B53" s="2" t="s">
        <v>62</v>
      </c>
      <c r="C53" s="2" t="s">
        <v>34</v>
      </c>
      <c r="D53" s="2" t="s">
        <v>34</v>
      </c>
      <c r="E53" s="2" t="s">
        <v>34</v>
      </c>
      <c r="F53" s="2" t="s">
        <v>34</v>
      </c>
      <c r="G53" s="2" t="s">
        <v>35</v>
      </c>
      <c r="H53" s="2" t="s">
        <v>34</v>
      </c>
      <c r="I53" s="5" t="s">
        <v>36</v>
      </c>
      <c r="J53" s="17">
        <v>14952</v>
      </c>
      <c r="K53" s="19">
        <v>0.58599999999999997</v>
      </c>
      <c r="L53" s="22">
        <v>0.01</v>
      </c>
      <c r="M53" s="27">
        <v>1.29</v>
      </c>
      <c r="N53" s="27">
        <v>0.1</v>
      </c>
      <c r="O53" s="25"/>
      <c r="P53" s="27">
        <v>1.03E-2</v>
      </c>
      <c r="Q53" s="35">
        <v>23.49625</v>
      </c>
      <c r="R53" s="10">
        <f t="shared" si="0"/>
        <v>25.492550000000001</v>
      </c>
      <c r="S53" s="3">
        <f t="shared" si="1"/>
        <v>0.17049592027822366</v>
      </c>
      <c r="T53" s="2" t="str" cm="1">
        <f t="array" ref="T53">_xlfn.IFS(S53&gt;0.02,"Y",S53&lt;0.02,"N")</f>
        <v>Y</v>
      </c>
      <c r="U53" s="2"/>
      <c r="V53" s="2"/>
      <c r="W53" s="2" t="s">
        <v>34</v>
      </c>
      <c r="X53" s="2"/>
      <c r="Y53" s="2"/>
      <c r="Z53" s="2"/>
      <c r="AA53" s="2" t="s">
        <v>37</v>
      </c>
      <c r="AB53" s="2" t="str" cm="1">
        <f t="array" ref="AB53">_xlfn.IFS(AA53="Exclude","N",AA53="Include","Y")</f>
        <v>N</v>
      </c>
    </row>
    <row r="54" spans="1:28">
      <c r="A54" s="2" t="s">
        <v>65</v>
      </c>
      <c r="B54" s="2" t="s">
        <v>53</v>
      </c>
      <c r="C54" s="2" t="s">
        <v>34</v>
      </c>
      <c r="D54" s="2" t="s">
        <v>34</v>
      </c>
      <c r="E54" s="2" t="s">
        <v>34</v>
      </c>
      <c r="F54" s="2" t="s">
        <v>34</v>
      </c>
      <c r="G54" s="2" t="s">
        <v>35</v>
      </c>
      <c r="H54" s="2" t="s">
        <v>34</v>
      </c>
      <c r="I54" s="5" t="s">
        <v>36</v>
      </c>
      <c r="J54" s="17">
        <v>6054.1200000000008</v>
      </c>
      <c r="K54" s="19">
        <v>0.629</v>
      </c>
      <c r="L54" s="19">
        <v>0.64</v>
      </c>
      <c r="M54" s="27">
        <v>0.46</v>
      </c>
      <c r="N54" s="27">
        <v>2.33</v>
      </c>
      <c r="O54" s="25"/>
      <c r="P54" s="27">
        <v>1.0999999999999999E-2</v>
      </c>
      <c r="Q54" s="35">
        <v>22.943439999999999</v>
      </c>
      <c r="R54" s="10">
        <f t="shared" si="0"/>
        <v>27.013439999999999</v>
      </c>
      <c r="S54" s="3">
        <f t="shared" si="1"/>
        <v>0.44619928247210161</v>
      </c>
      <c r="T54" s="2" t="str" cm="1">
        <f t="array" ref="T54">_xlfn.IFS(S54&gt;0.02,"Y",S54&lt;0.02,"N")</f>
        <v>Y</v>
      </c>
      <c r="U54" s="2"/>
      <c r="V54" s="2" t="s">
        <v>34</v>
      </c>
      <c r="W54" s="2" t="s">
        <v>34</v>
      </c>
      <c r="X54" s="2" t="s">
        <v>34</v>
      </c>
      <c r="Y54" s="2"/>
      <c r="Z54" s="2" t="s">
        <v>34</v>
      </c>
      <c r="AA54" s="2" t="s">
        <v>37</v>
      </c>
      <c r="AB54" s="2" t="str" cm="1">
        <f t="array" ref="AB54">_xlfn.IFS(AA54="Exclude","N",AA54="Include","Y")</f>
        <v>N</v>
      </c>
    </row>
    <row r="55" spans="1:28">
      <c r="A55" s="2" t="s">
        <v>65</v>
      </c>
      <c r="B55" s="2" t="s">
        <v>54</v>
      </c>
      <c r="C55" s="2" t="s">
        <v>34</v>
      </c>
      <c r="D55" s="2" t="s">
        <v>34</v>
      </c>
      <c r="E55" s="2" t="s">
        <v>34</v>
      </c>
      <c r="F55" s="2" t="s">
        <v>34</v>
      </c>
      <c r="G55" s="2" t="s">
        <v>35</v>
      </c>
      <c r="H55" s="2" t="s">
        <v>35</v>
      </c>
      <c r="I55" s="5" t="s">
        <v>36</v>
      </c>
      <c r="J55" s="17">
        <v>3198</v>
      </c>
      <c r="K55" s="21">
        <v>5.2999999999999999E-2</v>
      </c>
      <c r="L55" s="23">
        <v>0</v>
      </c>
      <c r="M55" s="30">
        <v>0.7</v>
      </c>
      <c r="N55" s="30">
        <v>0.03</v>
      </c>
      <c r="O55" s="11"/>
      <c r="P55" s="11"/>
      <c r="Q55" s="50">
        <v>6.4275270000000004</v>
      </c>
      <c r="R55" s="48">
        <f t="shared" si="0"/>
        <v>7.2105270000000008</v>
      </c>
      <c r="S55" s="3">
        <f t="shared" si="1"/>
        <v>0.22546988742964355</v>
      </c>
      <c r="T55" s="2" t="str" cm="1">
        <f t="array" ref="T55">_xlfn.IFS(S55&gt;0.02,"Y",S55&lt;0.02,"N")</f>
        <v>Y</v>
      </c>
      <c r="U55" s="2"/>
      <c r="V55" s="2"/>
      <c r="W55" s="2"/>
      <c r="X55" s="2"/>
      <c r="Y55" s="2"/>
      <c r="Z55" s="2"/>
      <c r="AA55" s="2" t="s">
        <v>36</v>
      </c>
      <c r="AB55" s="2" t="str" cm="1">
        <f t="array" ref="AB55">_xlfn.IFS(AA55="Exclude","N",AA55="Include","Y")</f>
        <v>Y</v>
      </c>
    </row>
    <row r="56" spans="1:28">
      <c r="A56" s="2" t="s">
        <v>66</v>
      </c>
      <c r="B56" s="2" t="s">
        <v>53</v>
      </c>
      <c r="C56" s="2" t="s">
        <v>34</v>
      </c>
      <c r="D56" s="2" t="s">
        <v>35</v>
      </c>
      <c r="E56" s="2" t="s">
        <v>35</v>
      </c>
      <c r="F56" s="2" t="s">
        <v>35</v>
      </c>
      <c r="G56" s="2" t="s">
        <v>35</v>
      </c>
      <c r="H56" s="2" t="s">
        <v>35</v>
      </c>
      <c r="I56" s="5" t="s">
        <v>36</v>
      </c>
      <c r="J56" s="17">
        <v>1106</v>
      </c>
      <c r="K56" s="21">
        <v>1.0029999999999999</v>
      </c>
      <c r="L56" s="30">
        <v>0.7</v>
      </c>
      <c r="M56" s="11"/>
      <c r="N56" s="11"/>
      <c r="O56" s="11"/>
      <c r="P56" s="11"/>
      <c r="Q56" s="52">
        <f>'HG in-combination impacts'!B7</f>
        <v>0.48600000000000004</v>
      </c>
      <c r="R56" s="48">
        <f t="shared" si="0"/>
        <v>2.1890000000000001</v>
      </c>
      <c r="S56" s="3">
        <f t="shared" si="1"/>
        <v>0.19792043399638337</v>
      </c>
      <c r="T56" s="2" t="str" cm="1">
        <f t="array" ref="T56">_xlfn.IFS(S56&gt;0.02,"Y",S56&lt;0.02,"N")</f>
        <v>Y</v>
      </c>
      <c r="U56" s="2"/>
      <c r="V56" s="2"/>
      <c r="W56" s="2"/>
      <c r="X56" s="2"/>
      <c r="Y56" s="2"/>
      <c r="Z56" s="2"/>
      <c r="AA56" s="2" t="s">
        <v>36</v>
      </c>
      <c r="AB56" s="2" t="str" cm="1">
        <f t="array" ref="AB56">_xlfn.IFS(AA56="Exclude","N",AA56="Include","Y")</f>
        <v>Y</v>
      </c>
    </row>
    <row r="57" spans="1:28">
      <c r="J57" s="39"/>
      <c r="K57" s="40"/>
      <c r="L57" s="40"/>
      <c r="M57" s="40"/>
      <c r="N57" s="40"/>
      <c r="O57" s="40"/>
      <c r="P57" s="40"/>
      <c r="Q57" s="40"/>
      <c r="R57" s="40"/>
      <c r="S57" s="41"/>
      <c r="T57" s="47">
        <f>COUNTIF(T3:T56,"Y")</f>
        <v>50</v>
      </c>
      <c r="AB57" s="47">
        <f>COUNTIF(AB3:AB56,"Y")</f>
        <v>24</v>
      </c>
    </row>
    <row r="58" spans="1:28">
      <c r="A58" s="53" t="s">
        <v>67</v>
      </c>
      <c r="B58" s="53"/>
    </row>
    <row r="59" spans="1:28">
      <c r="A59" s="55" t="s">
        <v>68</v>
      </c>
      <c r="B59" s="31" t="s">
        <v>69</v>
      </c>
    </row>
    <row r="60" spans="1:28">
      <c r="A60" s="55"/>
      <c r="B60" s="32" t="s">
        <v>70</v>
      </c>
    </row>
    <row r="61" spans="1:28">
      <c r="A61" s="55" t="s">
        <v>71</v>
      </c>
      <c r="B61" s="31" t="s">
        <v>69</v>
      </c>
      <c r="C61" s="26"/>
    </row>
    <row r="62" spans="1:28">
      <c r="A62" s="55"/>
      <c r="B62" s="32" t="s">
        <v>70</v>
      </c>
      <c r="C62" s="26"/>
    </row>
    <row r="63" spans="1:28">
      <c r="A63" s="33" t="s">
        <v>72</v>
      </c>
      <c r="B63" s="32" t="s">
        <v>70</v>
      </c>
      <c r="C63" s="26"/>
    </row>
    <row r="64" spans="1:28">
      <c r="A64" s="33" t="s">
        <v>73</v>
      </c>
      <c r="B64" s="32" t="s">
        <v>70</v>
      </c>
      <c r="C64" s="26"/>
    </row>
    <row r="65" spans="1:3">
      <c r="A65" s="2" t="s">
        <v>74</v>
      </c>
      <c r="B65" s="32" t="s">
        <v>70</v>
      </c>
      <c r="C65" s="26"/>
    </row>
    <row r="66" spans="1:3">
      <c r="A66" s="2" t="s">
        <v>75</v>
      </c>
      <c r="B66" s="32" t="s">
        <v>70</v>
      </c>
      <c r="C66" s="26"/>
    </row>
    <row r="67" spans="1:3">
      <c r="A67" s="53" t="s">
        <v>76</v>
      </c>
      <c r="B67" s="53"/>
    </row>
    <row r="68" spans="1:3">
      <c r="A68" s="42"/>
      <c r="B68" s="32" t="s">
        <v>77</v>
      </c>
    </row>
    <row r="69" spans="1:3">
      <c r="A69" s="43"/>
      <c r="B69" s="32" t="s">
        <v>78</v>
      </c>
    </row>
    <row r="70" spans="1:3">
      <c r="A70" s="6"/>
      <c r="B70" s="2"/>
    </row>
  </sheetData>
  <autoFilter ref="A2:AB69" xr:uid="{93887ED9-F602-42FC-8A92-29BCAFA8A591}"/>
  <mergeCells count="7">
    <mergeCell ref="A67:B67"/>
    <mergeCell ref="J1:T1"/>
    <mergeCell ref="U1:AA1"/>
    <mergeCell ref="C1:I1"/>
    <mergeCell ref="A61:A62"/>
    <mergeCell ref="A59:A60"/>
    <mergeCell ref="A58:B58"/>
  </mergeCells>
  <conditionalFormatting sqref="M3:M10 C3:I57">
    <cfRule type="cellIs" dxfId="8" priority="24" operator="equal">
      <formula>"N"</formula>
    </cfRule>
    <cfRule type="cellIs" dxfId="7" priority="25" operator="equal">
      <formula>"Y"</formula>
    </cfRule>
  </conditionalFormatting>
  <conditionalFormatting sqref="S3:S57">
    <cfRule type="cellIs" dxfId="6" priority="23" operator="greaterThan">
      <formula>0.02</formula>
    </cfRule>
  </conditionalFormatting>
  <conditionalFormatting sqref="T3:T57">
    <cfRule type="cellIs" dxfId="5" priority="21" operator="equal">
      <formula>"N"</formula>
    </cfRule>
    <cfRule type="cellIs" dxfId="4" priority="22" operator="equal">
      <formula>"Y"</formula>
    </cfRule>
  </conditionalFormatting>
  <conditionalFormatting sqref="AB3:AB56">
    <cfRule type="cellIs" dxfId="3" priority="11" operator="equal">
      <formula>"N"</formula>
    </cfRule>
    <cfRule type="cellIs" dxfId="2" priority="12" operator="equal">
      <formula>"Y"</formula>
    </cfRule>
  </conditionalFormatting>
  <conditionalFormatting sqref="AB57">
    <cfRule type="cellIs" dxfId="1" priority="1" operator="equal">
      <formula>"N"</formula>
    </cfRule>
    <cfRule type="cellIs" dxfId="0" priority="2" operator="equal">
      <formula>"Y"</formula>
    </cfRule>
  </conditionalFormatting>
  <pageMargins left="0.7" right="0.7" top="0.75" bottom="0.75" header="0.3" footer="0.3"/>
  <pageSetup paperSize="9" orientation="portrait" horizontalDpi="4294967293" verticalDpi="4294967293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63D82-94F5-4B44-BF09-E2E25EDCF27B}">
  <dimension ref="A1:D7"/>
  <sheetViews>
    <sheetView workbookViewId="0">
      <selection activeCell="A4" sqref="A4"/>
    </sheetView>
  </sheetViews>
  <sheetFormatPr defaultRowHeight="14.45"/>
  <cols>
    <col min="1" max="1" width="14.85546875" bestFit="1" customWidth="1"/>
    <col min="2" max="2" width="23.5703125" bestFit="1" customWidth="1"/>
    <col min="3" max="3" width="11.42578125" bestFit="1" customWidth="1"/>
    <col min="4" max="4" width="80.5703125" bestFit="1" customWidth="1"/>
  </cols>
  <sheetData>
    <row r="1" spans="1:4">
      <c r="A1" t="s">
        <v>79</v>
      </c>
    </row>
    <row r="2" spans="1:4">
      <c r="A2" s="2" t="s">
        <v>80</v>
      </c>
      <c r="B2" s="2" t="s">
        <v>81</v>
      </c>
      <c r="C2" s="2" t="s">
        <v>82</v>
      </c>
      <c r="D2" s="2" t="s">
        <v>83</v>
      </c>
    </row>
    <row r="3" spans="1:4">
      <c r="A3" s="2" t="s">
        <v>84</v>
      </c>
      <c r="B3" s="45">
        <v>0.437</v>
      </c>
      <c r="C3" s="2" t="s">
        <v>85</v>
      </c>
      <c r="D3" s="2" t="s">
        <v>86</v>
      </c>
    </row>
    <row r="4" spans="1:4">
      <c r="A4" s="2" t="s">
        <v>87</v>
      </c>
      <c r="B4" s="3">
        <v>2.9000000000000001E-2</v>
      </c>
      <c r="C4" s="2" t="s">
        <v>85</v>
      </c>
      <c r="D4" s="2" t="s">
        <v>86</v>
      </c>
    </row>
    <row r="5" spans="1:4">
      <c r="A5" s="2" t="s">
        <v>88</v>
      </c>
      <c r="B5" s="3">
        <v>0.01</v>
      </c>
      <c r="C5" s="2" t="s">
        <v>70</v>
      </c>
      <c r="D5" s="34" t="s">
        <v>89</v>
      </c>
    </row>
    <row r="6" spans="1:4">
      <c r="A6" s="2" t="s">
        <v>90</v>
      </c>
      <c r="B6" s="3">
        <v>0.01</v>
      </c>
      <c r="C6" s="2" t="s">
        <v>70</v>
      </c>
      <c r="D6" s="34" t="s">
        <v>91</v>
      </c>
    </row>
    <row r="7" spans="1:4">
      <c r="A7" s="7" t="s">
        <v>92</v>
      </c>
      <c r="B7" s="44">
        <f>SUM(B3:B6)</f>
        <v>0.48600000000000004</v>
      </c>
      <c r="C7" s="2"/>
      <c r="D7" s="2"/>
    </row>
  </sheetData>
  <hyperlinks>
    <hyperlink ref="D5" r:id="rId1" display="https://marine.gov.scot/sites/default/files/241118_-_caledonia_-_eia_app_-_app_doc_14_2-_caledonia_south_-_riaa_-_redacted.pdf" xr:uid="{5BB09F32-7276-4A23-A8CA-66B4ABDEC23B}"/>
    <hyperlink ref="D6" r:id="rId2" display="https://marine.gov.scot/sites/default/files/241118_-_caledonia_-_eia_app_-_app_doc_13_2_-_caledonia_north_-_riaa.pdf" xr:uid="{09BEB68C-058A-485E-9D8D-CCFD0AE2CC32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B54415-F53A-4082-A101-5A1A0ADA5BAE}">
  <dimension ref="A1:C9"/>
  <sheetViews>
    <sheetView workbookViewId="0">
      <selection activeCell="A4" sqref="A4:A5"/>
    </sheetView>
  </sheetViews>
  <sheetFormatPr defaultRowHeight="14.45"/>
  <cols>
    <col min="3" max="3" width="64.85546875" bestFit="1" customWidth="1"/>
  </cols>
  <sheetData>
    <row r="1" spans="1:3">
      <c r="A1" s="7" t="s">
        <v>80</v>
      </c>
      <c r="B1" s="7" t="s">
        <v>93</v>
      </c>
      <c r="C1" s="7" t="s">
        <v>83</v>
      </c>
    </row>
    <row r="2" spans="1:3">
      <c r="A2" s="55" t="s">
        <v>68</v>
      </c>
      <c r="B2" s="31" t="s">
        <v>69</v>
      </c>
      <c r="C2" s="55" t="s">
        <v>94</v>
      </c>
    </row>
    <row r="3" spans="1:3">
      <c r="A3" s="55"/>
      <c r="B3" s="32" t="s">
        <v>70</v>
      </c>
      <c r="C3" s="55"/>
    </row>
    <row r="4" spans="1:3">
      <c r="A4" s="55" t="s">
        <v>71</v>
      </c>
      <c r="B4" s="31" t="s">
        <v>69</v>
      </c>
      <c r="C4" s="34" t="s">
        <v>95</v>
      </c>
    </row>
    <row r="5" spans="1:3">
      <c r="A5" s="55"/>
      <c r="B5" s="32" t="s">
        <v>70</v>
      </c>
      <c r="C5" s="34" t="s">
        <v>96</v>
      </c>
    </row>
    <row r="6" spans="1:3">
      <c r="A6" s="33" t="s">
        <v>72</v>
      </c>
      <c r="B6" s="32" t="s">
        <v>70</v>
      </c>
      <c r="C6" s="34" t="s">
        <v>97</v>
      </c>
    </row>
    <row r="7" spans="1:3">
      <c r="A7" s="33" t="s">
        <v>73</v>
      </c>
      <c r="B7" s="32" t="s">
        <v>70</v>
      </c>
      <c r="C7" s="34" t="s">
        <v>98</v>
      </c>
    </row>
    <row r="8" spans="1:3">
      <c r="A8" s="2" t="s">
        <v>74</v>
      </c>
      <c r="B8" s="32" t="s">
        <v>70</v>
      </c>
      <c r="C8" s="34" t="s">
        <v>99</v>
      </c>
    </row>
    <row r="9" spans="1:3">
      <c r="A9" s="2" t="s">
        <v>75</v>
      </c>
      <c r="B9" s="32" t="s">
        <v>70</v>
      </c>
      <c r="C9" s="34" t="s">
        <v>100</v>
      </c>
    </row>
  </sheetData>
  <mergeCells count="3">
    <mergeCell ref="A2:A3"/>
    <mergeCell ref="A4:A5"/>
    <mergeCell ref="C2:C3"/>
  </mergeCells>
  <hyperlinks>
    <hyperlink ref="C5" r:id="rId1" display="https://marine.gov.scot/sites/default/files/aspen_owf_riaa_chapter_3_ornithology_final.pdf" xr:uid="{872AB2A2-B277-45FC-8292-87315D448C5A}"/>
    <hyperlink ref="C4" r:id="rId2" display="https://marine.gov.scot/sites/default/files/additional_information_-_appendix_2_-_eiar_and_riaa_updates.pdf" xr:uid="{262790F8-F1AA-4665-BFEC-C2A95637E7BD}"/>
    <hyperlink ref="C6" r:id="rId3" display="https://marine.gov.scot/sites/default/files/riaa_-_part_3_-_special_protection_areas_and_ramsar_sites.pdf" xr:uid="{242BAEA5-2766-4D80-9D8E-3A50C7A1F4EB}"/>
    <hyperlink ref="C7" r:id="rId4" display="https://marine.gov.scot/sites/default/files/report_to_inform_appropriate_assessment_0.pdf" xr:uid="{8CBA6C6F-2839-4607-99F4-F65FCC2D60C3}"/>
    <hyperlink ref="C8" r:id="rId5" display="https://marine.gov.scot/sites/default/files/report_to_inform_appropriate_assessment_2.pdf" xr:uid="{2078331F-C700-4122-A9EE-B913BD45C1BC}"/>
    <hyperlink ref="C9" r:id="rId6" display="https://marine.gov.scot/sites/default/files/bellrock_eia_-_volume_6_-_riaa_-_part_3_-_special_protection_area_ramsar_assessments_-_ornithology.pdf" xr:uid="{824B750D-F1F8-4F80-AFD4-45F6C9D3F193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0E43D2-A596-4669-92D5-F68D506973D4}">
  <dimension ref="A1:B6"/>
  <sheetViews>
    <sheetView workbookViewId="0">
      <selection activeCell="B6" sqref="B6"/>
    </sheetView>
  </sheetViews>
  <sheetFormatPr defaultRowHeight="14.45"/>
  <cols>
    <col min="1" max="1" width="7.5703125" bestFit="1" customWidth="1"/>
    <col min="2" max="2" width="68.42578125" bestFit="1" customWidth="1"/>
  </cols>
  <sheetData>
    <row r="1" spans="1:2">
      <c r="A1" s="1" t="s">
        <v>101</v>
      </c>
      <c r="B1" s="1" t="s">
        <v>102</v>
      </c>
    </row>
    <row r="2" spans="1:2">
      <c r="A2" s="2">
        <v>1</v>
      </c>
      <c r="B2" s="2" t="s">
        <v>103</v>
      </c>
    </row>
    <row r="3" spans="1:2">
      <c r="A3" s="2">
        <v>2</v>
      </c>
      <c r="B3" s="2" t="s">
        <v>104</v>
      </c>
    </row>
    <row r="4" spans="1:2">
      <c r="A4" s="2">
        <v>3</v>
      </c>
      <c r="B4" s="2" t="s">
        <v>105</v>
      </c>
    </row>
    <row r="5" spans="1:2">
      <c r="A5" s="2">
        <v>4</v>
      </c>
      <c r="B5" s="2" t="s">
        <v>106</v>
      </c>
    </row>
    <row r="6" spans="1:2">
      <c r="A6" s="8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258cf11-32c8-484b-b960-3d4b6dcd7e53" xsi:nil="true"/>
    <_ip_UnifiedCompliancePolicyUIAction xmlns="http://schemas.microsoft.com/sharepoint/v3" xsi:nil="true"/>
    <_ip_UnifiedCompliancePolicyProperties xmlns="http://schemas.microsoft.com/sharepoint/v3" xsi:nil="true"/>
    <lcf76f155ced4ddcb4097134ff3c332f xmlns="570f439d-dcb0-40c1-9e12-7d246d789b2f">
      <Terms xmlns="http://schemas.microsoft.com/office/infopath/2007/PartnerControls"/>
    </lcf76f155ced4ddcb4097134ff3c332f>
    <_Flow_SignoffStatus xmlns="570f439d-dcb0-40c1-9e12-7d246d789b2f" xsi:nil="true"/>
    <Notes xmlns="570f439d-dcb0-40c1-9e12-7d246d789b2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26FD57C4AF6D44A9EBA9555C40D51B5" ma:contentTypeVersion="20" ma:contentTypeDescription="Create a new document." ma:contentTypeScope="" ma:versionID="9d29463ede4f8fa93279857d9bb8b89f">
  <xsd:schema xmlns:xsd="http://www.w3.org/2001/XMLSchema" xmlns:xs="http://www.w3.org/2001/XMLSchema" xmlns:p="http://schemas.microsoft.com/office/2006/metadata/properties" xmlns:ns1="http://schemas.microsoft.com/sharepoint/v3" xmlns:ns2="570f439d-dcb0-40c1-9e12-7d246d789b2f" xmlns:ns3="a258cf11-32c8-484b-b960-3d4b6dcd7e53" targetNamespace="http://schemas.microsoft.com/office/2006/metadata/properties" ma:root="true" ma:fieldsID="c8239100febb79bbe586a18d9343d28a" ns1:_="" ns2:_="" ns3:_="">
    <xsd:import namespace="http://schemas.microsoft.com/sharepoint/v3"/>
    <xsd:import namespace="570f439d-dcb0-40c1-9e12-7d246d789b2f"/>
    <xsd:import namespace="a258cf11-32c8-484b-b960-3d4b6dcd7e5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ServiceObjectDetectorVersions" minOccurs="0"/>
                <xsd:element ref="ns2:MediaServiceSearchProperties" minOccurs="0"/>
                <xsd:element ref="ns2:Notes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0f439d-dcb0-40c1-9e12-7d246d789b2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672bf6e-e923-46e3-8ab0-51e7db781b7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Flow_SignoffStatus" ma:index="21" nillable="true" ma:displayName="Sign-off status" ma:internalName="Sign_x002d_off_x0020_status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Notes" ma:index="24" nillable="true" ma:displayName="Notes" ma:format="Dropdown" ma:internalName="Notes">
      <xsd:simpleType>
        <xsd:restriction base="dms:Note">
          <xsd:maxLength value="255"/>
        </xsd:restriction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58cf11-32c8-484b-b960-3d4b6dcd7e5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3fd7d371-8f2b-4560-aa1a-688b19aa7860}" ma:internalName="TaxCatchAll" ma:showField="CatchAllData" ma:web="a258cf11-32c8-484b-b960-3d4b6dcd7e5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7A3518-E7B9-4403-9FE3-621EDCDD7B11}"/>
</file>

<file path=customXml/itemProps2.xml><?xml version="1.0" encoding="utf-8"?>
<ds:datastoreItem xmlns:ds="http://schemas.openxmlformats.org/officeDocument/2006/customXml" ds:itemID="{ABF542B1-3090-4F0C-BF4F-9B6CE170279C}"/>
</file>

<file path=customXml/itemProps3.xml><?xml version="1.0" encoding="utf-8"?>
<ds:datastoreItem xmlns:ds="http://schemas.openxmlformats.org/officeDocument/2006/customXml" ds:itemID="{4FD18677-D6C1-4B93-A4D3-9321D7D9CFCD}"/>
</file>

<file path=docMetadata/LabelInfo.xml><?xml version="1.0" encoding="utf-8"?>
<clbl:labelList xmlns:clbl="http://schemas.microsoft.com/office/2020/mipLabelMetadata">
  <clbl:label id="{02b9b4e0-b7d7-4ed9-8686-10d2f71324c3}" enabled="1" method="Standard" siteId="{c5d35081-d88e-4d27-8c32-8cc2e4c61c12}" removed="0"/>
  <clbl:label id="{6431d30e-c018-4f72-ad4c-e56e9d03b1f0}" enabled="1" method="Standard" siteId="{f8be18a6-f648-4a47-be73-86d6c5c6604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Ross McGregor</dc:creator>
  <cp:keywords/>
  <dc:description/>
  <cp:lastModifiedBy>Catriona Munro</cp:lastModifiedBy>
  <cp:revision/>
  <dcterms:created xsi:type="dcterms:W3CDTF">2025-12-04T14:17:22Z</dcterms:created>
  <dcterms:modified xsi:type="dcterms:W3CDTF">2026-06-23T15:49:50Z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0x010100A26FD57C4AF6D44A9EBA9555C40D51B5</vt:lpwstr>
  </property>
  <property fmtid="{D5CDD505-2E9C-101B-9397-08002B2CF9AE}" pid="3" name="MediaServiceImageTags">
    <vt:lpwstr/>
  </property>
  <property fmtid="{D5CDD505-2E9C-101B-9397-08002B2CF9AE}" pid="4" name="_dlc_DocIdItemGuid">
    <vt:lpwstr>27078f46-db02-4491-85ad-19ac0596d6f5</vt:lpwstr>
  </property>
</Properties>
</file>