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updateLinks="never" defaultThemeVersion="124226"/>
  <xr:revisionPtr revIDLastSave="0" documentId="13_ncr:1_{BB2AD1EF-2BE8-45BE-8466-AACD9F3DCFAA}" xr6:coauthVersionLast="41" xr6:coauthVersionMax="41" xr10:uidLastSave="{00000000-0000-0000-0000-000000000000}"/>
  <bookViews>
    <workbookView xWindow="13230" yWindow="-16320" windowWidth="29040" windowHeight="15840" tabRatio="877" firstSheet="2" activeTab="7" xr2:uid="{00000000-000D-0000-FFFF-FFFF00000000}"/>
  </bookViews>
  <sheets>
    <sheet name="Table Headings" sheetId="26" r:id="rId1"/>
    <sheet name="Control assumptions" sheetId="21" r:id="rId2"/>
    <sheet name="Existing Cable Inspection" sheetId="29" r:id="rId3"/>
    <sheet name="Initial Burial Assessment" sheetId="20" state="hidden" r:id="rId4"/>
    <sheet name="Baseline information" sheetId="9" r:id="rId5"/>
    <sheet name="ScotMap Tables" sheetId="12" r:id="rId6"/>
    <sheet name="ScotMap Values" sheetId="11" r:id="rId7"/>
    <sheet name="CBA_Scenarios" sheetId="13" r:id="rId8"/>
    <sheet name="Phase 1" sheetId="1" r:id="rId9"/>
    <sheet name="Phase 2" sheetId="23" r:id="rId10"/>
    <sheet name="Phase 3" sheetId="25" r:id="rId11"/>
    <sheet name="Master" sheetId="22"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7" hidden="1">CBA_Scenarios!$X$1:$X$50</definedName>
    <definedName name="_xlnm._FilterDatabase" localSheetId="3" hidden="1">'Initial Burial Assessment'!$A$3:$AB$306</definedName>
    <definedName name="Existing" localSheetId="0">'[1]Data Entry'!$I$182:$I$184</definedName>
    <definedName name="Existing">'[2]Data Entry'!$I$182:$I$184</definedName>
    <definedName name="Planned" localSheetId="0">'[1]Data Entry'!$G$182:$G$183</definedName>
    <definedName name="Planned">'[2]Data Entry'!$G$182:$G$183</definedName>
    <definedName name="_xlnm.Print_Area" localSheetId="4">'Baseline information'!#REF!</definedName>
    <definedName name="_xlnm.Print_Area" localSheetId="1">'Control assumptions'!$A$1:$G$41</definedName>
    <definedName name="_xlnm.Print_Area" localSheetId="2">'Existing Cable Inspection'!$C$1:$M$11</definedName>
    <definedName name="_xlnm.Print_Area" localSheetId="3">'Initial Burial Assessment'!$A$2:$AC$18</definedName>
    <definedName name="TypeUnplanned" localSheetId="2">#REF!</definedName>
    <definedName name="TypeUnplanned" localSheetId="11">#REF!</definedName>
    <definedName name="TypeUnplanned" localSheetId="9">#REF!</definedName>
    <definedName name="TypeUnplanned" localSheetId="10">#REF!</definedName>
    <definedName name="TypeUnplanned" localSheetId="0">#REF!</definedName>
    <definedName name="TypeUnplanned">#REF!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 i="13" l="1"/>
  <c r="H4" i="13"/>
  <c r="H5" i="13"/>
  <c r="H6" i="13"/>
  <c r="H7" i="13"/>
  <c r="H8" i="13"/>
  <c r="H9" i="13"/>
  <c r="AC21" i="25"/>
  <c r="Z21" i="25"/>
  <c r="W21" i="25"/>
  <c r="T21" i="25"/>
  <c r="Q21" i="25"/>
  <c r="N21" i="25"/>
  <c r="K21" i="25"/>
  <c r="H21" i="25"/>
  <c r="F2" i="25"/>
  <c r="F1" i="23"/>
  <c r="F1" i="25" s="1"/>
  <c r="AC17" i="25" l="1"/>
  <c r="AC3" i="25" l="1"/>
  <c r="AC15" i="25" l="1"/>
  <c r="AC10" i="25" l="1"/>
  <c r="AC20" i="25"/>
  <c r="AC18" i="25" l="1"/>
  <c r="AC9" i="25"/>
  <c r="AC12" i="25"/>
  <c r="AC4" i="25" l="1"/>
  <c r="AC19" i="25" l="1"/>
  <c r="AC8" i="25" l="1"/>
  <c r="AC7" i="25" l="1"/>
  <c r="AC13" i="25" l="1"/>
  <c r="AC11" i="25"/>
  <c r="AC6" i="25" l="1"/>
  <c r="AC16" i="25"/>
  <c r="AC5" i="25" l="1"/>
  <c r="AC14" i="25" l="1"/>
  <c r="AC22" i="25" l="1"/>
  <c r="Z17" i="25" l="1"/>
  <c r="Z3" i="25" l="1"/>
  <c r="Z15" i="25" l="1"/>
  <c r="Z10" i="25" l="1"/>
  <c r="Z20" i="25"/>
  <c r="Z18" i="25" l="1"/>
  <c r="Z9" i="25"/>
  <c r="Z12" i="25"/>
  <c r="Z4" i="25" l="1"/>
  <c r="Z19" i="25" l="1"/>
  <c r="Z8" i="25" l="1"/>
  <c r="Z7" i="25" l="1"/>
  <c r="Z13" i="25" l="1"/>
  <c r="Z11" i="25"/>
  <c r="Z6" i="25" l="1"/>
  <c r="Z16" i="25"/>
  <c r="Z5" i="25" l="1"/>
  <c r="Z14" i="25" l="1"/>
  <c r="Z22" i="25" l="1"/>
  <c r="W17" i="25" l="1"/>
  <c r="W3" i="25" l="1"/>
  <c r="W15" i="25" l="1"/>
  <c r="W10" i="25" l="1"/>
  <c r="W20" i="25"/>
  <c r="W18" i="25" l="1"/>
  <c r="W9" i="25"/>
  <c r="W12" i="25"/>
  <c r="W4" i="25" l="1"/>
  <c r="W19" i="25" l="1"/>
  <c r="W8" i="25" l="1"/>
  <c r="W7" i="25" l="1"/>
  <c r="W13" i="25" l="1"/>
  <c r="W11" i="25"/>
  <c r="W6" i="25" l="1"/>
  <c r="W16" i="25"/>
  <c r="W5" i="25" l="1"/>
  <c r="W14" i="25" l="1"/>
  <c r="W22" i="25" l="1"/>
  <c r="T17" i="25" l="1"/>
  <c r="T3" i="25" l="1"/>
  <c r="T15" i="25" l="1"/>
  <c r="T10" i="25" l="1"/>
  <c r="T20" i="25"/>
  <c r="T18" i="25" l="1"/>
  <c r="T9" i="25"/>
  <c r="T12" i="25"/>
  <c r="T4" i="25" l="1"/>
  <c r="T19" i="25" l="1"/>
  <c r="T8" i="25" l="1"/>
  <c r="T7" i="25" l="1"/>
  <c r="T13" i="25" l="1"/>
  <c r="T11" i="25"/>
  <c r="T6" i="25" l="1"/>
  <c r="T16" i="25"/>
  <c r="T5" i="25" l="1"/>
  <c r="T14" i="25" l="1"/>
  <c r="T22" i="25" l="1"/>
  <c r="Q17" i="25" l="1"/>
  <c r="Q3" i="25" l="1"/>
  <c r="Q15" i="25" l="1"/>
  <c r="Q10" i="25" l="1"/>
  <c r="Q20" i="25"/>
  <c r="Q18" i="25" l="1"/>
  <c r="Q9" i="25"/>
  <c r="Q12" i="25"/>
  <c r="Q4" i="25" l="1"/>
  <c r="Q19" i="25" l="1"/>
  <c r="Q8" i="25" l="1"/>
  <c r="Q7" i="25" l="1"/>
  <c r="Q13" i="25" l="1"/>
  <c r="Q11" i="25"/>
  <c r="Q6" i="25" l="1"/>
  <c r="Q16" i="25"/>
  <c r="Q5" i="25" l="1"/>
  <c r="Q14" i="25" l="1"/>
  <c r="Q22" i="25" l="1"/>
  <c r="N17" i="25" l="1"/>
  <c r="N3" i="25" l="1"/>
  <c r="N15" i="25" l="1"/>
  <c r="N10" i="25" l="1"/>
  <c r="N20" i="25"/>
  <c r="N18" i="25" l="1"/>
  <c r="N9" i="25"/>
  <c r="N12" i="25"/>
  <c r="N4" i="25" l="1"/>
  <c r="N19" i="25" l="1"/>
  <c r="N8" i="25" l="1"/>
  <c r="N7" i="25" l="1"/>
  <c r="N13" i="25" l="1"/>
  <c r="N11" i="25"/>
  <c r="N6" i="25" l="1"/>
  <c r="N16" i="25"/>
  <c r="N5" i="25" l="1"/>
  <c r="N14" i="25" l="1"/>
  <c r="N22" i="25" l="1"/>
  <c r="K17" i="25" l="1"/>
  <c r="K3" i="25" l="1"/>
  <c r="K15" i="25" l="1"/>
  <c r="K10" i="25" l="1"/>
  <c r="K20" i="25"/>
  <c r="K18" i="25" l="1"/>
  <c r="K9" i="25"/>
  <c r="K12" i="25"/>
  <c r="K4" i="25" l="1"/>
  <c r="K19" i="25" l="1"/>
  <c r="K8" i="25" l="1"/>
  <c r="K7" i="25" l="1"/>
  <c r="K13" i="25" l="1"/>
  <c r="K11" i="25"/>
  <c r="K6" i="25" l="1"/>
  <c r="K16" i="25"/>
  <c r="K5" i="25" l="1"/>
  <c r="K14" i="25" l="1"/>
  <c r="K22" i="25" l="1"/>
  <c r="H17" i="25" l="1"/>
  <c r="H3" i="25" l="1"/>
  <c r="H15" i="25"/>
  <c r="H10" i="25" l="1"/>
  <c r="H20" i="25"/>
  <c r="H18" i="25" l="1"/>
  <c r="H9" i="25"/>
  <c r="H12" i="25"/>
  <c r="H4" i="25" l="1"/>
  <c r="H19" i="25" l="1"/>
  <c r="H8" i="25" l="1"/>
  <c r="H7" i="25" l="1"/>
  <c r="H13" i="25" l="1"/>
  <c r="H11" i="25"/>
  <c r="H6" i="25" l="1"/>
  <c r="H16" i="25"/>
  <c r="H5" i="25" l="1"/>
  <c r="H14" i="25" l="1"/>
  <c r="H22" i="25" l="1"/>
  <c r="CL4" i="23" l="1"/>
  <c r="CL5" i="23"/>
  <c r="CL6" i="23"/>
  <c r="CL7" i="23"/>
  <c r="CL8" i="23"/>
  <c r="CL9" i="23"/>
  <c r="CL10" i="23"/>
  <c r="CL11" i="23"/>
  <c r="CL12" i="23"/>
  <c r="CL13" i="23"/>
  <c r="CL14" i="23"/>
  <c r="CL15" i="23"/>
  <c r="CL16" i="23"/>
  <c r="CL17" i="23"/>
  <c r="CL18" i="23"/>
  <c r="CL19" i="23"/>
  <c r="CL20" i="23"/>
  <c r="CL21" i="23"/>
  <c r="CL22" i="23"/>
  <c r="CL3" i="23"/>
  <c r="CI4" i="23"/>
  <c r="CI5" i="23"/>
  <c r="CI6" i="23"/>
  <c r="CI7" i="23"/>
  <c r="CI8" i="23"/>
  <c r="CI9" i="23"/>
  <c r="CI10" i="23"/>
  <c r="CI11" i="23"/>
  <c r="CI12" i="23"/>
  <c r="CI13" i="23"/>
  <c r="CI14" i="23"/>
  <c r="CI15" i="23"/>
  <c r="CI16" i="23"/>
  <c r="CI17" i="23"/>
  <c r="CI18" i="23"/>
  <c r="CI19" i="23"/>
  <c r="CI20" i="23"/>
  <c r="CI21" i="23"/>
  <c r="CI22" i="23"/>
  <c r="CI3" i="23"/>
  <c r="CF4" i="23"/>
  <c r="CF5" i="23"/>
  <c r="CF6" i="23"/>
  <c r="CF7" i="23"/>
  <c r="CF8" i="23"/>
  <c r="CF9" i="23"/>
  <c r="CF10" i="23"/>
  <c r="CF11" i="23"/>
  <c r="CF12" i="23"/>
  <c r="CF13" i="23"/>
  <c r="CF14" i="23"/>
  <c r="CF15" i="23"/>
  <c r="CF16" i="23"/>
  <c r="CF17" i="23"/>
  <c r="CF18" i="23"/>
  <c r="CF19" i="23"/>
  <c r="CF20" i="23"/>
  <c r="CF21" i="23"/>
  <c r="CF22" i="23"/>
  <c r="CF3" i="23"/>
  <c r="CC4" i="23"/>
  <c r="CC5" i="23"/>
  <c r="CC6" i="23"/>
  <c r="CC7" i="23"/>
  <c r="CC8" i="23"/>
  <c r="CC9" i="23"/>
  <c r="CC10" i="23"/>
  <c r="CC11" i="23"/>
  <c r="CC12" i="23"/>
  <c r="CC13" i="23"/>
  <c r="CC14" i="23"/>
  <c r="CC15" i="23"/>
  <c r="CC16" i="23"/>
  <c r="CC17" i="23"/>
  <c r="CC18" i="23"/>
  <c r="CC19" i="23"/>
  <c r="CC20" i="23"/>
  <c r="CC21" i="23"/>
  <c r="CC22" i="23"/>
  <c r="CC3" i="23"/>
  <c r="BZ4" i="23"/>
  <c r="BZ5" i="23"/>
  <c r="BZ6" i="23"/>
  <c r="BZ7" i="23"/>
  <c r="BZ8" i="23"/>
  <c r="BZ9" i="23"/>
  <c r="BZ10" i="23"/>
  <c r="BZ11" i="23"/>
  <c r="BZ12" i="23"/>
  <c r="BZ13" i="23"/>
  <c r="BZ14" i="23"/>
  <c r="BZ15" i="23"/>
  <c r="BZ16" i="23"/>
  <c r="BZ17" i="23"/>
  <c r="BZ18" i="23"/>
  <c r="BZ19" i="23"/>
  <c r="BZ20" i="23"/>
  <c r="BZ21" i="23"/>
  <c r="BZ22" i="23"/>
  <c r="BZ3" i="23"/>
  <c r="BW4" i="23"/>
  <c r="BW5" i="23"/>
  <c r="BW6" i="23"/>
  <c r="BW7" i="23"/>
  <c r="BW8" i="23"/>
  <c r="BW9" i="23"/>
  <c r="BW10" i="23"/>
  <c r="BW11" i="23"/>
  <c r="BW12" i="23"/>
  <c r="BW13" i="23"/>
  <c r="BW14" i="23"/>
  <c r="BW15" i="23"/>
  <c r="BW16" i="23"/>
  <c r="BW17" i="23"/>
  <c r="BW18" i="23"/>
  <c r="BW19" i="23"/>
  <c r="BW20" i="23"/>
  <c r="BW21" i="23"/>
  <c r="BW22" i="23"/>
  <c r="BW3" i="23"/>
  <c r="BT4" i="23" l="1"/>
  <c r="BT5" i="23"/>
  <c r="BT6" i="23"/>
  <c r="BT7" i="23"/>
  <c r="BT8" i="23"/>
  <c r="BT9" i="23"/>
  <c r="BT10" i="23"/>
  <c r="BT11" i="23"/>
  <c r="BT12" i="23"/>
  <c r="BT13" i="23"/>
  <c r="BT14" i="23"/>
  <c r="BT15" i="23"/>
  <c r="BT16" i="23"/>
  <c r="BT17" i="23"/>
  <c r="BT18" i="23"/>
  <c r="BT19" i="23"/>
  <c r="BT20" i="23"/>
  <c r="BT21" i="23"/>
  <c r="BT22" i="23"/>
  <c r="BT3" i="23"/>
  <c r="BQ4" i="23"/>
  <c r="BQ5" i="23"/>
  <c r="BQ6" i="23"/>
  <c r="BQ7" i="23"/>
  <c r="BQ8" i="23"/>
  <c r="BQ9" i="23"/>
  <c r="BQ10" i="23"/>
  <c r="BQ11" i="23"/>
  <c r="BQ12" i="23"/>
  <c r="BQ13" i="23"/>
  <c r="BQ14" i="23"/>
  <c r="BQ15" i="23"/>
  <c r="BQ16" i="23"/>
  <c r="BQ17" i="23"/>
  <c r="BQ18" i="23"/>
  <c r="BQ19" i="23"/>
  <c r="BQ20" i="23"/>
  <c r="BQ21" i="23"/>
  <c r="BQ22" i="23"/>
  <c r="BQ3" i="23"/>
  <c r="BN4" i="23"/>
  <c r="BN5" i="23"/>
  <c r="BN6" i="23"/>
  <c r="BN7" i="23"/>
  <c r="BN8" i="23"/>
  <c r="BN9" i="23"/>
  <c r="BN10" i="23"/>
  <c r="BN11" i="23"/>
  <c r="BN12" i="23"/>
  <c r="BN13" i="23"/>
  <c r="BN14" i="23"/>
  <c r="BN15" i="23"/>
  <c r="BN16" i="23"/>
  <c r="BN17" i="23"/>
  <c r="BN18" i="23"/>
  <c r="BN19" i="23"/>
  <c r="BN20" i="23"/>
  <c r="BN21" i="23"/>
  <c r="BN22" i="23"/>
  <c r="BN3" i="23"/>
  <c r="BK4" i="23"/>
  <c r="BK5" i="23"/>
  <c r="BK6" i="23"/>
  <c r="BK7" i="23"/>
  <c r="BK8" i="23"/>
  <c r="BK9" i="23"/>
  <c r="BK10" i="23"/>
  <c r="BK11" i="23"/>
  <c r="BK12" i="23"/>
  <c r="BK13" i="23"/>
  <c r="BK14" i="23"/>
  <c r="BK15" i="23"/>
  <c r="BK16" i="23"/>
  <c r="BK17" i="23"/>
  <c r="BK18" i="23"/>
  <c r="BK19" i="23"/>
  <c r="BK20" i="23"/>
  <c r="BK21" i="23"/>
  <c r="BK22" i="23"/>
  <c r="BK3" i="23"/>
  <c r="BH4" i="23"/>
  <c r="BH5" i="23"/>
  <c r="BH6" i="23"/>
  <c r="BH7" i="23"/>
  <c r="BH8" i="23"/>
  <c r="BH9" i="23"/>
  <c r="BH10" i="23"/>
  <c r="BH11" i="23"/>
  <c r="BH12" i="23"/>
  <c r="BH13" i="23"/>
  <c r="BH14" i="23"/>
  <c r="BH15" i="23"/>
  <c r="BH16" i="23"/>
  <c r="BH17" i="23"/>
  <c r="BH18" i="23"/>
  <c r="BH19" i="23"/>
  <c r="BH20" i="23"/>
  <c r="BH21" i="23"/>
  <c r="BH22" i="23"/>
  <c r="BH3" i="23"/>
  <c r="BE4" i="23"/>
  <c r="BE5" i="23"/>
  <c r="BE6" i="23"/>
  <c r="BE7" i="23"/>
  <c r="BE8" i="23"/>
  <c r="BE9" i="23"/>
  <c r="BE10" i="23"/>
  <c r="BE11" i="23"/>
  <c r="BE12" i="23"/>
  <c r="BE13" i="23"/>
  <c r="BE14" i="23"/>
  <c r="BE15" i="23"/>
  <c r="BE16" i="23"/>
  <c r="BE17" i="23"/>
  <c r="BE18" i="23"/>
  <c r="BE19" i="23"/>
  <c r="BE20" i="23"/>
  <c r="BE21" i="23"/>
  <c r="BE22" i="23"/>
  <c r="BE3" i="23"/>
  <c r="BB4" i="23" l="1"/>
  <c r="BB5" i="23"/>
  <c r="BB6" i="23"/>
  <c r="BB7" i="23"/>
  <c r="BB8" i="23"/>
  <c r="BB9" i="23"/>
  <c r="BB10" i="23"/>
  <c r="BB11" i="23"/>
  <c r="BB12" i="23"/>
  <c r="BB13" i="23"/>
  <c r="BB14" i="23"/>
  <c r="BB15" i="23"/>
  <c r="BB16" i="23"/>
  <c r="BB17" i="23"/>
  <c r="BB18" i="23"/>
  <c r="BB19" i="23"/>
  <c r="BB20" i="23"/>
  <c r="BB21" i="23"/>
  <c r="BB22" i="23"/>
  <c r="BB3" i="23"/>
  <c r="AY4" i="23"/>
  <c r="AY5" i="23"/>
  <c r="AY6" i="23"/>
  <c r="AY7" i="23"/>
  <c r="AY8" i="23"/>
  <c r="AY9" i="23"/>
  <c r="AY10" i="23"/>
  <c r="AY11" i="23"/>
  <c r="AY12" i="23"/>
  <c r="AY13" i="23"/>
  <c r="AY14" i="23"/>
  <c r="AY15" i="23"/>
  <c r="AY16" i="23"/>
  <c r="AY17" i="23"/>
  <c r="AY18" i="23"/>
  <c r="AY19" i="23"/>
  <c r="AY20" i="23"/>
  <c r="AY21" i="23"/>
  <c r="AY22" i="23"/>
  <c r="AY3" i="23"/>
  <c r="AV4" i="23"/>
  <c r="AV5" i="23"/>
  <c r="AV6" i="23"/>
  <c r="AV7" i="23"/>
  <c r="AV8" i="23"/>
  <c r="AV9" i="23"/>
  <c r="AV10" i="23"/>
  <c r="AV11" i="23"/>
  <c r="AV12" i="23"/>
  <c r="AV13" i="23"/>
  <c r="AV14" i="23"/>
  <c r="AV15" i="23"/>
  <c r="AV16" i="23"/>
  <c r="AV17" i="23"/>
  <c r="AV18" i="23"/>
  <c r="AV19" i="23"/>
  <c r="AV20" i="23"/>
  <c r="AV21" i="23"/>
  <c r="AV22" i="23"/>
  <c r="AV3" i="23"/>
  <c r="AS4" i="23"/>
  <c r="AS5" i="23"/>
  <c r="AS6" i="23"/>
  <c r="AS7" i="23"/>
  <c r="AS8" i="23"/>
  <c r="AS9" i="23"/>
  <c r="AS10" i="23"/>
  <c r="AS11" i="23"/>
  <c r="AS12" i="23"/>
  <c r="AS13" i="23"/>
  <c r="AS14" i="23"/>
  <c r="AS15" i="23"/>
  <c r="AS16" i="23"/>
  <c r="AS17" i="23"/>
  <c r="AS18" i="23"/>
  <c r="AS19" i="23"/>
  <c r="AS20" i="23"/>
  <c r="AS21" i="23"/>
  <c r="AS22" i="23"/>
  <c r="AS3" i="23"/>
  <c r="AP4" i="23"/>
  <c r="AP5" i="23"/>
  <c r="AP6" i="23"/>
  <c r="AP7" i="23"/>
  <c r="AP8" i="23"/>
  <c r="AP9" i="23"/>
  <c r="AP10" i="23"/>
  <c r="AP11" i="23"/>
  <c r="AP12" i="23"/>
  <c r="AP13" i="23"/>
  <c r="AP14" i="23"/>
  <c r="AP15" i="23"/>
  <c r="AP16" i="23"/>
  <c r="AP17" i="23"/>
  <c r="AP18" i="23"/>
  <c r="AP19" i="23"/>
  <c r="AP20" i="23"/>
  <c r="AP21" i="23"/>
  <c r="AP22" i="23"/>
  <c r="AP3" i="23"/>
  <c r="AM4" i="23"/>
  <c r="AM5" i="23"/>
  <c r="AM6" i="23"/>
  <c r="AM7" i="23"/>
  <c r="AM8" i="23"/>
  <c r="AM9" i="23"/>
  <c r="AM10" i="23"/>
  <c r="AM11" i="23"/>
  <c r="AM12" i="23"/>
  <c r="AM13" i="23"/>
  <c r="AM14" i="23"/>
  <c r="AM15" i="23"/>
  <c r="AM16" i="23"/>
  <c r="AM17" i="23"/>
  <c r="AM18" i="23"/>
  <c r="AM19" i="23"/>
  <c r="AM20" i="23"/>
  <c r="AM21" i="23"/>
  <c r="AM22" i="23"/>
  <c r="AM3" i="23"/>
  <c r="AJ4" i="23" l="1"/>
  <c r="AJ5" i="23"/>
  <c r="AJ6" i="23"/>
  <c r="AJ7" i="23"/>
  <c r="AJ8" i="23"/>
  <c r="AJ9" i="23"/>
  <c r="AJ10" i="23"/>
  <c r="AJ11" i="23"/>
  <c r="AJ12" i="23"/>
  <c r="AJ13" i="23"/>
  <c r="AJ14" i="23"/>
  <c r="AJ15" i="23"/>
  <c r="AJ16" i="23"/>
  <c r="AJ17" i="23"/>
  <c r="AJ18" i="23"/>
  <c r="AJ19" i="23"/>
  <c r="AJ20" i="23"/>
  <c r="AJ21" i="23"/>
  <c r="AJ22" i="23"/>
  <c r="AJ3" i="23"/>
  <c r="AG4" i="23"/>
  <c r="AG5" i="23"/>
  <c r="AG6" i="23"/>
  <c r="AG7" i="23"/>
  <c r="AG8" i="23"/>
  <c r="AG9" i="23"/>
  <c r="AG10" i="23"/>
  <c r="AG11" i="23"/>
  <c r="AG12" i="23"/>
  <c r="AG13" i="23"/>
  <c r="AG14" i="23"/>
  <c r="AG15" i="23"/>
  <c r="AG16" i="23"/>
  <c r="AG17" i="23"/>
  <c r="AG18" i="23"/>
  <c r="AG19" i="23"/>
  <c r="AG20" i="23"/>
  <c r="AG21" i="23"/>
  <c r="AG22" i="23"/>
  <c r="AG3" i="23"/>
  <c r="AD4" i="23"/>
  <c r="AD5" i="23"/>
  <c r="AD6" i="23"/>
  <c r="AD7" i="23"/>
  <c r="AD8" i="23"/>
  <c r="AD9" i="23"/>
  <c r="AD10" i="23"/>
  <c r="AD11" i="23"/>
  <c r="AD12" i="23"/>
  <c r="AD13" i="23"/>
  <c r="AD14" i="23"/>
  <c r="AD15" i="23"/>
  <c r="AD16" i="23"/>
  <c r="AD17" i="23"/>
  <c r="AD18" i="23"/>
  <c r="AD19" i="23"/>
  <c r="AD20" i="23"/>
  <c r="AD21" i="23"/>
  <c r="AD22" i="23"/>
  <c r="AD3" i="23"/>
  <c r="AA4" i="23"/>
  <c r="AA5" i="23"/>
  <c r="AA6" i="23"/>
  <c r="AA7" i="23"/>
  <c r="AA8" i="23"/>
  <c r="AA9" i="23"/>
  <c r="AA10" i="23"/>
  <c r="AA11" i="23"/>
  <c r="AA12" i="23"/>
  <c r="AA13" i="23"/>
  <c r="AA14" i="23"/>
  <c r="AA15" i="23"/>
  <c r="AA16" i="23"/>
  <c r="AA17" i="23"/>
  <c r="AA18" i="23"/>
  <c r="AA19" i="23"/>
  <c r="AA20" i="23"/>
  <c r="AA21" i="23"/>
  <c r="AA22" i="23"/>
  <c r="AA3" i="23"/>
  <c r="X4" i="23"/>
  <c r="X5" i="23"/>
  <c r="X6" i="23"/>
  <c r="X7" i="23"/>
  <c r="X8" i="23"/>
  <c r="X9" i="23"/>
  <c r="X10" i="23"/>
  <c r="X11" i="23"/>
  <c r="X12" i="23"/>
  <c r="X13" i="23"/>
  <c r="X14" i="23"/>
  <c r="X15" i="23"/>
  <c r="X16" i="23"/>
  <c r="X17" i="23"/>
  <c r="X18" i="23"/>
  <c r="X19" i="23"/>
  <c r="X20" i="23"/>
  <c r="X21" i="23"/>
  <c r="X22" i="23"/>
  <c r="X3" i="23"/>
  <c r="U4" i="23" l="1"/>
  <c r="U5" i="23"/>
  <c r="U6" i="23"/>
  <c r="U7" i="23"/>
  <c r="U8" i="23"/>
  <c r="U9" i="23"/>
  <c r="U10" i="23"/>
  <c r="U11" i="23"/>
  <c r="U12" i="23"/>
  <c r="U13" i="23"/>
  <c r="U14" i="23"/>
  <c r="U15" i="23"/>
  <c r="U16" i="23"/>
  <c r="U17" i="23"/>
  <c r="U18" i="23"/>
  <c r="U19" i="23"/>
  <c r="U20" i="23"/>
  <c r="U21" i="23"/>
  <c r="U22" i="23"/>
  <c r="U3" i="23"/>
  <c r="R4" i="23"/>
  <c r="R5" i="23"/>
  <c r="R6" i="23"/>
  <c r="R7" i="23"/>
  <c r="R8" i="23"/>
  <c r="R9" i="23"/>
  <c r="R10" i="23"/>
  <c r="R11" i="23"/>
  <c r="R12" i="23"/>
  <c r="R13" i="23"/>
  <c r="R14" i="23"/>
  <c r="R15" i="23"/>
  <c r="R16" i="23"/>
  <c r="R17" i="23"/>
  <c r="R18" i="23"/>
  <c r="R19" i="23"/>
  <c r="R20" i="23"/>
  <c r="R21" i="23"/>
  <c r="R22" i="23"/>
  <c r="R3" i="23"/>
  <c r="O4" i="23"/>
  <c r="O5" i="23"/>
  <c r="O6" i="23"/>
  <c r="O7" i="23"/>
  <c r="O8" i="23"/>
  <c r="O9" i="23"/>
  <c r="O10" i="23"/>
  <c r="O11" i="23"/>
  <c r="O12" i="23"/>
  <c r="O13" i="23"/>
  <c r="O14" i="23"/>
  <c r="O15" i="23"/>
  <c r="O16" i="23"/>
  <c r="O17" i="23"/>
  <c r="O18" i="23"/>
  <c r="O19" i="23"/>
  <c r="O20" i="23"/>
  <c r="O21" i="23"/>
  <c r="O22" i="23"/>
  <c r="O3" i="23"/>
  <c r="L4" i="23"/>
  <c r="L5" i="23"/>
  <c r="L6" i="23"/>
  <c r="L7" i="23"/>
  <c r="L8" i="23"/>
  <c r="L9" i="23"/>
  <c r="L10" i="23"/>
  <c r="L11" i="23"/>
  <c r="L12" i="23"/>
  <c r="L13" i="23"/>
  <c r="L14" i="23"/>
  <c r="L15" i="23"/>
  <c r="L16" i="23"/>
  <c r="L17" i="23"/>
  <c r="L18" i="23"/>
  <c r="L19" i="23"/>
  <c r="L20" i="23"/>
  <c r="L21" i="23"/>
  <c r="L22" i="23"/>
  <c r="L3" i="23"/>
  <c r="I4" i="23"/>
  <c r="I5" i="23"/>
  <c r="I6" i="23"/>
  <c r="I7" i="23"/>
  <c r="I8" i="23"/>
  <c r="I9" i="23"/>
  <c r="I10" i="23"/>
  <c r="I11" i="23"/>
  <c r="I12" i="23"/>
  <c r="I13" i="23"/>
  <c r="I14" i="23"/>
  <c r="I15" i="23"/>
  <c r="I16" i="23"/>
  <c r="I17" i="23"/>
  <c r="I18" i="23"/>
  <c r="I19" i="23"/>
  <c r="I20" i="23"/>
  <c r="I21" i="23"/>
  <c r="I22" i="23"/>
  <c r="I3" i="23"/>
  <c r="W4" i="1" l="1"/>
  <c r="W5" i="1"/>
  <c r="W6" i="1"/>
  <c r="W7" i="1"/>
  <c r="W8" i="1"/>
  <c r="W9" i="1"/>
  <c r="W10" i="1"/>
  <c r="W11" i="1"/>
  <c r="W12" i="1"/>
  <c r="W13" i="1"/>
  <c r="W14" i="1"/>
  <c r="W15" i="1"/>
  <c r="W16" i="1"/>
  <c r="W17" i="1"/>
  <c r="W18" i="1"/>
  <c r="W19" i="1"/>
  <c r="W20" i="1"/>
  <c r="W21" i="1"/>
  <c r="W22" i="1"/>
  <c r="W3" i="1"/>
  <c r="T4" i="1" l="1"/>
  <c r="T5" i="1"/>
  <c r="T6" i="1"/>
  <c r="T7" i="1"/>
  <c r="T8" i="1"/>
  <c r="T9" i="1"/>
  <c r="T10" i="1"/>
  <c r="T11" i="1"/>
  <c r="T12" i="1"/>
  <c r="T13" i="1"/>
  <c r="T14" i="1"/>
  <c r="T15" i="1"/>
  <c r="T16" i="1"/>
  <c r="T17" i="1"/>
  <c r="T18" i="1"/>
  <c r="T19" i="1"/>
  <c r="T20" i="1"/>
  <c r="T21" i="1"/>
  <c r="T22" i="1"/>
  <c r="T3" i="1"/>
  <c r="Q4" i="1" l="1"/>
  <c r="Q5" i="1"/>
  <c r="Q6" i="1"/>
  <c r="Q7" i="1"/>
  <c r="Q8" i="1"/>
  <c r="Q9" i="1"/>
  <c r="Q10" i="1"/>
  <c r="Q11" i="1"/>
  <c r="Q12" i="1"/>
  <c r="Q13" i="1"/>
  <c r="Q14" i="1"/>
  <c r="Q15" i="1"/>
  <c r="Q16" i="1"/>
  <c r="Q17" i="1"/>
  <c r="Q18" i="1"/>
  <c r="Q19" i="1"/>
  <c r="Q20" i="1"/>
  <c r="Q21" i="1"/>
  <c r="Q22" i="1"/>
  <c r="Q3" i="1"/>
  <c r="N4" i="1" l="1"/>
  <c r="N5" i="1"/>
  <c r="N6" i="1"/>
  <c r="N7" i="1"/>
  <c r="N8" i="1"/>
  <c r="N9" i="1"/>
  <c r="N10" i="1"/>
  <c r="N11" i="1"/>
  <c r="N12" i="1"/>
  <c r="N13" i="1"/>
  <c r="N14" i="1"/>
  <c r="N15" i="1"/>
  <c r="N16" i="1"/>
  <c r="N17" i="1"/>
  <c r="N18" i="1"/>
  <c r="N19" i="1"/>
  <c r="N20" i="1"/>
  <c r="N21" i="1"/>
  <c r="N22" i="1"/>
  <c r="N3" i="1"/>
  <c r="K4" i="1" l="1"/>
  <c r="K5" i="1"/>
  <c r="K6" i="1"/>
  <c r="K7" i="1"/>
  <c r="K8" i="1"/>
  <c r="K9" i="1"/>
  <c r="K10" i="1"/>
  <c r="K11" i="1"/>
  <c r="K12" i="1"/>
  <c r="K13" i="1"/>
  <c r="K14" i="1"/>
  <c r="K15" i="1"/>
  <c r="K16" i="1"/>
  <c r="K17" i="1"/>
  <c r="K18" i="1"/>
  <c r="K19" i="1"/>
  <c r="K20" i="1"/>
  <c r="K21" i="1"/>
  <c r="K22" i="1"/>
  <c r="K3" i="1"/>
  <c r="H4" i="1" l="1"/>
  <c r="H5" i="1"/>
  <c r="H6" i="1"/>
  <c r="H7" i="1"/>
  <c r="H8" i="1"/>
  <c r="H9" i="1"/>
  <c r="H10" i="1"/>
  <c r="H11" i="1"/>
  <c r="H12" i="1"/>
  <c r="H13" i="1"/>
  <c r="H14" i="1"/>
  <c r="H15" i="1"/>
  <c r="H16" i="1"/>
  <c r="H17" i="1"/>
  <c r="H18" i="1"/>
  <c r="H19" i="1"/>
  <c r="H20" i="1"/>
  <c r="H21" i="1"/>
  <c r="H22" i="1"/>
  <c r="H3" i="1"/>
  <c r="F21" i="1" l="1"/>
  <c r="F21" i="23" s="1"/>
  <c r="F17" i="1" l="1"/>
  <c r="F17" i="23" s="1"/>
  <c r="F3" i="1" l="1"/>
  <c r="F3" i="23" s="1"/>
  <c r="F15" i="1" l="1"/>
  <c r="F15" i="23" s="1"/>
  <c r="F10" i="1" l="1"/>
  <c r="F10" i="23" s="1"/>
  <c r="F20" i="1"/>
  <c r="F20" i="23" s="1"/>
  <c r="F18" i="1" l="1"/>
  <c r="F18" i="23" s="1"/>
  <c r="F9" i="1"/>
  <c r="F9" i="23" s="1"/>
  <c r="F12" i="1"/>
  <c r="F12" i="23" s="1"/>
  <c r="F4" i="1" l="1"/>
  <c r="F4" i="23" s="1"/>
  <c r="F19" i="1" l="1"/>
  <c r="F19" i="23" s="1"/>
  <c r="F8" i="1" l="1"/>
  <c r="F8" i="23" s="1"/>
  <c r="F7" i="1" l="1"/>
  <c r="F7" i="23" s="1"/>
  <c r="F13" i="1" l="1"/>
  <c r="F13" i="23" s="1"/>
  <c r="F11" i="1"/>
  <c r="F11" i="23" s="1"/>
  <c r="F6" i="1" l="1"/>
  <c r="F6" i="23" s="1"/>
  <c r="F16" i="1"/>
  <c r="F16" i="23" s="1"/>
  <c r="F5" i="1" l="1"/>
  <c r="F5" i="23" s="1"/>
  <c r="F14" i="1" l="1"/>
  <c r="F14" i="23" s="1"/>
  <c r="F22" i="1" l="1"/>
  <c r="F22" i="23" s="1"/>
  <c r="M53" i="13" l="1"/>
  <c r="M52" i="13"/>
  <c r="M51" i="13" l="1"/>
  <c r="M50" i="13"/>
  <c r="L50" i="13" s="1"/>
  <c r="M49" i="13"/>
  <c r="L49" i="13" s="1"/>
  <c r="M38" i="13"/>
  <c r="M39" i="13"/>
  <c r="M40" i="13"/>
  <c r="M41" i="13"/>
  <c r="M42" i="13"/>
  <c r="M43" i="13"/>
  <c r="M44" i="13"/>
  <c r="M45" i="13"/>
  <c r="M46" i="13"/>
  <c r="M47" i="13"/>
  <c r="M48" i="13"/>
  <c r="N50" i="13" l="1"/>
  <c r="N49" i="13"/>
  <c r="W1" i="1" l="1"/>
  <c r="Q9" i="13"/>
  <c r="X53" i="1"/>
  <c r="T1" i="1" l="1"/>
  <c r="Q8" i="13"/>
  <c r="U53" i="1"/>
  <c r="M8" i="13"/>
  <c r="K6" i="13" l="1"/>
  <c r="M7" i="13"/>
  <c r="Q7" i="13"/>
  <c r="E7" i="13" l="1"/>
  <c r="E8" i="13"/>
  <c r="E9" i="13"/>
  <c r="E6" i="13"/>
  <c r="E5" i="13"/>
  <c r="E4"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11" i="13"/>
  <c r="K10"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11" i="13"/>
  <c r="E10"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11" i="13"/>
  <c r="H10" i="13"/>
  <c r="U3" i="1" l="1"/>
  <c r="U37" i="1" s="1"/>
  <c r="U57" i="1" s="1"/>
  <c r="X3" i="1"/>
  <c r="U6" i="1"/>
  <c r="U40" i="1" s="1"/>
  <c r="U60" i="1" s="1"/>
  <c r="X6" i="1"/>
  <c r="X40" i="1" s="1"/>
  <c r="X60" i="1" s="1"/>
  <c r="U17" i="1"/>
  <c r="U51" i="1" s="1"/>
  <c r="U71" i="1" s="1"/>
  <c r="X17" i="1"/>
  <c r="X51" i="1" s="1"/>
  <c r="X71" i="1" s="1"/>
  <c r="D25" i="9"/>
  <c r="D4" i="9"/>
  <c r="X37" i="1" l="1"/>
  <c r="X57" i="1" s="1"/>
  <c r="N7" i="13"/>
  <c r="N8" i="13"/>
  <c r="N9" i="13"/>
  <c r="N15" i="13"/>
  <c r="N40" i="13"/>
  <c r="N41" i="13"/>
  <c r="N42" i="13"/>
  <c r="N43" i="13"/>
  <c r="N44" i="13"/>
  <c r="N45" i="13"/>
  <c r="N46" i="13"/>
  <c r="N47" i="13"/>
  <c r="N48" i="13"/>
  <c r="M5" i="13"/>
  <c r="N5" i="13" s="1"/>
  <c r="M6" i="13"/>
  <c r="M10" i="13"/>
  <c r="N10" i="13" s="1"/>
  <c r="M11" i="13"/>
  <c r="N11" i="13" s="1"/>
  <c r="M12" i="13"/>
  <c r="N12" i="13" s="1"/>
  <c r="M13" i="13"/>
  <c r="N13" i="13" s="1"/>
  <c r="M14" i="13"/>
  <c r="N14" i="13" s="1"/>
  <c r="M15" i="13"/>
  <c r="M16" i="13"/>
  <c r="N16" i="13" s="1"/>
  <c r="M17" i="13"/>
  <c r="N17" i="13" s="1"/>
  <c r="M18" i="13"/>
  <c r="N18" i="13" s="1"/>
  <c r="M19" i="13"/>
  <c r="N19" i="13" s="1"/>
  <c r="M20" i="13"/>
  <c r="N20" i="13" s="1"/>
  <c r="M21" i="13"/>
  <c r="N21" i="13" s="1"/>
  <c r="M22" i="13"/>
  <c r="N22" i="13" s="1"/>
  <c r="M23" i="13"/>
  <c r="N23" i="13" s="1"/>
  <c r="M24" i="13"/>
  <c r="N24" i="13" s="1"/>
  <c r="M25" i="13"/>
  <c r="N25" i="13" s="1"/>
  <c r="N6" i="13" l="1"/>
  <c r="L6" i="13"/>
  <c r="U15" i="1"/>
  <c r="U49" i="1" s="1"/>
  <c r="U69" i="1" s="1"/>
  <c r="X15" i="1"/>
  <c r="X49" i="1" s="1"/>
  <c r="X69" i="1" s="1"/>
  <c r="U10" i="1" l="1"/>
  <c r="U44" i="1" s="1"/>
  <c r="U64" i="1" s="1"/>
  <c r="X10" i="1"/>
  <c r="X44" i="1" s="1"/>
  <c r="X64" i="1" s="1"/>
  <c r="U9" i="1" l="1"/>
  <c r="U43" i="1" s="1"/>
  <c r="U63" i="1" s="1"/>
  <c r="X9" i="1"/>
  <c r="X43" i="1" s="1"/>
  <c r="X63" i="1" s="1"/>
  <c r="U12" i="1"/>
  <c r="U46" i="1" s="1"/>
  <c r="U66" i="1" s="1"/>
  <c r="X12" i="1"/>
  <c r="X46" i="1" s="1"/>
  <c r="X66" i="1" s="1"/>
  <c r="U20" i="1"/>
  <c r="U52" i="1" s="1"/>
  <c r="U72" i="1" s="1"/>
  <c r="X20" i="1"/>
  <c r="U54" i="1" l="1"/>
  <c r="U74" i="1" s="1"/>
  <c r="X52" i="1"/>
  <c r="X72" i="1" s="1"/>
  <c r="X54" i="1"/>
  <c r="X74" i="1" s="1"/>
  <c r="U4" i="1"/>
  <c r="U38" i="1" s="1"/>
  <c r="U58" i="1" s="1"/>
  <c r="X4" i="1"/>
  <c r="X73" i="1"/>
  <c r="U25" i="1" l="1"/>
  <c r="X38" i="1"/>
  <c r="X58" i="1" s="1"/>
  <c r="X25" i="1"/>
  <c r="U8" i="1"/>
  <c r="U42" i="1" s="1"/>
  <c r="U62" i="1" s="1"/>
  <c r="X8" i="1"/>
  <c r="X42" i="1" s="1"/>
  <c r="X62" i="1" s="1"/>
  <c r="U73" i="1"/>
  <c r="U11" i="1" l="1"/>
  <c r="X11" i="1"/>
  <c r="U7" i="1"/>
  <c r="U41" i="1" s="1"/>
  <c r="U61" i="1" s="1"/>
  <c r="X7" i="1"/>
  <c r="X41" i="1" s="1"/>
  <c r="X61" i="1" s="1"/>
  <c r="U45" i="1"/>
  <c r="U65" i="1" s="1"/>
  <c r="U27" i="1"/>
  <c r="X27" i="1" l="1"/>
  <c r="X45" i="1"/>
  <c r="X65" i="1" s="1"/>
  <c r="U16" i="1"/>
  <c r="U50" i="1" s="1"/>
  <c r="U70" i="1" s="1"/>
  <c r="X16" i="1"/>
  <c r="X50" i="1" s="1"/>
  <c r="X70" i="1" s="1"/>
  <c r="U13" i="1"/>
  <c r="U47" i="1" s="1"/>
  <c r="U67" i="1" s="1"/>
  <c r="X13" i="1"/>
  <c r="X47" i="1" l="1"/>
  <c r="X67" i="1" s="1"/>
  <c r="U5" i="1"/>
  <c r="U39" i="1" s="1"/>
  <c r="U59" i="1" s="1"/>
  <c r="X5" i="1"/>
  <c r="U26" i="1" l="1"/>
  <c r="X39" i="1"/>
  <c r="X59" i="1" s="1"/>
  <c r="X26" i="1"/>
  <c r="U14" i="1"/>
  <c r="U22" i="1" s="1"/>
  <c r="X14" i="1"/>
  <c r="U28" i="1"/>
  <c r="U48" i="1" l="1"/>
  <c r="U68" i="1" s="1"/>
  <c r="X48" i="1"/>
  <c r="X68" i="1" s="1"/>
  <c r="X28" i="1"/>
  <c r="X22" i="1"/>
  <c r="Q27" i="13"/>
  <c r="T1" i="25" l="1"/>
  <c r="L48" i="13" l="1"/>
  <c r="K48" i="13"/>
  <c r="H48" i="13"/>
  <c r="E48" i="13"/>
  <c r="K47" i="13" l="1"/>
  <c r="H47" i="13"/>
  <c r="E47" i="13"/>
  <c r="L46" i="13"/>
  <c r="K46" i="13"/>
  <c r="H46" i="13"/>
  <c r="E46" i="13"/>
  <c r="L5" i="13" l="1"/>
  <c r="K5" i="13"/>
  <c r="L22" i="13" l="1"/>
  <c r="L18" i="13"/>
  <c r="L13" i="13"/>
  <c r="L12" i="13"/>
  <c r="L11" i="13"/>
  <c r="L10" i="13"/>
  <c r="K7" i="13" l="1"/>
  <c r="K8" i="13"/>
  <c r="K9" i="13"/>
  <c r="K4" i="13"/>
  <c r="L23" i="13" l="1"/>
  <c r="N51" i="13"/>
  <c r="N52" i="13"/>
  <c r="N53" i="13"/>
  <c r="N54" i="13"/>
  <c r="N55" i="13"/>
  <c r="E39" i="13"/>
  <c r="E40" i="13"/>
  <c r="E41" i="13"/>
  <c r="E42" i="13"/>
  <c r="E43" i="13"/>
  <c r="E44" i="13"/>
  <c r="E45" i="13"/>
  <c r="O18" i="1" l="1"/>
  <c r="O19" i="1"/>
  <c r="O20" i="1"/>
  <c r="L18" i="1" l="1"/>
  <c r="L19" i="1"/>
  <c r="Q4" i="13" l="1"/>
  <c r="L55" i="13" l="1"/>
  <c r="Q52" i="13" l="1"/>
  <c r="Q51" i="13" l="1"/>
  <c r="Q50" i="13" l="1"/>
  <c r="AF1" i="25" l="1"/>
  <c r="AC1" i="25"/>
  <c r="Z1" i="25"/>
  <c r="W1" i="25"/>
  <c r="L54" i="13"/>
  <c r="L53" i="13"/>
  <c r="L52" i="13"/>
  <c r="L51" i="13"/>
  <c r="Q1" i="25" l="1"/>
  <c r="N1" i="25"/>
  <c r="K1" i="25"/>
  <c r="H1" i="25"/>
  <c r="Q46" i="13" l="1"/>
  <c r="I53" i="25"/>
  <c r="BZ53" i="25"/>
  <c r="BW53" i="25"/>
  <c r="BT53" i="25"/>
  <c r="BQ53" i="25"/>
  <c r="BN53" i="25"/>
  <c r="BK53" i="25"/>
  <c r="BH53" i="25"/>
  <c r="BE53" i="25"/>
  <c r="BB53" i="25"/>
  <c r="AY53" i="25"/>
  <c r="AV53" i="25"/>
  <c r="AS53" i="25"/>
  <c r="AP53" i="25"/>
  <c r="AM53" i="25"/>
  <c r="AJ53" i="25"/>
  <c r="AG53" i="25"/>
  <c r="AD53" i="25"/>
  <c r="AA53" i="25"/>
  <c r="X53" i="25"/>
  <c r="U53" i="25"/>
  <c r="R53" i="25"/>
  <c r="O53" i="25"/>
  <c r="L53" i="25"/>
  <c r="C56" i="23" l="1"/>
  <c r="B56" i="23"/>
  <c r="O53" i="1" l="1"/>
  <c r="O52" i="1"/>
  <c r="L53" i="1"/>
  <c r="L52" i="1"/>
  <c r="Q39" i="13" l="1"/>
  <c r="Q38" i="13" l="1"/>
  <c r="Q37" i="13" l="1"/>
  <c r="Q36" i="13" l="1"/>
  <c r="Q35" i="13" l="1"/>
  <c r="Q34" i="13" l="1"/>
  <c r="Q33" i="13" l="1"/>
  <c r="CL1" i="23" l="1"/>
  <c r="CI1" i="23"/>
  <c r="CF1" i="23"/>
  <c r="CC1" i="23"/>
  <c r="BZ1" i="23"/>
  <c r="BW1" i="23"/>
  <c r="BT1" i="23"/>
  <c r="Q32" i="13"/>
  <c r="Q31" i="13" l="1"/>
  <c r="F21" i="25" l="1"/>
  <c r="F53" i="25" l="1"/>
  <c r="F73" i="25" s="1"/>
  <c r="AV73" i="25"/>
  <c r="AA73" i="25"/>
  <c r="X73" i="25"/>
  <c r="U73" i="25"/>
  <c r="BN73" i="25"/>
  <c r="BT73" i="25"/>
  <c r="AD73" i="25"/>
  <c r="AP73" i="25"/>
  <c r="BQ73" i="25"/>
  <c r="AG73" i="25"/>
  <c r="L73" i="25"/>
  <c r="BK73" i="25"/>
  <c r="AY73" i="25"/>
  <c r="AJ73" i="25"/>
  <c r="BW73" i="25"/>
  <c r="BB73" i="25"/>
  <c r="R73" i="25"/>
  <c r="O73" i="25"/>
  <c r="BZ73" i="25"/>
  <c r="BH73" i="25"/>
  <c r="BE73" i="25"/>
  <c r="AS73" i="25"/>
  <c r="I73" i="25"/>
  <c r="AM73" i="25"/>
  <c r="BQ1" i="23"/>
  <c r="BN1" i="23"/>
  <c r="R53" i="1" l="1"/>
  <c r="R73" i="1" s="1"/>
  <c r="F51" i="1" l="1"/>
  <c r="F71" i="1" s="1"/>
  <c r="F17" i="25"/>
  <c r="F41" i="1"/>
  <c r="F61" i="1" s="1"/>
  <c r="F7" i="25"/>
  <c r="F53" i="1"/>
  <c r="F73" i="1" s="1"/>
  <c r="O73" i="1"/>
  <c r="L73" i="1"/>
  <c r="F19" i="25"/>
  <c r="F50" i="1"/>
  <c r="F70" i="1" s="1"/>
  <c r="F16" i="25"/>
  <c r="F47" i="1"/>
  <c r="F67" i="1" s="1"/>
  <c r="F27" i="1"/>
  <c r="X33" i="1" s="1"/>
  <c r="F13" i="25"/>
  <c r="F44" i="1"/>
  <c r="F64" i="1" s="1"/>
  <c r="F10" i="25"/>
  <c r="F26" i="1"/>
  <c r="X32" i="1" s="1"/>
  <c r="F40" i="1"/>
  <c r="F60" i="1" s="1"/>
  <c r="F6" i="25"/>
  <c r="F25" i="1"/>
  <c r="X31" i="1" s="1"/>
  <c r="F3" i="25"/>
  <c r="F52" i="1"/>
  <c r="F72" i="1" s="1"/>
  <c r="O72" i="1"/>
  <c r="L72" i="1"/>
  <c r="F18" i="25"/>
  <c r="F48" i="1"/>
  <c r="F68" i="1" s="1"/>
  <c r="F14" i="25"/>
  <c r="F46" i="1"/>
  <c r="F66" i="1" s="1"/>
  <c r="F12" i="25"/>
  <c r="F43" i="1"/>
  <c r="F63" i="1" s="1"/>
  <c r="F9" i="25"/>
  <c r="F38" i="1"/>
  <c r="F58" i="1" s="1"/>
  <c r="F4" i="25"/>
  <c r="F54" i="1"/>
  <c r="F74" i="1" s="1"/>
  <c r="F20" i="25"/>
  <c r="F49" i="1"/>
  <c r="F69" i="1" s="1"/>
  <c r="F28" i="1"/>
  <c r="X34" i="1" s="1"/>
  <c r="F15" i="25"/>
  <c r="F45" i="1"/>
  <c r="F65" i="1" s="1"/>
  <c r="F11" i="25"/>
  <c r="F42" i="1"/>
  <c r="F62" i="1" s="1"/>
  <c r="F8" i="25"/>
  <c r="F39" i="1"/>
  <c r="F59" i="1" s="1"/>
  <c r="F5" i="25"/>
  <c r="F33" i="1" l="1"/>
  <c r="U33" i="1"/>
  <c r="F32" i="1"/>
  <c r="U32" i="1"/>
  <c r="F31" i="1"/>
  <c r="U31" i="1"/>
  <c r="F34" i="1"/>
  <c r="U34" i="1"/>
  <c r="F46" i="23"/>
  <c r="F66" i="23" s="1"/>
  <c r="AT12" i="23"/>
  <c r="AQ12" i="23"/>
  <c r="F54" i="23"/>
  <c r="F74" i="23" s="1"/>
  <c r="AQ20" i="23"/>
  <c r="AT20" i="23"/>
  <c r="AQ3" i="23"/>
  <c r="AT3" i="23"/>
  <c r="AQ6" i="23"/>
  <c r="AT6" i="23"/>
  <c r="F41" i="23"/>
  <c r="F61" i="23" s="1"/>
  <c r="AT7" i="23"/>
  <c r="AQ7" i="23"/>
  <c r="F38" i="23"/>
  <c r="F58" i="23" s="1"/>
  <c r="AT4" i="23"/>
  <c r="AQ4" i="23"/>
  <c r="F52" i="23"/>
  <c r="F72" i="23" s="1"/>
  <c r="AQ18" i="23"/>
  <c r="AT18" i="23"/>
  <c r="F50" i="23"/>
  <c r="F70" i="23" s="1"/>
  <c r="AT16" i="23"/>
  <c r="AQ16" i="23"/>
  <c r="AT13" i="23"/>
  <c r="AQ13" i="23"/>
  <c r="F48" i="23"/>
  <c r="F68" i="23" s="1"/>
  <c r="AT14" i="23"/>
  <c r="AQ14" i="23"/>
  <c r="F43" i="23"/>
  <c r="F63" i="23" s="1"/>
  <c r="AT9" i="23"/>
  <c r="AQ9" i="23"/>
  <c r="F51" i="23"/>
  <c r="F71" i="23" s="1"/>
  <c r="AQ17" i="23"/>
  <c r="AT17" i="23"/>
  <c r="F42" i="23"/>
  <c r="F62" i="23" s="1"/>
  <c r="AT8" i="23"/>
  <c r="AQ8" i="23"/>
  <c r="F45" i="23"/>
  <c r="F65" i="23" s="1"/>
  <c r="AT11" i="23"/>
  <c r="AQ11" i="23"/>
  <c r="AT15" i="23"/>
  <c r="AQ15" i="23"/>
  <c r="F39" i="23"/>
  <c r="F59" i="23" s="1"/>
  <c r="AQ5" i="23"/>
  <c r="AT5" i="23"/>
  <c r="F44" i="23"/>
  <c r="F64" i="23" s="1"/>
  <c r="AQ10" i="23"/>
  <c r="AT10" i="23"/>
  <c r="F53" i="23"/>
  <c r="F73" i="23" s="1"/>
  <c r="AQ19" i="23"/>
  <c r="AT19" i="23"/>
  <c r="F40" i="23"/>
  <c r="F60" i="23" s="1"/>
  <c r="F26" i="23"/>
  <c r="F32" i="23" s="1"/>
  <c r="F25" i="23"/>
  <c r="F31" i="23" s="1"/>
  <c r="F37" i="23"/>
  <c r="F57" i="23" s="1"/>
  <c r="F28" i="23"/>
  <c r="F34" i="23" s="1"/>
  <c r="F49" i="23"/>
  <c r="F69" i="23" s="1"/>
  <c r="F47" i="23"/>
  <c r="F67" i="23" s="1"/>
  <c r="F27" i="23"/>
  <c r="F33" i="23" s="1"/>
  <c r="CJ18" i="23"/>
  <c r="CJ52" i="23" s="1"/>
  <c r="CJ72" i="23" s="1"/>
  <c r="CA18" i="23"/>
  <c r="CA52" i="23" s="1"/>
  <c r="CA72" i="23" s="1"/>
  <c r="BO18" i="23"/>
  <c r="BO52" i="23" s="1"/>
  <c r="BO72" i="23" s="1"/>
  <c r="CG18" i="23"/>
  <c r="CG52" i="23" s="1"/>
  <c r="CG72" i="23" s="1"/>
  <c r="BX18" i="23"/>
  <c r="BX52" i="23" s="1"/>
  <c r="BX72" i="23" s="1"/>
  <c r="BU18" i="23"/>
  <c r="BU52" i="23" s="1"/>
  <c r="BU72" i="23" s="1"/>
  <c r="CM18" i="23"/>
  <c r="CM52" i="23" s="1"/>
  <c r="CM72" i="23" s="1"/>
  <c r="CD18" i="23"/>
  <c r="CD52" i="23" s="1"/>
  <c r="CD72" i="23" s="1"/>
  <c r="BR18" i="23"/>
  <c r="BR52" i="23" s="1"/>
  <c r="BR72" i="23" s="1"/>
  <c r="BO19" i="23"/>
  <c r="BO53" i="23" s="1"/>
  <c r="BO73" i="23" s="1"/>
  <c r="CD19" i="23"/>
  <c r="CD53" i="23" s="1"/>
  <c r="CD73" i="23" s="1"/>
  <c r="CJ19" i="23"/>
  <c r="CJ53" i="23" s="1"/>
  <c r="CJ73" i="23" s="1"/>
  <c r="CM19" i="23"/>
  <c r="CM53" i="23" s="1"/>
  <c r="CM73" i="23" s="1"/>
  <c r="CG19" i="23"/>
  <c r="CG53" i="23" s="1"/>
  <c r="CG73" i="23" s="1"/>
  <c r="CA19" i="23"/>
  <c r="CA53" i="23" s="1"/>
  <c r="CA73" i="23" s="1"/>
  <c r="BX19" i="23"/>
  <c r="BX53" i="23" s="1"/>
  <c r="BX73" i="23" s="1"/>
  <c r="BU19" i="23"/>
  <c r="BU53" i="23" s="1"/>
  <c r="BU73" i="23" s="1"/>
  <c r="BR19" i="23"/>
  <c r="BR53" i="23" s="1"/>
  <c r="BR73" i="23" s="1"/>
  <c r="AT22" i="23" l="1"/>
  <c r="AQ22" i="23"/>
  <c r="J12" i="29" l="1"/>
  <c r="M4" i="29" s="1"/>
  <c r="M3" i="29" l="1"/>
  <c r="M11" i="29"/>
  <c r="M10" i="29"/>
  <c r="M9" i="29"/>
  <c r="M8" i="29"/>
  <c r="M7" i="29"/>
  <c r="M6" i="29"/>
  <c r="M5" i="29"/>
  <c r="F22" i="25"/>
  <c r="D4" i="20" l="1"/>
  <c r="L3" i="20" l="1"/>
  <c r="R3" i="20" s="1"/>
  <c r="M3" i="20"/>
  <c r="T3" i="20" s="1"/>
  <c r="K3" i="20"/>
  <c r="P3" i="20" s="1"/>
  <c r="I4" i="20"/>
  <c r="M4" i="20" s="1"/>
  <c r="T4" i="20" s="1"/>
  <c r="H4" i="20"/>
  <c r="L4" i="20" s="1"/>
  <c r="R4" i="20" s="1"/>
  <c r="G4" i="20"/>
  <c r="K4" i="20" s="1"/>
  <c r="P4" i="20" s="1"/>
  <c r="BL19" i="23" l="1"/>
  <c r="BL53" i="23" s="1"/>
  <c r="BL73" i="23" s="1"/>
  <c r="BL18" i="23"/>
  <c r="BL52" i="23" s="1"/>
  <c r="BL72" i="23" s="1"/>
  <c r="BI19" i="23"/>
  <c r="BI53" i="23" s="1"/>
  <c r="BI73" i="23" s="1"/>
  <c r="BI18" i="23"/>
  <c r="BI52" i="23" s="1"/>
  <c r="BI72" i="23" s="1"/>
  <c r="BF19" i="23"/>
  <c r="BF53" i="23" s="1"/>
  <c r="BF73" i="23" s="1"/>
  <c r="BF18" i="23"/>
  <c r="BF52" i="23" s="1"/>
  <c r="BF72" i="23" s="1"/>
  <c r="BC19" i="23"/>
  <c r="BC53" i="23" s="1"/>
  <c r="BC73" i="23" s="1"/>
  <c r="BC18" i="23"/>
  <c r="BC52" i="23" s="1"/>
  <c r="BC72" i="23" s="1"/>
  <c r="AZ19" i="23"/>
  <c r="AZ53" i="23" s="1"/>
  <c r="AZ73" i="23" s="1"/>
  <c r="AZ18" i="23"/>
  <c r="AZ52" i="23" s="1"/>
  <c r="AZ72" i="23" s="1"/>
  <c r="AW19" i="23"/>
  <c r="AW53" i="23" s="1"/>
  <c r="AW73" i="23" s="1"/>
  <c r="AW18" i="23"/>
  <c r="AW52" i="23" s="1"/>
  <c r="AW72" i="23" s="1"/>
  <c r="AT53" i="23"/>
  <c r="AT73" i="23" s="1"/>
  <c r="AT52" i="23"/>
  <c r="AT72" i="23" s="1"/>
  <c r="AQ53" i="23"/>
  <c r="AQ73" i="23" s="1"/>
  <c r="AQ52" i="23"/>
  <c r="AQ72" i="23" s="1"/>
  <c r="AN19" i="23"/>
  <c r="AN53" i="23" s="1"/>
  <c r="AN73" i="23" s="1"/>
  <c r="AN18" i="23"/>
  <c r="AN52" i="23" s="1"/>
  <c r="AN72" i="23" s="1"/>
  <c r="AK19" i="23"/>
  <c r="AK53" i="23" s="1"/>
  <c r="AK73" i="23" s="1"/>
  <c r="AK18" i="23"/>
  <c r="AK52" i="23" s="1"/>
  <c r="AK72" i="23" s="1"/>
  <c r="AH19" i="23"/>
  <c r="AH53" i="23" s="1"/>
  <c r="AH73" i="23" s="1"/>
  <c r="AH18" i="23"/>
  <c r="AH52" i="23" s="1"/>
  <c r="AH72" i="23" s="1"/>
  <c r="AE19" i="23"/>
  <c r="AE53" i="23" s="1"/>
  <c r="AE73" i="23" s="1"/>
  <c r="AE18" i="23"/>
  <c r="AE52" i="23" s="1"/>
  <c r="AE72" i="23" s="1"/>
  <c r="AB19" i="23"/>
  <c r="AB53" i="23" s="1"/>
  <c r="AB73" i="23" s="1"/>
  <c r="AB18" i="23"/>
  <c r="AB52" i="23" s="1"/>
  <c r="AB72" i="23" s="1"/>
  <c r="Y19" i="23"/>
  <c r="Y53" i="23" s="1"/>
  <c r="Y73" i="23" s="1"/>
  <c r="Y18" i="23"/>
  <c r="Y52" i="23" s="1"/>
  <c r="Y72" i="23" s="1"/>
  <c r="V19" i="23"/>
  <c r="V53" i="23" s="1"/>
  <c r="V73" i="23" s="1"/>
  <c r="V18" i="23"/>
  <c r="V52" i="23" s="1"/>
  <c r="V72" i="23" s="1"/>
  <c r="S19" i="23"/>
  <c r="S53" i="23" s="1"/>
  <c r="S73" i="23" s="1"/>
  <c r="S18" i="23"/>
  <c r="S52" i="23" s="1"/>
  <c r="S72" i="23" s="1"/>
  <c r="P19" i="23"/>
  <c r="P53" i="23" s="1"/>
  <c r="P73" i="23" s="1"/>
  <c r="P18" i="23"/>
  <c r="P52" i="23" s="1"/>
  <c r="P72" i="23" s="1"/>
  <c r="M19" i="23"/>
  <c r="M53" i="23" s="1"/>
  <c r="M73" i="23" s="1"/>
  <c r="M18" i="23"/>
  <c r="M52" i="23" s="1"/>
  <c r="M72" i="23" s="1"/>
  <c r="J19" i="23"/>
  <c r="J53" i="23" s="1"/>
  <c r="J73" i="23" s="1"/>
  <c r="J18" i="23"/>
  <c r="J52" i="23" s="1"/>
  <c r="J72" i="23" s="1"/>
  <c r="BY22" i="25"/>
  <c r="BV22" i="25"/>
  <c r="BS22" i="25"/>
  <c r="BP22" i="25"/>
  <c r="BM22" i="25"/>
  <c r="BJ22" i="25"/>
  <c r="BG22" i="25"/>
  <c r="BD22" i="25"/>
  <c r="BA22" i="25"/>
  <c r="AX22" i="25"/>
  <c r="AU22" i="25"/>
  <c r="AR22" i="25"/>
  <c r="AO22" i="25"/>
  <c r="AL22" i="25"/>
  <c r="Q55" i="13"/>
  <c r="Q54" i="13"/>
  <c r="Q53" i="13"/>
  <c r="I18" i="1"/>
  <c r="I52" i="1" s="1"/>
  <c r="I72" i="1" s="1"/>
  <c r="I19" i="1"/>
  <c r="I53" i="1" s="1"/>
  <c r="I73" i="1" s="1"/>
  <c r="BN18" i="25" l="1"/>
  <c r="I18" i="25"/>
  <c r="BQ18" i="25"/>
  <c r="AJ18" i="25"/>
  <c r="BT18" i="25"/>
  <c r="AG18" i="25"/>
  <c r="BW18" i="25"/>
  <c r="AS18" i="25"/>
  <c r="BZ18" i="25"/>
  <c r="AM18" i="25"/>
  <c r="AP18" i="25"/>
  <c r="R18" i="25"/>
  <c r="AY18" i="25"/>
  <c r="O18" i="25"/>
  <c r="X18" i="25"/>
  <c r="BH18" i="25"/>
  <c r="BK18" i="25"/>
  <c r="AV18" i="25"/>
  <c r="BB18" i="25"/>
  <c r="U18" i="25"/>
  <c r="AA18" i="25"/>
  <c r="L18" i="25"/>
  <c r="BE18" i="25"/>
  <c r="AD18" i="25"/>
  <c r="R20" i="1"/>
  <c r="R54" i="1" s="1"/>
  <c r="R74" i="1" s="1"/>
  <c r="R17" i="1"/>
  <c r="R16" i="1"/>
  <c r="R15" i="1"/>
  <c r="R14" i="1"/>
  <c r="R13" i="1"/>
  <c r="R12" i="1"/>
  <c r="R11" i="1"/>
  <c r="R10" i="1"/>
  <c r="R9" i="1"/>
  <c r="R8" i="1"/>
  <c r="R7" i="1"/>
  <c r="R6" i="1"/>
  <c r="R5" i="1"/>
  <c r="R4" i="1"/>
  <c r="R3" i="1"/>
  <c r="O54" i="1"/>
  <c r="O74" i="1" s="1"/>
  <c r="O17" i="1"/>
  <c r="O51" i="1" s="1"/>
  <c r="O71" i="1" s="1"/>
  <c r="O16" i="1"/>
  <c r="O50" i="1" s="1"/>
  <c r="O70" i="1" s="1"/>
  <c r="O15" i="1"/>
  <c r="O14" i="1"/>
  <c r="O48" i="1" s="1"/>
  <c r="O68" i="1" s="1"/>
  <c r="O13" i="1"/>
  <c r="O12" i="1"/>
  <c r="O46" i="1" s="1"/>
  <c r="O66" i="1" s="1"/>
  <c r="O11" i="1"/>
  <c r="O45" i="1" s="1"/>
  <c r="O65" i="1" s="1"/>
  <c r="O10" i="1"/>
  <c r="O44" i="1" s="1"/>
  <c r="O64" i="1" s="1"/>
  <c r="O9" i="1"/>
  <c r="O43" i="1" s="1"/>
  <c r="O63" i="1" s="1"/>
  <c r="O8" i="1"/>
  <c r="O42" i="1" s="1"/>
  <c r="O62" i="1" s="1"/>
  <c r="O7" i="1"/>
  <c r="O41" i="1" s="1"/>
  <c r="O61" i="1" s="1"/>
  <c r="O6" i="1"/>
  <c r="O5" i="1"/>
  <c r="O39" i="1" s="1"/>
  <c r="O59" i="1" s="1"/>
  <c r="O4" i="1"/>
  <c r="O38" i="1" s="1"/>
  <c r="O58" i="1" s="1"/>
  <c r="O3" i="1"/>
  <c r="O26" i="1" l="1"/>
  <c r="O32" i="1" s="1"/>
  <c r="O40" i="1"/>
  <c r="O60" i="1" s="1"/>
  <c r="O27" i="1"/>
  <c r="O33" i="1" s="1"/>
  <c r="O47" i="1"/>
  <c r="O67" i="1" s="1"/>
  <c r="O49" i="1"/>
  <c r="O69" i="1" s="1"/>
  <c r="O28" i="1"/>
  <c r="O34" i="1" s="1"/>
  <c r="O37" i="1"/>
  <c r="O57" i="1" s="1"/>
  <c r="O25" i="1"/>
  <c r="O31" i="1" s="1"/>
  <c r="R22" i="1"/>
  <c r="O22" i="1"/>
  <c r="M26" i="13" l="1"/>
  <c r="N26" i="13" s="1"/>
  <c r="M27" i="13"/>
  <c r="N27" i="13" s="1"/>
  <c r="M31" i="13"/>
  <c r="N31" i="13" s="1"/>
  <c r="M32" i="13"/>
  <c r="N32" i="13" s="1"/>
  <c r="M33" i="13"/>
  <c r="N33" i="13" s="1"/>
  <c r="M34" i="13"/>
  <c r="N34" i="13" s="1"/>
  <c r="N38" i="13"/>
  <c r="N39" i="13"/>
  <c r="M28" i="13"/>
  <c r="N28" i="13" s="1"/>
  <c r="M29" i="13"/>
  <c r="N29" i="13" s="1"/>
  <c r="M30" i="13"/>
  <c r="N30" i="13" s="1"/>
  <c r="M35" i="13"/>
  <c r="N35" i="13" s="1"/>
  <c r="M36" i="13"/>
  <c r="N36" i="13" s="1"/>
  <c r="M37" i="13"/>
  <c r="N37" i="13" s="1"/>
  <c r="D5" i="20" l="1"/>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Z313" i="20"/>
  <c r="AA313" i="20" s="1"/>
  <c r="AB313" i="20" s="1"/>
  <c r="Y4" i="20"/>
  <c r="H100" i="20" l="1"/>
  <c r="L100" i="20" s="1"/>
  <c r="R100" i="20" s="1"/>
  <c r="G100" i="20"/>
  <c r="K100" i="20" s="1"/>
  <c r="P100" i="20" s="1"/>
  <c r="I100" i="20"/>
  <c r="M100" i="20" s="1"/>
  <c r="T100" i="20" s="1"/>
  <c r="H92" i="20"/>
  <c r="L92" i="20" s="1"/>
  <c r="R92" i="20" s="1"/>
  <c r="G92" i="20"/>
  <c r="K92" i="20" s="1"/>
  <c r="P92" i="20" s="1"/>
  <c r="I92" i="20"/>
  <c r="M92" i="20" s="1"/>
  <c r="T92" i="20" s="1"/>
  <c r="H80" i="20"/>
  <c r="L80" i="20" s="1"/>
  <c r="R80" i="20" s="1"/>
  <c r="G80" i="20"/>
  <c r="K80" i="20" s="1"/>
  <c r="P80" i="20" s="1"/>
  <c r="I80" i="20"/>
  <c r="M80" i="20" s="1"/>
  <c r="T80" i="20" s="1"/>
  <c r="H68" i="20"/>
  <c r="L68" i="20" s="1"/>
  <c r="R68" i="20" s="1"/>
  <c r="G68" i="20"/>
  <c r="K68" i="20" s="1"/>
  <c r="P68" i="20" s="1"/>
  <c r="I68" i="20"/>
  <c r="M68" i="20" s="1"/>
  <c r="T68" i="20" s="1"/>
  <c r="I60" i="20"/>
  <c r="M60" i="20" s="1"/>
  <c r="T60" i="20" s="1"/>
  <c r="H60" i="20"/>
  <c r="L60" i="20" s="1"/>
  <c r="R60" i="20" s="1"/>
  <c r="G60" i="20"/>
  <c r="K60" i="20" s="1"/>
  <c r="P60" i="20" s="1"/>
  <c r="I56" i="20"/>
  <c r="M56" i="20" s="1"/>
  <c r="T56" i="20" s="1"/>
  <c r="H56" i="20"/>
  <c r="L56" i="20" s="1"/>
  <c r="R56" i="20" s="1"/>
  <c r="G56" i="20"/>
  <c r="K56" i="20" s="1"/>
  <c r="P56" i="20" s="1"/>
  <c r="I48" i="20"/>
  <c r="M48" i="20" s="1"/>
  <c r="T48" i="20" s="1"/>
  <c r="H48" i="20"/>
  <c r="L48" i="20" s="1"/>
  <c r="R48" i="20" s="1"/>
  <c r="G48" i="20"/>
  <c r="K48" i="20" s="1"/>
  <c r="P48" i="20" s="1"/>
  <c r="I40" i="20"/>
  <c r="M40" i="20" s="1"/>
  <c r="T40" i="20" s="1"/>
  <c r="H40" i="20"/>
  <c r="L40" i="20" s="1"/>
  <c r="R40" i="20" s="1"/>
  <c r="G40" i="20"/>
  <c r="K40" i="20" s="1"/>
  <c r="P40" i="20" s="1"/>
  <c r="I32" i="20"/>
  <c r="M32" i="20" s="1"/>
  <c r="T32" i="20" s="1"/>
  <c r="H32" i="20"/>
  <c r="L32" i="20" s="1"/>
  <c r="R32" i="20" s="1"/>
  <c r="G32" i="20"/>
  <c r="K32" i="20" s="1"/>
  <c r="P32" i="20" s="1"/>
  <c r="I28" i="20"/>
  <c r="M28" i="20" s="1"/>
  <c r="T28" i="20" s="1"/>
  <c r="H28" i="20"/>
  <c r="L28" i="20" s="1"/>
  <c r="R28" i="20" s="1"/>
  <c r="G28" i="20"/>
  <c r="K28" i="20" s="1"/>
  <c r="P28" i="20" s="1"/>
  <c r="I20" i="20"/>
  <c r="M20" i="20" s="1"/>
  <c r="T20" i="20" s="1"/>
  <c r="H20" i="20"/>
  <c r="L20" i="20" s="1"/>
  <c r="R20" i="20" s="1"/>
  <c r="G20" i="20"/>
  <c r="K20" i="20" s="1"/>
  <c r="P20" i="20" s="1"/>
  <c r="I16" i="20"/>
  <c r="M16" i="20" s="1"/>
  <c r="T16" i="20" s="1"/>
  <c r="H16" i="20"/>
  <c r="L16" i="20" s="1"/>
  <c r="R16" i="20" s="1"/>
  <c r="G16" i="20"/>
  <c r="K16" i="20" s="1"/>
  <c r="P16" i="20" s="1"/>
  <c r="I12" i="20"/>
  <c r="M12" i="20" s="1"/>
  <c r="T12" i="20" s="1"/>
  <c r="H12" i="20"/>
  <c r="L12" i="20" s="1"/>
  <c r="R12" i="20" s="1"/>
  <c r="G12" i="20"/>
  <c r="K12" i="20" s="1"/>
  <c r="P12" i="20" s="1"/>
  <c r="I8" i="20"/>
  <c r="M8" i="20" s="1"/>
  <c r="T8" i="20" s="1"/>
  <c r="G8" i="20"/>
  <c r="K8" i="20" s="1"/>
  <c r="P8" i="20" s="1"/>
  <c r="H8" i="20"/>
  <c r="L8" i="20" s="1"/>
  <c r="R8" i="20" s="1"/>
  <c r="G99" i="20"/>
  <c r="K99" i="20" s="1"/>
  <c r="P99" i="20" s="1"/>
  <c r="H99" i="20"/>
  <c r="L99" i="20" s="1"/>
  <c r="R99" i="20" s="1"/>
  <c r="I99" i="20"/>
  <c r="M99" i="20" s="1"/>
  <c r="T99" i="20" s="1"/>
  <c r="G95" i="20"/>
  <c r="K95" i="20" s="1"/>
  <c r="P95" i="20" s="1"/>
  <c r="H95" i="20"/>
  <c r="L95" i="20" s="1"/>
  <c r="R95" i="20" s="1"/>
  <c r="I95" i="20"/>
  <c r="M95" i="20" s="1"/>
  <c r="T95" i="20" s="1"/>
  <c r="G91" i="20"/>
  <c r="K91" i="20" s="1"/>
  <c r="P91" i="20" s="1"/>
  <c r="H91" i="20"/>
  <c r="L91" i="20" s="1"/>
  <c r="R91" i="20" s="1"/>
  <c r="I91" i="20"/>
  <c r="M91" i="20" s="1"/>
  <c r="T91" i="20" s="1"/>
  <c r="G87" i="20"/>
  <c r="K87" i="20" s="1"/>
  <c r="P87" i="20" s="1"/>
  <c r="H87" i="20"/>
  <c r="L87" i="20" s="1"/>
  <c r="R87" i="20" s="1"/>
  <c r="I87" i="20"/>
  <c r="M87" i="20" s="1"/>
  <c r="T87" i="20" s="1"/>
  <c r="G83" i="20"/>
  <c r="K83" i="20" s="1"/>
  <c r="P83" i="20" s="1"/>
  <c r="H83" i="20"/>
  <c r="L83" i="20" s="1"/>
  <c r="R83" i="20" s="1"/>
  <c r="I83" i="20"/>
  <c r="M83" i="20" s="1"/>
  <c r="T83" i="20" s="1"/>
  <c r="G79" i="20"/>
  <c r="K79" i="20" s="1"/>
  <c r="P79" i="20" s="1"/>
  <c r="H79" i="20"/>
  <c r="L79" i="20" s="1"/>
  <c r="R79" i="20" s="1"/>
  <c r="I79" i="20"/>
  <c r="M79" i="20" s="1"/>
  <c r="T79" i="20" s="1"/>
  <c r="G75" i="20"/>
  <c r="K75" i="20" s="1"/>
  <c r="P75" i="20" s="1"/>
  <c r="H75" i="20"/>
  <c r="L75" i="20" s="1"/>
  <c r="R75" i="20" s="1"/>
  <c r="I75" i="20"/>
  <c r="M75" i="20" s="1"/>
  <c r="T75" i="20" s="1"/>
  <c r="G71" i="20"/>
  <c r="K71" i="20" s="1"/>
  <c r="P71" i="20" s="1"/>
  <c r="H71" i="20"/>
  <c r="L71" i="20" s="1"/>
  <c r="R71" i="20" s="1"/>
  <c r="I71" i="20"/>
  <c r="M71" i="20" s="1"/>
  <c r="T71" i="20" s="1"/>
  <c r="G67" i="20"/>
  <c r="K67" i="20" s="1"/>
  <c r="P67" i="20" s="1"/>
  <c r="H67" i="20"/>
  <c r="L67" i="20" s="1"/>
  <c r="R67" i="20" s="1"/>
  <c r="I67" i="20"/>
  <c r="M67" i="20" s="1"/>
  <c r="T67" i="20" s="1"/>
  <c r="H63" i="20"/>
  <c r="L63" i="20" s="1"/>
  <c r="R63" i="20" s="1"/>
  <c r="G63" i="20"/>
  <c r="K63" i="20" s="1"/>
  <c r="P63" i="20" s="1"/>
  <c r="I63" i="20"/>
  <c r="M63" i="20" s="1"/>
  <c r="T63" i="20" s="1"/>
  <c r="H59" i="20"/>
  <c r="L59" i="20" s="1"/>
  <c r="R59" i="20" s="1"/>
  <c r="G59" i="20"/>
  <c r="K59" i="20" s="1"/>
  <c r="P59" i="20" s="1"/>
  <c r="I59" i="20"/>
  <c r="M59" i="20" s="1"/>
  <c r="T59" i="20" s="1"/>
  <c r="H55" i="20"/>
  <c r="L55" i="20" s="1"/>
  <c r="R55" i="20" s="1"/>
  <c r="G55" i="20"/>
  <c r="K55" i="20" s="1"/>
  <c r="P55" i="20" s="1"/>
  <c r="I55" i="20"/>
  <c r="M55" i="20" s="1"/>
  <c r="T55" i="20" s="1"/>
  <c r="H51" i="20"/>
  <c r="L51" i="20" s="1"/>
  <c r="R51" i="20" s="1"/>
  <c r="G51" i="20"/>
  <c r="K51" i="20" s="1"/>
  <c r="P51" i="20" s="1"/>
  <c r="I51" i="20"/>
  <c r="M51" i="20" s="1"/>
  <c r="T51" i="20" s="1"/>
  <c r="H47" i="20"/>
  <c r="L47" i="20" s="1"/>
  <c r="R47" i="20" s="1"/>
  <c r="G47" i="20"/>
  <c r="K47" i="20" s="1"/>
  <c r="P47" i="20" s="1"/>
  <c r="I47" i="20"/>
  <c r="M47" i="20" s="1"/>
  <c r="T47" i="20" s="1"/>
  <c r="H43" i="20"/>
  <c r="L43" i="20" s="1"/>
  <c r="R43" i="20" s="1"/>
  <c r="G43" i="20"/>
  <c r="K43" i="20" s="1"/>
  <c r="P43" i="20" s="1"/>
  <c r="I43" i="20"/>
  <c r="M43" i="20" s="1"/>
  <c r="T43" i="20" s="1"/>
  <c r="H39" i="20"/>
  <c r="L39" i="20" s="1"/>
  <c r="R39" i="20" s="1"/>
  <c r="G39" i="20"/>
  <c r="K39" i="20" s="1"/>
  <c r="P39" i="20" s="1"/>
  <c r="I39" i="20"/>
  <c r="M39" i="20" s="1"/>
  <c r="T39" i="20" s="1"/>
  <c r="H35" i="20"/>
  <c r="L35" i="20" s="1"/>
  <c r="R35" i="20" s="1"/>
  <c r="G35" i="20"/>
  <c r="K35" i="20" s="1"/>
  <c r="P35" i="20" s="1"/>
  <c r="I35" i="20"/>
  <c r="M35" i="20" s="1"/>
  <c r="T35" i="20" s="1"/>
  <c r="H31" i="20"/>
  <c r="L31" i="20" s="1"/>
  <c r="R31" i="20" s="1"/>
  <c r="G31" i="20"/>
  <c r="K31" i="20" s="1"/>
  <c r="P31" i="20" s="1"/>
  <c r="I31" i="20"/>
  <c r="M31" i="20" s="1"/>
  <c r="T31" i="20" s="1"/>
  <c r="H27" i="20"/>
  <c r="L27" i="20" s="1"/>
  <c r="R27" i="20" s="1"/>
  <c r="G27" i="20"/>
  <c r="K27" i="20" s="1"/>
  <c r="P27" i="20" s="1"/>
  <c r="I27" i="20"/>
  <c r="M27" i="20" s="1"/>
  <c r="T27" i="20" s="1"/>
  <c r="H23" i="20"/>
  <c r="L23" i="20" s="1"/>
  <c r="R23" i="20" s="1"/>
  <c r="G23" i="20"/>
  <c r="K23" i="20" s="1"/>
  <c r="P23" i="20" s="1"/>
  <c r="I23" i="20"/>
  <c r="M23" i="20" s="1"/>
  <c r="T23" i="20" s="1"/>
  <c r="H19" i="20"/>
  <c r="L19" i="20" s="1"/>
  <c r="R19" i="20" s="1"/>
  <c r="G19" i="20"/>
  <c r="K19" i="20" s="1"/>
  <c r="P19" i="20" s="1"/>
  <c r="I19" i="20"/>
  <c r="M19" i="20" s="1"/>
  <c r="T19" i="20" s="1"/>
  <c r="H15" i="20"/>
  <c r="L15" i="20" s="1"/>
  <c r="R15" i="20" s="1"/>
  <c r="G15" i="20"/>
  <c r="K15" i="20" s="1"/>
  <c r="P15" i="20" s="1"/>
  <c r="I15" i="20"/>
  <c r="M15" i="20" s="1"/>
  <c r="T15" i="20" s="1"/>
  <c r="H11" i="20"/>
  <c r="L11" i="20" s="1"/>
  <c r="R11" i="20" s="1"/>
  <c r="G11" i="20"/>
  <c r="K11" i="20" s="1"/>
  <c r="P11" i="20" s="1"/>
  <c r="I11" i="20"/>
  <c r="M11" i="20" s="1"/>
  <c r="T11" i="20" s="1"/>
  <c r="I7" i="20"/>
  <c r="M7" i="20" s="1"/>
  <c r="T7" i="20" s="1"/>
  <c r="H7" i="20"/>
  <c r="L7" i="20" s="1"/>
  <c r="R7" i="20" s="1"/>
  <c r="G7" i="20"/>
  <c r="K7" i="20" s="1"/>
  <c r="P7" i="20" s="1"/>
  <c r="H96" i="20"/>
  <c r="L96" i="20" s="1"/>
  <c r="R96" i="20" s="1"/>
  <c r="G96" i="20"/>
  <c r="K96" i="20" s="1"/>
  <c r="P96" i="20" s="1"/>
  <c r="I96" i="20"/>
  <c r="M96" i="20" s="1"/>
  <c r="T96" i="20" s="1"/>
  <c r="H84" i="20"/>
  <c r="L84" i="20" s="1"/>
  <c r="R84" i="20" s="1"/>
  <c r="G84" i="20"/>
  <c r="K84" i="20" s="1"/>
  <c r="P84" i="20" s="1"/>
  <c r="I84" i="20"/>
  <c r="M84" i="20" s="1"/>
  <c r="T84" i="20" s="1"/>
  <c r="I86" i="20"/>
  <c r="M86" i="20" s="1"/>
  <c r="T86" i="20" s="1"/>
  <c r="G86" i="20"/>
  <c r="K86" i="20" s="1"/>
  <c r="P86" i="20" s="1"/>
  <c r="H86" i="20"/>
  <c r="L86" i="20" s="1"/>
  <c r="R86" i="20" s="1"/>
  <c r="I74" i="20"/>
  <c r="M74" i="20" s="1"/>
  <c r="T74" i="20" s="1"/>
  <c r="G74" i="20"/>
  <c r="K74" i="20" s="1"/>
  <c r="P74" i="20" s="1"/>
  <c r="H74" i="20"/>
  <c r="L74" i="20" s="1"/>
  <c r="R74" i="20" s="1"/>
  <c r="I66" i="20"/>
  <c r="M66" i="20" s="1"/>
  <c r="T66" i="20" s="1"/>
  <c r="G66" i="20"/>
  <c r="K66" i="20" s="1"/>
  <c r="P66" i="20" s="1"/>
  <c r="H66" i="20"/>
  <c r="L66" i="20" s="1"/>
  <c r="R66" i="20" s="1"/>
  <c r="G62" i="20"/>
  <c r="K62" i="20" s="1"/>
  <c r="P62" i="20" s="1"/>
  <c r="H62" i="20"/>
  <c r="L62" i="20" s="1"/>
  <c r="R62" i="20" s="1"/>
  <c r="I62" i="20"/>
  <c r="M62" i="20" s="1"/>
  <c r="T62" i="20" s="1"/>
  <c r="G54" i="20"/>
  <c r="K54" i="20" s="1"/>
  <c r="P54" i="20" s="1"/>
  <c r="H54" i="20"/>
  <c r="L54" i="20" s="1"/>
  <c r="R54" i="20" s="1"/>
  <c r="I54" i="20"/>
  <c r="M54" i="20" s="1"/>
  <c r="T54" i="20" s="1"/>
  <c r="G50" i="20"/>
  <c r="K50" i="20" s="1"/>
  <c r="P50" i="20" s="1"/>
  <c r="H50" i="20"/>
  <c r="L50" i="20" s="1"/>
  <c r="R50" i="20" s="1"/>
  <c r="I50" i="20"/>
  <c r="M50" i="20" s="1"/>
  <c r="T50" i="20" s="1"/>
  <c r="G46" i="20"/>
  <c r="K46" i="20" s="1"/>
  <c r="P46" i="20" s="1"/>
  <c r="H46" i="20"/>
  <c r="L46" i="20" s="1"/>
  <c r="R46" i="20" s="1"/>
  <c r="I46" i="20"/>
  <c r="M46" i="20" s="1"/>
  <c r="T46" i="20" s="1"/>
  <c r="G42" i="20"/>
  <c r="K42" i="20" s="1"/>
  <c r="P42" i="20" s="1"/>
  <c r="H42" i="20"/>
  <c r="L42" i="20" s="1"/>
  <c r="R42" i="20" s="1"/>
  <c r="I42" i="20"/>
  <c r="M42" i="20" s="1"/>
  <c r="T42" i="20" s="1"/>
  <c r="G38" i="20"/>
  <c r="K38" i="20" s="1"/>
  <c r="P38" i="20" s="1"/>
  <c r="H38" i="20"/>
  <c r="L38" i="20" s="1"/>
  <c r="R38" i="20" s="1"/>
  <c r="I38" i="20"/>
  <c r="M38" i="20" s="1"/>
  <c r="T38" i="20" s="1"/>
  <c r="G34" i="20"/>
  <c r="K34" i="20" s="1"/>
  <c r="P34" i="20" s="1"/>
  <c r="H34" i="20"/>
  <c r="L34" i="20" s="1"/>
  <c r="R34" i="20" s="1"/>
  <c r="I34" i="20"/>
  <c r="M34" i="20" s="1"/>
  <c r="T34" i="20" s="1"/>
  <c r="G30" i="20"/>
  <c r="K30" i="20" s="1"/>
  <c r="P30" i="20" s="1"/>
  <c r="H30" i="20"/>
  <c r="L30" i="20" s="1"/>
  <c r="R30" i="20" s="1"/>
  <c r="I30" i="20"/>
  <c r="M30" i="20" s="1"/>
  <c r="T30" i="20" s="1"/>
  <c r="G26" i="20"/>
  <c r="K26" i="20" s="1"/>
  <c r="P26" i="20" s="1"/>
  <c r="H26" i="20"/>
  <c r="L26" i="20" s="1"/>
  <c r="R26" i="20" s="1"/>
  <c r="I26" i="20"/>
  <c r="M26" i="20" s="1"/>
  <c r="T26" i="20" s="1"/>
  <c r="G22" i="20"/>
  <c r="K22" i="20" s="1"/>
  <c r="P22" i="20" s="1"/>
  <c r="H22" i="20"/>
  <c r="L22" i="20" s="1"/>
  <c r="R22" i="20" s="1"/>
  <c r="I22" i="20"/>
  <c r="M22" i="20" s="1"/>
  <c r="T22" i="20" s="1"/>
  <c r="G18" i="20"/>
  <c r="K18" i="20" s="1"/>
  <c r="P18" i="20" s="1"/>
  <c r="H18" i="20"/>
  <c r="L18" i="20" s="1"/>
  <c r="R18" i="20" s="1"/>
  <c r="I18" i="20"/>
  <c r="M18" i="20" s="1"/>
  <c r="T18" i="20" s="1"/>
  <c r="G14" i="20"/>
  <c r="K14" i="20" s="1"/>
  <c r="P14" i="20" s="1"/>
  <c r="H14" i="20"/>
  <c r="L14" i="20" s="1"/>
  <c r="R14" i="20" s="1"/>
  <c r="I14" i="20"/>
  <c r="M14" i="20" s="1"/>
  <c r="T14" i="20" s="1"/>
  <c r="H6" i="20"/>
  <c r="L6" i="20" s="1"/>
  <c r="R6" i="20" s="1"/>
  <c r="G6" i="20"/>
  <c r="K6" i="20" s="1"/>
  <c r="P6" i="20" s="1"/>
  <c r="I6" i="20"/>
  <c r="M6" i="20" s="1"/>
  <c r="T6" i="20" s="1"/>
  <c r="H88" i="20"/>
  <c r="L88" i="20" s="1"/>
  <c r="R88" i="20" s="1"/>
  <c r="G88" i="20"/>
  <c r="K88" i="20" s="1"/>
  <c r="P88" i="20" s="1"/>
  <c r="I88" i="20"/>
  <c r="M88" i="20" s="1"/>
  <c r="T88" i="20" s="1"/>
  <c r="H76" i="20"/>
  <c r="L76" i="20" s="1"/>
  <c r="R76" i="20" s="1"/>
  <c r="G76" i="20"/>
  <c r="K76" i="20" s="1"/>
  <c r="P76" i="20" s="1"/>
  <c r="I76" i="20"/>
  <c r="M76" i="20" s="1"/>
  <c r="T76" i="20" s="1"/>
  <c r="H72" i="20"/>
  <c r="L72" i="20" s="1"/>
  <c r="R72" i="20" s="1"/>
  <c r="G72" i="20"/>
  <c r="K72" i="20" s="1"/>
  <c r="P72" i="20" s="1"/>
  <c r="I72" i="20"/>
  <c r="M72" i="20" s="1"/>
  <c r="T72" i="20" s="1"/>
  <c r="I52" i="20"/>
  <c r="M52" i="20" s="1"/>
  <c r="T52" i="20" s="1"/>
  <c r="H52" i="20"/>
  <c r="L52" i="20" s="1"/>
  <c r="R52" i="20" s="1"/>
  <c r="G52" i="20"/>
  <c r="K52" i="20" s="1"/>
  <c r="P52" i="20" s="1"/>
  <c r="I44" i="20"/>
  <c r="M44" i="20" s="1"/>
  <c r="T44" i="20" s="1"/>
  <c r="H44" i="20"/>
  <c r="L44" i="20" s="1"/>
  <c r="R44" i="20" s="1"/>
  <c r="G44" i="20"/>
  <c r="K44" i="20" s="1"/>
  <c r="P44" i="20" s="1"/>
  <c r="I36" i="20"/>
  <c r="M36" i="20" s="1"/>
  <c r="T36" i="20" s="1"/>
  <c r="H36" i="20"/>
  <c r="L36" i="20" s="1"/>
  <c r="R36" i="20" s="1"/>
  <c r="G36" i="20"/>
  <c r="K36" i="20" s="1"/>
  <c r="P36" i="20" s="1"/>
  <c r="I24" i="20"/>
  <c r="M24" i="20" s="1"/>
  <c r="T24" i="20" s="1"/>
  <c r="H24" i="20"/>
  <c r="L24" i="20" s="1"/>
  <c r="R24" i="20" s="1"/>
  <c r="G24" i="20"/>
  <c r="K24" i="20" s="1"/>
  <c r="P24" i="20" s="1"/>
  <c r="I98" i="20"/>
  <c r="M98" i="20" s="1"/>
  <c r="T98" i="20" s="1"/>
  <c r="G98" i="20"/>
  <c r="K98" i="20" s="1"/>
  <c r="P98" i="20" s="1"/>
  <c r="H98" i="20"/>
  <c r="L98" i="20" s="1"/>
  <c r="R98" i="20" s="1"/>
  <c r="I94" i="20"/>
  <c r="M94" i="20" s="1"/>
  <c r="T94" i="20" s="1"/>
  <c r="G94" i="20"/>
  <c r="K94" i="20" s="1"/>
  <c r="P94" i="20" s="1"/>
  <c r="H94" i="20"/>
  <c r="L94" i="20" s="1"/>
  <c r="R94" i="20" s="1"/>
  <c r="I90" i="20"/>
  <c r="M90" i="20" s="1"/>
  <c r="T90" i="20" s="1"/>
  <c r="G90" i="20"/>
  <c r="K90" i="20" s="1"/>
  <c r="P90" i="20" s="1"/>
  <c r="H90" i="20"/>
  <c r="L90" i="20" s="1"/>
  <c r="R90" i="20" s="1"/>
  <c r="I82" i="20"/>
  <c r="M82" i="20" s="1"/>
  <c r="T82" i="20" s="1"/>
  <c r="G82" i="20"/>
  <c r="K82" i="20" s="1"/>
  <c r="P82" i="20" s="1"/>
  <c r="H82" i="20"/>
  <c r="L82" i="20" s="1"/>
  <c r="R82" i="20" s="1"/>
  <c r="I78" i="20"/>
  <c r="M78" i="20" s="1"/>
  <c r="T78" i="20" s="1"/>
  <c r="G78" i="20"/>
  <c r="K78" i="20" s="1"/>
  <c r="P78" i="20" s="1"/>
  <c r="H78" i="20"/>
  <c r="L78" i="20" s="1"/>
  <c r="R78" i="20" s="1"/>
  <c r="I70" i="20"/>
  <c r="M70" i="20" s="1"/>
  <c r="T70" i="20" s="1"/>
  <c r="G70" i="20"/>
  <c r="K70" i="20" s="1"/>
  <c r="P70" i="20" s="1"/>
  <c r="H70" i="20"/>
  <c r="L70" i="20" s="1"/>
  <c r="R70" i="20" s="1"/>
  <c r="G58" i="20"/>
  <c r="K58" i="20" s="1"/>
  <c r="P58" i="20" s="1"/>
  <c r="H58" i="20"/>
  <c r="L58" i="20" s="1"/>
  <c r="R58" i="20" s="1"/>
  <c r="I58" i="20"/>
  <c r="M58" i="20" s="1"/>
  <c r="T58" i="20" s="1"/>
  <c r="I101" i="20"/>
  <c r="M101" i="20" s="1"/>
  <c r="T101" i="20" s="1"/>
  <c r="H101" i="20"/>
  <c r="L101" i="20" s="1"/>
  <c r="R101" i="20" s="1"/>
  <c r="G101" i="20"/>
  <c r="K101" i="20" s="1"/>
  <c r="P101" i="20" s="1"/>
  <c r="I97" i="20"/>
  <c r="M97" i="20" s="1"/>
  <c r="T97" i="20" s="1"/>
  <c r="H97" i="20"/>
  <c r="L97" i="20" s="1"/>
  <c r="R97" i="20" s="1"/>
  <c r="G97" i="20"/>
  <c r="K97" i="20" s="1"/>
  <c r="P97" i="20" s="1"/>
  <c r="I93" i="20"/>
  <c r="M93" i="20" s="1"/>
  <c r="T93" i="20" s="1"/>
  <c r="H93" i="20"/>
  <c r="L93" i="20" s="1"/>
  <c r="R93" i="20" s="1"/>
  <c r="G93" i="20"/>
  <c r="K93" i="20" s="1"/>
  <c r="P93" i="20" s="1"/>
  <c r="I89" i="20"/>
  <c r="M89" i="20" s="1"/>
  <c r="T89" i="20" s="1"/>
  <c r="H89" i="20"/>
  <c r="L89" i="20" s="1"/>
  <c r="R89" i="20" s="1"/>
  <c r="G89" i="20"/>
  <c r="K89" i="20" s="1"/>
  <c r="P89" i="20" s="1"/>
  <c r="I85" i="20"/>
  <c r="M85" i="20" s="1"/>
  <c r="T85" i="20" s="1"/>
  <c r="H85" i="20"/>
  <c r="L85" i="20" s="1"/>
  <c r="R85" i="20" s="1"/>
  <c r="G85" i="20"/>
  <c r="K85" i="20" s="1"/>
  <c r="P85" i="20" s="1"/>
  <c r="I81" i="20"/>
  <c r="M81" i="20" s="1"/>
  <c r="T81" i="20" s="1"/>
  <c r="H81" i="20"/>
  <c r="L81" i="20" s="1"/>
  <c r="R81" i="20" s="1"/>
  <c r="G81" i="20"/>
  <c r="K81" i="20" s="1"/>
  <c r="P81" i="20" s="1"/>
  <c r="I77" i="20"/>
  <c r="M77" i="20" s="1"/>
  <c r="T77" i="20" s="1"/>
  <c r="H77" i="20"/>
  <c r="L77" i="20" s="1"/>
  <c r="R77" i="20" s="1"/>
  <c r="G77" i="20"/>
  <c r="K77" i="20" s="1"/>
  <c r="P77" i="20" s="1"/>
  <c r="I73" i="20"/>
  <c r="M73" i="20" s="1"/>
  <c r="T73" i="20" s="1"/>
  <c r="H73" i="20"/>
  <c r="L73" i="20" s="1"/>
  <c r="R73" i="20" s="1"/>
  <c r="G73" i="20"/>
  <c r="K73" i="20" s="1"/>
  <c r="P73" i="20" s="1"/>
  <c r="I69" i="20"/>
  <c r="M69" i="20" s="1"/>
  <c r="T69" i="20" s="1"/>
  <c r="H69" i="20"/>
  <c r="L69" i="20" s="1"/>
  <c r="R69" i="20" s="1"/>
  <c r="G69" i="20"/>
  <c r="K69" i="20" s="1"/>
  <c r="P69" i="20" s="1"/>
  <c r="I65" i="20"/>
  <c r="M65" i="20" s="1"/>
  <c r="T65" i="20" s="1"/>
  <c r="H65" i="20"/>
  <c r="L65" i="20" s="1"/>
  <c r="R65" i="20" s="1"/>
  <c r="G65" i="20"/>
  <c r="K65" i="20" s="1"/>
  <c r="P65" i="20" s="1"/>
  <c r="I61" i="20"/>
  <c r="M61" i="20" s="1"/>
  <c r="T61" i="20" s="1"/>
  <c r="G61" i="20"/>
  <c r="K61" i="20" s="1"/>
  <c r="P61" i="20" s="1"/>
  <c r="H61" i="20"/>
  <c r="L61" i="20" s="1"/>
  <c r="R61" i="20" s="1"/>
  <c r="I57" i="20"/>
  <c r="M57" i="20" s="1"/>
  <c r="T57" i="20" s="1"/>
  <c r="G57" i="20"/>
  <c r="K57" i="20" s="1"/>
  <c r="P57" i="20" s="1"/>
  <c r="H57" i="20"/>
  <c r="L57" i="20" s="1"/>
  <c r="R57" i="20" s="1"/>
  <c r="I53" i="20"/>
  <c r="M53" i="20" s="1"/>
  <c r="T53" i="20" s="1"/>
  <c r="G53" i="20"/>
  <c r="K53" i="20" s="1"/>
  <c r="P53" i="20" s="1"/>
  <c r="H53" i="20"/>
  <c r="L53" i="20" s="1"/>
  <c r="R53" i="20" s="1"/>
  <c r="I49" i="20"/>
  <c r="M49" i="20" s="1"/>
  <c r="T49" i="20" s="1"/>
  <c r="G49" i="20"/>
  <c r="K49" i="20" s="1"/>
  <c r="P49" i="20" s="1"/>
  <c r="H49" i="20"/>
  <c r="L49" i="20" s="1"/>
  <c r="R49" i="20" s="1"/>
  <c r="I45" i="20"/>
  <c r="M45" i="20" s="1"/>
  <c r="T45" i="20" s="1"/>
  <c r="G45" i="20"/>
  <c r="K45" i="20" s="1"/>
  <c r="P45" i="20" s="1"/>
  <c r="H45" i="20"/>
  <c r="L45" i="20" s="1"/>
  <c r="R45" i="20" s="1"/>
  <c r="I41" i="20"/>
  <c r="M41" i="20" s="1"/>
  <c r="T41" i="20" s="1"/>
  <c r="G41" i="20"/>
  <c r="K41" i="20" s="1"/>
  <c r="P41" i="20" s="1"/>
  <c r="H41" i="20"/>
  <c r="L41" i="20" s="1"/>
  <c r="R41" i="20" s="1"/>
  <c r="I37" i="20"/>
  <c r="M37" i="20" s="1"/>
  <c r="T37" i="20" s="1"/>
  <c r="G37" i="20"/>
  <c r="K37" i="20" s="1"/>
  <c r="P37" i="20" s="1"/>
  <c r="H37" i="20"/>
  <c r="L37" i="20" s="1"/>
  <c r="R37" i="20" s="1"/>
  <c r="I33" i="20"/>
  <c r="M33" i="20" s="1"/>
  <c r="T33" i="20" s="1"/>
  <c r="G33" i="20"/>
  <c r="K33" i="20" s="1"/>
  <c r="P33" i="20" s="1"/>
  <c r="H33" i="20"/>
  <c r="L33" i="20" s="1"/>
  <c r="R33" i="20" s="1"/>
  <c r="I29" i="20"/>
  <c r="M29" i="20" s="1"/>
  <c r="T29" i="20" s="1"/>
  <c r="G29" i="20"/>
  <c r="K29" i="20" s="1"/>
  <c r="P29" i="20" s="1"/>
  <c r="H29" i="20"/>
  <c r="L29" i="20" s="1"/>
  <c r="R29" i="20" s="1"/>
  <c r="I25" i="20"/>
  <c r="M25" i="20" s="1"/>
  <c r="T25" i="20" s="1"/>
  <c r="G25" i="20"/>
  <c r="K25" i="20" s="1"/>
  <c r="P25" i="20" s="1"/>
  <c r="H25" i="20"/>
  <c r="L25" i="20" s="1"/>
  <c r="R25" i="20" s="1"/>
  <c r="I21" i="20"/>
  <c r="M21" i="20" s="1"/>
  <c r="T21" i="20" s="1"/>
  <c r="G21" i="20"/>
  <c r="K21" i="20" s="1"/>
  <c r="P21" i="20" s="1"/>
  <c r="H21" i="20"/>
  <c r="L21" i="20" s="1"/>
  <c r="R21" i="20" s="1"/>
  <c r="I17" i="20"/>
  <c r="M17" i="20" s="1"/>
  <c r="T17" i="20" s="1"/>
  <c r="G17" i="20"/>
  <c r="K17" i="20" s="1"/>
  <c r="P17" i="20" s="1"/>
  <c r="H17" i="20"/>
  <c r="L17" i="20" s="1"/>
  <c r="R17" i="20" s="1"/>
  <c r="I13" i="20"/>
  <c r="M13" i="20" s="1"/>
  <c r="T13" i="20" s="1"/>
  <c r="G13" i="20"/>
  <c r="K13" i="20" s="1"/>
  <c r="P13" i="20" s="1"/>
  <c r="H13" i="20"/>
  <c r="L13" i="20" s="1"/>
  <c r="R13" i="20" s="1"/>
  <c r="G9" i="20"/>
  <c r="K9" i="20" s="1"/>
  <c r="P9" i="20" s="1"/>
  <c r="H9" i="20"/>
  <c r="L9" i="20" s="1"/>
  <c r="R9" i="20" s="1"/>
  <c r="I9" i="20"/>
  <c r="M9" i="20" s="1"/>
  <c r="T9" i="20" s="1"/>
  <c r="I5" i="20"/>
  <c r="M5" i="20" s="1"/>
  <c r="T5" i="20" s="1"/>
  <c r="G5" i="20"/>
  <c r="K5" i="20" s="1"/>
  <c r="P5" i="20" s="1"/>
  <c r="H5" i="20"/>
  <c r="L5" i="20" s="1"/>
  <c r="R5" i="20" s="1"/>
  <c r="H64" i="20"/>
  <c r="L64" i="20" s="1"/>
  <c r="R64" i="20" s="1"/>
  <c r="I64" i="20"/>
  <c r="M64" i="20" s="1"/>
  <c r="T64" i="20" s="1"/>
  <c r="G64" i="20"/>
  <c r="K64" i="20" s="1"/>
  <c r="P64" i="20" s="1"/>
  <c r="G10" i="20"/>
  <c r="K10" i="20" s="1"/>
  <c r="P10" i="20" s="1"/>
  <c r="I10" i="20"/>
  <c r="M10" i="20" s="1"/>
  <c r="T10" i="20" s="1"/>
  <c r="H10" i="20"/>
  <c r="L10" i="20" s="1"/>
  <c r="R10" i="20" s="1"/>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X90" i="20"/>
  <c r="X91" i="20"/>
  <c r="X92" i="20"/>
  <c r="X93" i="20"/>
  <c r="X94" i="20"/>
  <c r="X95" i="20"/>
  <c r="X96" i="20"/>
  <c r="X97" i="20"/>
  <c r="X98" i="20"/>
  <c r="X99" i="20"/>
  <c r="X100" i="20"/>
  <c r="X101" i="20"/>
  <c r="X5" i="20"/>
  <c r="Z4" i="20" s="1"/>
  <c r="X6" i="20"/>
  <c r="X7" i="20"/>
  <c r="X8" i="20"/>
  <c r="X9" i="20"/>
  <c r="X10" i="20"/>
  <c r="X11" i="20"/>
  <c r="X12" i="20"/>
  <c r="X13" i="20"/>
  <c r="X14" i="20"/>
  <c r="X15" i="20"/>
  <c r="X16" i="20"/>
  <c r="X17" i="20"/>
  <c r="X18" i="20"/>
  <c r="X19" i="20"/>
  <c r="X20" i="20"/>
  <c r="X21" i="20"/>
  <c r="X22" i="20"/>
  <c r="X23" i="20"/>
  <c r="X24" i="20"/>
  <c r="X25" i="20"/>
  <c r="X26" i="20"/>
  <c r="X27" i="20"/>
  <c r="X28" i="20"/>
  <c r="X29" i="20"/>
  <c r="X30" i="20"/>
  <c r="X31" i="20"/>
  <c r="X32" i="20"/>
  <c r="X33" i="20"/>
  <c r="X34" i="20"/>
  <c r="X35" i="20"/>
  <c r="X36" i="20"/>
  <c r="X37" i="20"/>
  <c r="X38" i="20"/>
  <c r="X39" i="20"/>
  <c r="X40" i="20"/>
  <c r="X41" i="20"/>
  <c r="X42" i="20"/>
  <c r="X43" i="20"/>
  <c r="X44" i="20"/>
  <c r="X45" i="20"/>
  <c r="X46" i="20"/>
  <c r="X47" i="20"/>
  <c r="X48" i="20"/>
  <c r="X49" i="20"/>
  <c r="X50" i="20"/>
  <c r="X51" i="20"/>
  <c r="X52" i="20"/>
  <c r="X53" i="20"/>
  <c r="X54" i="20"/>
  <c r="X55" i="20"/>
  <c r="X56" i="20"/>
  <c r="X57" i="20"/>
  <c r="X58" i="20"/>
  <c r="X59" i="20"/>
  <c r="X60" i="20"/>
  <c r="X61" i="20"/>
  <c r="X62" i="20"/>
  <c r="X63" i="20"/>
  <c r="X64" i="20"/>
  <c r="X65" i="20"/>
  <c r="X66" i="20"/>
  <c r="X67" i="20"/>
  <c r="X68" i="20"/>
  <c r="X69" i="20"/>
  <c r="X70" i="20"/>
  <c r="Z10" i="20" l="1"/>
  <c r="T309" i="20"/>
  <c r="R309" i="20"/>
  <c r="Z95" i="20"/>
  <c r="P311" i="20"/>
  <c r="P309" i="20"/>
  <c r="K310" i="20"/>
  <c r="K309" i="20"/>
  <c r="M310" i="20"/>
  <c r="M309" i="20"/>
  <c r="L310" i="20"/>
  <c r="L309" i="20"/>
  <c r="H310" i="20"/>
  <c r="H309" i="20"/>
  <c r="I309" i="20"/>
  <c r="I310" i="20"/>
  <c r="G310" i="20"/>
  <c r="G309" i="20"/>
  <c r="Z5" i="20"/>
  <c r="Z22" i="20"/>
  <c r="L24" i="13" l="1"/>
  <c r="L25" i="13"/>
  <c r="L26" i="13"/>
  <c r="L28" i="13"/>
  <c r="L29" i="13"/>
  <c r="L31" i="13"/>
  <c r="L32" i="13"/>
  <c r="L33" i="13"/>
  <c r="L35" i="13"/>
  <c r="L36" i="13"/>
  <c r="L37" i="13"/>
  <c r="L38" i="13"/>
  <c r="L39" i="13"/>
  <c r="L40" i="13"/>
  <c r="L43" i="13"/>
  <c r="L45" i="13"/>
  <c r="L41" i="13" l="1"/>
  <c r="L34" i="13"/>
  <c r="L30" i="13"/>
  <c r="L27" i="13"/>
  <c r="L42" i="13"/>
  <c r="L44" i="13"/>
  <c r="T310" i="20" l="1"/>
  <c r="T105" i="20"/>
  <c r="T106" i="20"/>
  <c r="T107" i="20"/>
  <c r="T108" i="20"/>
  <c r="T109" i="20"/>
  <c r="T110" i="20"/>
  <c r="T111" i="20"/>
  <c r="T112" i="20"/>
  <c r="T113" i="20"/>
  <c r="T114" i="20"/>
  <c r="T115" i="20"/>
  <c r="T116" i="20"/>
  <c r="T117" i="20"/>
  <c r="T118" i="20"/>
  <c r="T119" i="20"/>
  <c r="T120" i="20"/>
  <c r="T121" i="20"/>
  <c r="T122" i="20"/>
  <c r="T123" i="20"/>
  <c r="T124" i="20"/>
  <c r="T125" i="20"/>
  <c r="T126" i="20"/>
  <c r="T127" i="20"/>
  <c r="T128" i="20"/>
  <c r="T129" i="20"/>
  <c r="T130" i="20"/>
  <c r="T131" i="20"/>
  <c r="T132" i="20"/>
  <c r="T133" i="20"/>
  <c r="T134" i="20"/>
  <c r="T135" i="20"/>
  <c r="T136" i="20"/>
  <c r="T137" i="20"/>
  <c r="T138" i="20"/>
  <c r="T139" i="20"/>
  <c r="T140" i="20"/>
  <c r="T141" i="20"/>
  <c r="T142" i="20"/>
  <c r="T143" i="20"/>
  <c r="T144" i="20"/>
  <c r="T145" i="20"/>
  <c r="T146" i="20"/>
  <c r="T147" i="20"/>
  <c r="T148" i="20"/>
  <c r="T149" i="20"/>
  <c r="T150" i="20"/>
  <c r="T151" i="20"/>
  <c r="T152" i="20"/>
  <c r="T153" i="20"/>
  <c r="T154" i="20"/>
  <c r="T155" i="20"/>
  <c r="T156" i="20"/>
  <c r="T157" i="20"/>
  <c r="T158" i="20"/>
  <c r="T159" i="20"/>
  <c r="T160" i="20"/>
  <c r="T161" i="20"/>
  <c r="T162" i="20"/>
  <c r="T163" i="20"/>
  <c r="T164" i="20"/>
  <c r="T165" i="20"/>
  <c r="T166" i="20"/>
  <c r="T167" i="20"/>
  <c r="T168" i="20"/>
  <c r="T169" i="20"/>
  <c r="T170" i="20"/>
  <c r="T171" i="20"/>
  <c r="T172" i="20"/>
  <c r="T173" i="20"/>
  <c r="T174" i="20"/>
  <c r="T175" i="20"/>
  <c r="T176" i="20"/>
  <c r="T177" i="20"/>
  <c r="T178" i="20"/>
  <c r="T179" i="20"/>
  <c r="T180" i="20"/>
  <c r="T181" i="20"/>
  <c r="T182" i="20"/>
  <c r="T183" i="20"/>
  <c r="T184" i="20"/>
  <c r="T185" i="20"/>
  <c r="T186" i="20"/>
  <c r="T187" i="20"/>
  <c r="T188" i="20"/>
  <c r="T189" i="20"/>
  <c r="T190" i="20"/>
  <c r="T191" i="20"/>
  <c r="T192" i="20"/>
  <c r="T193" i="20"/>
  <c r="T194" i="20"/>
  <c r="T195" i="20"/>
  <c r="T196" i="20"/>
  <c r="T197" i="20"/>
  <c r="T198" i="20"/>
  <c r="T199" i="20"/>
  <c r="T200" i="20"/>
  <c r="T201" i="20"/>
  <c r="T202" i="20"/>
  <c r="T203" i="20"/>
  <c r="T204" i="20"/>
  <c r="T205" i="20"/>
  <c r="T206" i="20"/>
  <c r="T207" i="20"/>
  <c r="T208" i="20"/>
  <c r="T209" i="20"/>
  <c r="T210" i="20"/>
  <c r="T211" i="20"/>
  <c r="T212" i="20"/>
  <c r="T213" i="20"/>
  <c r="T214" i="20"/>
  <c r="T215" i="20"/>
  <c r="T216" i="20"/>
  <c r="T217" i="20"/>
  <c r="T218" i="20"/>
  <c r="T219" i="20"/>
  <c r="T220" i="20"/>
  <c r="T221" i="20"/>
  <c r="T222" i="20"/>
  <c r="T223" i="20"/>
  <c r="T224" i="20"/>
  <c r="T225" i="20"/>
  <c r="T226" i="20"/>
  <c r="T227" i="20"/>
  <c r="T228" i="20"/>
  <c r="T229" i="20"/>
  <c r="T230" i="20"/>
  <c r="T231" i="20"/>
  <c r="T232" i="20"/>
  <c r="T233" i="20"/>
  <c r="T234" i="20"/>
  <c r="T235" i="20"/>
  <c r="T236" i="20"/>
  <c r="T237" i="20"/>
  <c r="T238" i="20"/>
  <c r="T239" i="20"/>
  <c r="T240" i="20"/>
  <c r="T241" i="20"/>
  <c r="T242" i="20"/>
  <c r="T243" i="20"/>
  <c r="T244" i="20"/>
  <c r="T245" i="20"/>
  <c r="T246" i="20"/>
  <c r="T247" i="20"/>
  <c r="T248" i="20"/>
  <c r="T249" i="20"/>
  <c r="T250" i="20"/>
  <c r="T251" i="20"/>
  <c r="T252" i="20"/>
  <c r="T253" i="20"/>
  <c r="T254" i="20"/>
  <c r="T255" i="20"/>
  <c r="T256" i="20"/>
  <c r="T257" i="20"/>
  <c r="T258" i="20"/>
  <c r="T259" i="20"/>
  <c r="T260" i="20"/>
  <c r="T261" i="20"/>
  <c r="T262" i="20"/>
  <c r="T263" i="20"/>
  <c r="T264" i="20"/>
  <c r="T265" i="20"/>
  <c r="T266" i="20"/>
  <c r="T267" i="20"/>
  <c r="T268" i="20"/>
  <c r="T269" i="20"/>
  <c r="T270" i="20"/>
  <c r="T271" i="20"/>
  <c r="T272" i="20"/>
  <c r="T273" i="20"/>
  <c r="T274" i="20"/>
  <c r="T275" i="20"/>
  <c r="T276" i="20"/>
  <c r="T277" i="20"/>
  <c r="T278" i="20"/>
  <c r="T279" i="20"/>
  <c r="T280" i="20"/>
  <c r="T281" i="20"/>
  <c r="T282" i="20"/>
  <c r="T283" i="20"/>
  <c r="T284" i="20"/>
  <c r="T285" i="20"/>
  <c r="T286" i="20"/>
  <c r="T287" i="20"/>
  <c r="T288" i="20"/>
  <c r="T289" i="20"/>
  <c r="T290" i="20"/>
  <c r="T291" i="20"/>
  <c r="T292" i="20"/>
  <c r="T293" i="20"/>
  <c r="T294" i="20"/>
  <c r="T295" i="20"/>
  <c r="T296" i="20"/>
  <c r="T297" i="20"/>
  <c r="T298" i="20"/>
  <c r="T299" i="20"/>
  <c r="T300" i="20"/>
  <c r="T301" i="20"/>
  <c r="T302" i="20"/>
  <c r="T303" i="20"/>
  <c r="T304" i="20"/>
  <c r="T305" i="20"/>
  <c r="T306" i="20"/>
  <c r="L14" i="1" l="1"/>
  <c r="L48" i="1" s="1"/>
  <c r="L68" i="1" s="1"/>
  <c r="I14" i="1"/>
  <c r="I48" i="1" s="1"/>
  <c r="I68" i="1" s="1"/>
  <c r="L6" i="1"/>
  <c r="I6" i="1"/>
  <c r="I15" i="1"/>
  <c r="L15" i="1"/>
  <c r="I8" i="1"/>
  <c r="I42" i="1" s="1"/>
  <c r="I62" i="1" s="1"/>
  <c r="L8" i="1"/>
  <c r="L42" i="1" s="1"/>
  <c r="L62" i="1" s="1"/>
  <c r="I3" i="1"/>
  <c r="L3" i="1"/>
  <c r="L12" i="1"/>
  <c r="L46" i="1" s="1"/>
  <c r="L66" i="1" s="1"/>
  <c r="I12" i="1"/>
  <c r="I46" i="1" s="1"/>
  <c r="I66" i="1" s="1"/>
  <c r="I5" i="1"/>
  <c r="I39" i="1" s="1"/>
  <c r="I59" i="1" s="1"/>
  <c r="L5" i="1"/>
  <c r="L39" i="1" s="1"/>
  <c r="L59" i="1" s="1"/>
  <c r="I20" i="1"/>
  <c r="I54" i="1" s="1"/>
  <c r="I74" i="1" s="1"/>
  <c r="L20" i="1"/>
  <c r="L54" i="1" s="1"/>
  <c r="L74" i="1" s="1"/>
  <c r="L11" i="1"/>
  <c r="L45" i="1" s="1"/>
  <c r="L65" i="1" s="1"/>
  <c r="I11" i="1"/>
  <c r="I45" i="1" s="1"/>
  <c r="I65" i="1" s="1"/>
  <c r="L4" i="1"/>
  <c r="L38" i="1" s="1"/>
  <c r="L58" i="1" s="1"/>
  <c r="I4" i="1"/>
  <c r="I38" i="1" s="1"/>
  <c r="I58" i="1" s="1"/>
  <c r="I17" i="1"/>
  <c r="I51" i="1" s="1"/>
  <c r="I71" i="1" s="1"/>
  <c r="L17" i="1"/>
  <c r="L51" i="1" s="1"/>
  <c r="L71" i="1" s="1"/>
  <c r="I10" i="1"/>
  <c r="I44" i="1" s="1"/>
  <c r="I64" i="1" s="1"/>
  <c r="L10" i="1"/>
  <c r="L44" i="1" s="1"/>
  <c r="L64" i="1" s="1"/>
  <c r="I7" i="1"/>
  <c r="I41" i="1" s="1"/>
  <c r="I61" i="1" s="1"/>
  <c r="L7" i="1"/>
  <c r="L41" i="1" s="1"/>
  <c r="L61" i="1" s="1"/>
  <c r="L13" i="1"/>
  <c r="I13" i="1"/>
  <c r="I16" i="1"/>
  <c r="I50" i="1" s="1"/>
  <c r="I70" i="1" s="1"/>
  <c r="L16" i="1"/>
  <c r="L50" i="1" s="1"/>
  <c r="L70" i="1" s="1"/>
  <c r="I9" i="1"/>
  <c r="I43" i="1" s="1"/>
  <c r="I63" i="1" s="1"/>
  <c r="L9" i="1"/>
  <c r="L43" i="1" s="1"/>
  <c r="L63" i="1" s="1"/>
  <c r="L37" i="1" l="1"/>
  <c r="L57" i="1" s="1"/>
  <c r="L25" i="1"/>
  <c r="L31" i="1" s="1"/>
  <c r="I26" i="1"/>
  <c r="I32" i="1" s="1"/>
  <c r="I40" i="1"/>
  <c r="I60" i="1" s="1"/>
  <c r="L28" i="1"/>
  <c r="L34" i="1" s="1"/>
  <c r="L49" i="1"/>
  <c r="L69" i="1" s="1"/>
  <c r="I28" i="1"/>
  <c r="I34" i="1" s="1"/>
  <c r="I49" i="1"/>
  <c r="I69" i="1" s="1"/>
  <c r="L27" i="1"/>
  <c r="L33" i="1" s="1"/>
  <c r="L47" i="1"/>
  <c r="L67" i="1" s="1"/>
  <c r="L26" i="1"/>
  <c r="L32" i="1" s="1"/>
  <c r="L40" i="1"/>
  <c r="L60" i="1" s="1"/>
  <c r="I47" i="1"/>
  <c r="I67" i="1" s="1"/>
  <c r="I27" i="1"/>
  <c r="I33" i="1" s="1"/>
  <c r="I25" i="1"/>
  <c r="I31" i="1" s="1"/>
  <c r="I37" i="1"/>
  <c r="I57" i="1" s="1"/>
  <c r="L22" i="1"/>
  <c r="X184" i="20"/>
  <c r="X185" i="20"/>
  <c r="X186" i="20"/>
  <c r="X187" i="20"/>
  <c r="X188" i="20"/>
  <c r="X189" i="20"/>
  <c r="X190" i="20"/>
  <c r="X191" i="20"/>
  <c r="X192" i="20"/>
  <c r="X193" i="20"/>
  <c r="X194" i="20"/>
  <c r="X195" i="20"/>
  <c r="X196" i="20"/>
  <c r="X197" i="20"/>
  <c r="X198" i="20"/>
  <c r="X199" i="20"/>
  <c r="X200" i="20"/>
  <c r="X201" i="20"/>
  <c r="X203" i="20"/>
  <c r="X204" i="20"/>
  <c r="X205" i="20"/>
  <c r="X206" i="20"/>
  <c r="X208" i="20"/>
  <c r="X209" i="20"/>
  <c r="X211" i="20"/>
  <c r="X212" i="20"/>
  <c r="X213" i="20"/>
  <c r="X215" i="20"/>
  <c r="X216" i="20"/>
  <c r="X217" i="20"/>
  <c r="X219" i="20"/>
  <c r="X220" i="20"/>
  <c r="X221" i="20"/>
  <c r="X223" i="20"/>
  <c r="X225" i="20"/>
  <c r="X226" i="20"/>
  <c r="X227" i="20"/>
  <c r="X228" i="20"/>
  <c r="X229" i="20"/>
  <c r="X230" i="20"/>
  <c r="X232" i="20"/>
  <c r="X233" i="20"/>
  <c r="X234" i="20"/>
  <c r="X235" i="20"/>
  <c r="X236" i="20"/>
  <c r="X237" i="20"/>
  <c r="X238" i="20"/>
  <c r="X240" i="20"/>
  <c r="X241" i="20"/>
  <c r="X242" i="20"/>
  <c r="X243" i="20"/>
  <c r="X244" i="20"/>
  <c r="X245" i="20"/>
  <c r="X246" i="20"/>
  <c r="X247" i="20"/>
  <c r="X248" i="20"/>
  <c r="X249" i="20"/>
  <c r="X250" i="20"/>
  <c r="X251" i="20"/>
  <c r="X252" i="20"/>
  <c r="X253" i="20"/>
  <c r="X254" i="20"/>
  <c r="X255" i="20"/>
  <c r="X257" i="20"/>
  <c r="X258" i="20"/>
  <c r="X259" i="20"/>
  <c r="X260" i="20"/>
  <c r="X261" i="20"/>
  <c r="X262" i="20"/>
  <c r="X263" i="20"/>
  <c r="X264" i="20"/>
  <c r="X265" i="20"/>
  <c r="X266" i="20"/>
  <c r="X267" i="20"/>
  <c r="X268" i="20"/>
  <c r="X269" i="20"/>
  <c r="X270" i="20"/>
  <c r="X272" i="20"/>
  <c r="X273" i="20"/>
  <c r="X274" i="20"/>
  <c r="X275" i="20"/>
  <c r="X276" i="20"/>
  <c r="X277" i="20"/>
  <c r="X278" i="20"/>
  <c r="X279" i="20"/>
  <c r="X280" i="20"/>
  <c r="X281" i="20"/>
  <c r="X282" i="20"/>
  <c r="X284" i="20"/>
  <c r="X285" i="20"/>
  <c r="X287" i="20"/>
  <c r="X288" i="20"/>
  <c r="X289" i="20"/>
  <c r="X290" i="20"/>
  <c r="X291" i="20"/>
  <c r="X292" i="20"/>
  <c r="X293" i="20"/>
  <c r="X294" i="20"/>
  <c r="X295" i="20"/>
  <c r="X296" i="20"/>
  <c r="X297" i="20"/>
  <c r="X298" i="20"/>
  <c r="X299" i="20"/>
  <c r="X300" i="20"/>
  <c r="X301" i="20"/>
  <c r="X302" i="20"/>
  <c r="X303" i="20"/>
  <c r="X304" i="20"/>
  <c r="X305" i="20"/>
  <c r="X306" i="20"/>
  <c r="X202" i="20"/>
  <c r="X207" i="20"/>
  <c r="X210" i="20"/>
  <c r="X214" i="20"/>
  <c r="X218" i="20"/>
  <c r="X222" i="20"/>
  <c r="X224" i="20"/>
  <c r="X231" i="20"/>
  <c r="X239" i="20"/>
  <c r="X256" i="20"/>
  <c r="X271" i="20"/>
  <c r="X283" i="20"/>
  <c r="X286" i="20"/>
  <c r="I306" i="20"/>
  <c r="H306" i="20"/>
  <c r="G306" i="20"/>
  <c r="I305" i="20"/>
  <c r="H305" i="20"/>
  <c r="G305" i="20"/>
  <c r="I304" i="20"/>
  <c r="H304" i="20"/>
  <c r="G304" i="20"/>
  <c r="I303" i="20"/>
  <c r="H303" i="20"/>
  <c r="G303" i="20"/>
  <c r="I302" i="20"/>
  <c r="H302" i="20"/>
  <c r="G302" i="20"/>
  <c r="I301" i="20"/>
  <c r="H301" i="20"/>
  <c r="G301" i="20"/>
  <c r="I300" i="20"/>
  <c r="H300" i="20"/>
  <c r="G300" i="20"/>
  <c r="I299" i="20"/>
  <c r="H299" i="20"/>
  <c r="G299" i="20"/>
  <c r="I298" i="20"/>
  <c r="H298" i="20"/>
  <c r="G298" i="20"/>
  <c r="I297" i="20"/>
  <c r="H297" i="20"/>
  <c r="G297" i="20"/>
  <c r="I296" i="20"/>
  <c r="H296" i="20"/>
  <c r="G296" i="20"/>
  <c r="I295" i="20"/>
  <c r="H295" i="20"/>
  <c r="G295" i="20"/>
  <c r="I294" i="20"/>
  <c r="H294" i="20"/>
  <c r="G294" i="20"/>
  <c r="I293" i="20"/>
  <c r="H293" i="20"/>
  <c r="G293" i="20"/>
  <c r="I292" i="20"/>
  <c r="H292" i="20"/>
  <c r="G292" i="20"/>
  <c r="I291" i="20"/>
  <c r="H291" i="20"/>
  <c r="G291" i="20"/>
  <c r="I290" i="20"/>
  <c r="H290" i="20"/>
  <c r="G290" i="20"/>
  <c r="I289" i="20"/>
  <c r="H289" i="20"/>
  <c r="G289" i="20"/>
  <c r="I288" i="20"/>
  <c r="H288" i="20"/>
  <c r="G288" i="20"/>
  <c r="I287" i="20"/>
  <c r="H287" i="20"/>
  <c r="G287" i="20"/>
  <c r="I286" i="20"/>
  <c r="H286" i="20"/>
  <c r="G286" i="20"/>
  <c r="I285" i="20"/>
  <c r="H285" i="20"/>
  <c r="G285" i="20"/>
  <c r="I284" i="20"/>
  <c r="H284" i="20"/>
  <c r="G284" i="20"/>
  <c r="I283" i="20"/>
  <c r="H283" i="20"/>
  <c r="G283" i="20"/>
  <c r="I282" i="20"/>
  <c r="H282" i="20"/>
  <c r="G282" i="20"/>
  <c r="I281" i="20"/>
  <c r="H281" i="20"/>
  <c r="G281" i="20"/>
  <c r="I280" i="20"/>
  <c r="H280" i="20"/>
  <c r="G280" i="20"/>
  <c r="I279" i="20"/>
  <c r="H279" i="20"/>
  <c r="G279" i="20"/>
  <c r="I278" i="20"/>
  <c r="H278" i="20"/>
  <c r="G278" i="20"/>
  <c r="I277" i="20"/>
  <c r="H277" i="20"/>
  <c r="G277" i="20"/>
  <c r="I276" i="20"/>
  <c r="H276" i="20"/>
  <c r="G276" i="20"/>
  <c r="I275" i="20"/>
  <c r="H275" i="20"/>
  <c r="G275" i="20"/>
  <c r="I274" i="20"/>
  <c r="H274" i="20"/>
  <c r="G274" i="20"/>
  <c r="I273" i="20"/>
  <c r="H273" i="20"/>
  <c r="G273" i="20"/>
  <c r="I272" i="20"/>
  <c r="H272" i="20"/>
  <c r="G272" i="20"/>
  <c r="I271" i="20"/>
  <c r="H271" i="20"/>
  <c r="G271" i="20"/>
  <c r="I270" i="20"/>
  <c r="H270" i="20"/>
  <c r="G270" i="20"/>
  <c r="I269" i="20"/>
  <c r="H269" i="20"/>
  <c r="G269" i="20"/>
  <c r="I268" i="20"/>
  <c r="H268" i="20"/>
  <c r="G268" i="20"/>
  <c r="I267" i="20"/>
  <c r="H267" i="20"/>
  <c r="G267" i="20"/>
  <c r="I266" i="20"/>
  <c r="H266" i="20"/>
  <c r="G266" i="20"/>
  <c r="I265" i="20"/>
  <c r="H265" i="20"/>
  <c r="G265" i="20"/>
  <c r="I264" i="20"/>
  <c r="H264" i="20"/>
  <c r="G264" i="20"/>
  <c r="I263" i="20"/>
  <c r="H263" i="20"/>
  <c r="G263" i="20"/>
  <c r="I262" i="20"/>
  <c r="H262" i="20"/>
  <c r="G262" i="20"/>
  <c r="I261" i="20"/>
  <c r="H261" i="20"/>
  <c r="G261" i="20"/>
  <c r="I260" i="20"/>
  <c r="H260" i="20"/>
  <c r="G260" i="20"/>
  <c r="I259" i="20"/>
  <c r="H259" i="20"/>
  <c r="G259" i="20"/>
  <c r="I258" i="20"/>
  <c r="H258" i="20"/>
  <c r="G258" i="20"/>
  <c r="I257" i="20"/>
  <c r="H257" i="20"/>
  <c r="G257" i="20"/>
  <c r="I256" i="20"/>
  <c r="H256" i="20"/>
  <c r="G256" i="20"/>
  <c r="I255" i="20"/>
  <c r="H255" i="20"/>
  <c r="G255" i="20"/>
  <c r="I254" i="20"/>
  <c r="H254" i="20"/>
  <c r="G254" i="20"/>
  <c r="I253" i="20"/>
  <c r="H253" i="20"/>
  <c r="G253" i="20"/>
  <c r="I252" i="20"/>
  <c r="H252" i="20"/>
  <c r="G252" i="20"/>
  <c r="I251" i="20"/>
  <c r="H251" i="20"/>
  <c r="G251" i="20"/>
  <c r="I250" i="20"/>
  <c r="H250" i="20"/>
  <c r="G250" i="20"/>
  <c r="I249" i="20"/>
  <c r="H249" i="20"/>
  <c r="G249" i="20"/>
  <c r="I248" i="20"/>
  <c r="H248" i="20"/>
  <c r="G248" i="20"/>
  <c r="I247" i="20"/>
  <c r="H247" i="20"/>
  <c r="G247" i="20"/>
  <c r="I246" i="20"/>
  <c r="H246" i="20"/>
  <c r="G246" i="20"/>
  <c r="I245" i="20"/>
  <c r="H245" i="20"/>
  <c r="G245" i="20"/>
  <c r="I244" i="20"/>
  <c r="H244" i="20"/>
  <c r="G244" i="20"/>
  <c r="I243" i="20"/>
  <c r="H243" i="20"/>
  <c r="G243" i="20"/>
  <c r="I242" i="20"/>
  <c r="H242" i="20"/>
  <c r="G242" i="20"/>
  <c r="I241" i="20"/>
  <c r="H241" i="20"/>
  <c r="G241" i="20"/>
  <c r="I240" i="20"/>
  <c r="H240" i="20"/>
  <c r="G240" i="20"/>
  <c r="I239" i="20"/>
  <c r="H239" i="20"/>
  <c r="G239" i="20"/>
  <c r="I238" i="20"/>
  <c r="H238" i="20"/>
  <c r="G238" i="20"/>
  <c r="I237" i="20"/>
  <c r="H237" i="20"/>
  <c r="G237" i="20"/>
  <c r="I236" i="20"/>
  <c r="H236" i="20"/>
  <c r="G236" i="20"/>
  <c r="I235" i="20"/>
  <c r="H235" i="20"/>
  <c r="G235" i="20"/>
  <c r="I234" i="20"/>
  <c r="H234" i="20"/>
  <c r="G234" i="20"/>
  <c r="I233" i="20"/>
  <c r="H233" i="20"/>
  <c r="G233" i="20"/>
  <c r="I232" i="20"/>
  <c r="H232" i="20"/>
  <c r="G232" i="20"/>
  <c r="I231" i="20"/>
  <c r="H231" i="20"/>
  <c r="G231" i="20"/>
  <c r="I230" i="20"/>
  <c r="H230" i="20"/>
  <c r="G230" i="20"/>
  <c r="I229" i="20"/>
  <c r="H229" i="20"/>
  <c r="G229" i="20"/>
  <c r="I228" i="20"/>
  <c r="H228" i="20"/>
  <c r="G228" i="20"/>
  <c r="I227" i="20"/>
  <c r="H227" i="20"/>
  <c r="G227" i="20"/>
  <c r="I226" i="20"/>
  <c r="H226" i="20"/>
  <c r="G226" i="20"/>
  <c r="I225" i="20"/>
  <c r="H225" i="20"/>
  <c r="G225" i="20"/>
  <c r="I224" i="20"/>
  <c r="H224" i="20"/>
  <c r="G224" i="20"/>
  <c r="I223" i="20"/>
  <c r="H223" i="20"/>
  <c r="G223" i="20"/>
  <c r="I222" i="20"/>
  <c r="H222" i="20"/>
  <c r="G222" i="20"/>
  <c r="I221" i="20"/>
  <c r="H221" i="20"/>
  <c r="G221" i="20"/>
  <c r="I220" i="20"/>
  <c r="H220" i="20"/>
  <c r="G220" i="20"/>
  <c r="I219" i="20"/>
  <c r="H219" i="20"/>
  <c r="G219" i="20"/>
  <c r="I218" i="20"/>
  <c r="H218" i="20"/>
  <c r="G218" i="20"/>
  <c r="I217" i="20"/>
  <c r="H217" i="20"/>
  <c r="G217" i="20"/>
  <c r="I216" i="20"/>
  <c r="H216" i="20"/>
  <c r="G216" i="20"/>
  <c r="I215" i="20"/>
  <c r="H215" i="20"/>
  <c r="G215" i="20"/>
  <c r="I214" i="20"/>
  <c r="H214" i="20"/>
  <c r="G214" i="20"/>
  <c r="I213" i="20"/>
  <c r="H213" i="20"/>
  <c r="G213" i="20"/>
  <c r="I212" i="20"/>
  <c r="H212" i="20"/>
  <c r="G212" i="20"/>
  <c r="I211" i="20"/>
  <c r="H211" i="20"/>
  <c r="G211" i="20"/>
  <c r="I210" i="20"/>
  <c r="H210" i="20"/>
  <c r="G210" i="20"/>
  <c r="I209" i="20"/>
  <c r="H209" i="20"/>
  <c r="G209" i="20"/>
  <c r="I208" i="20"/>
  <c r="H208" i="20"/>
  <c r="G208" i="20"/>
  <c r="I207" i="20"/>
  <c r="H207" i="20"/>
  <c r="G207" i="20"/>
  <c r="I206" i="20"/>
  <c r="H206" i="20"/>
  <c r="G206" i="20"/>
  <c r="I205" i="20"/>
  <c r="H205" i="20"/>
  <c r="G205" i="20"/>
  <c r="I204" i="20"/>
  <c r="H204" i="20"/>
  <c r="G204" i="20"/>
  <c r="I203" i="20"/>
  <c r="H203" i="20"/>
  <c r="G203" i="20"/>
  <c r="I202" i="20"/>
  <c r="H202" i="20"/>
  <c r="G202" i="20"/>
  <c r="I201" i="20"/>
  <c r="H201" i="20"/>
  <c r="G201" i="20"/>
  <c r="I200" i="20"/>
  <c r="H200" i="20"/>
  <c r="G200" i="20"/>
  <c r="I199" i="20"/>
  <c r="H199" i="20"/>
  <c r="G199" i="20"/>
  <c r="I198" i="20"/>
  <c r="H198" i="20"/>
  <c r="G198" i="20"/>
  <c r="I197" i="20"/>
  <c r="H197" i="20"/>
  <c r="G197" i="20"/>
  <c r="I196" i="20"/>
  <c r="H196" i="20"/>
  <c r="G196" i="20"/>
  <c r="I195" i="20"/>
  <c r="H195" i="20"/>
  <c r="G195" i="20"/>
  <c r="I194" i="20"/>
  <c r="H194" i="20"/>
  <c r="G194" i="20"/>
  <c r="I193" i="20"/>
  <c r="H193" i="20"/>
  <c r="G193" i="20"/>
  <c r="I192" i="20"/>
  <c r="H192" i="20"/>
  <c r="G192" i="20"/>
  <c r="I191" i="20"/>
  <c r="H191" i="20"/>
  <c r="G191" i="20"/>
  <c r="I190" i="20"/>
  <c r="H190" i="20"/>
  <c r="G190" i="20"/>
  <c r="I189" i="20"/>
  <c r="H189" i="20"/>
  <c r="G189" i="20"/>
  <c r="I188" i="20"/>
  <c r="H188" i="20"/>
  <c r="G188" i="20"/>
  <c r="I187" i="20"/>
  <c r="H187" i="20"/>
  <c r="G187" i="20"/>
  <c r="I186" i="20"/>
  <c r="H186" i="20"/>
  <c r="G186" i="20"/>
  <c r="I185" i="20"/>
  <c r="H185" i="20"/>
  <c r="G185" i="20"/>
  <c r="I184" i="20"/>
  <c r="H184" i="20"/>
  <c r="G184" i="20"/>
  <c r="X71" i="20"/>
  <c r="X72" i="20"/>
  <c r="X73" i="20"/>
  <c r="X74" i="20"/>
  <c r="X75" i="20"/>
  <c r="X76" i="20"/>
  <c r="X77" i="20"/>
  <c r="X78" i="20"/>
  <c r="X79" i="20"/>
  <c r="X80" i="20"/>
  <c r="X81" i="20"/>
  <c r="X82" i="20"/>
  <c r="X83" i="20"/>
  <c r="X84" i="20"/>
  <c r="X85" i="20"/>
  <c r="X86" i="20"/>
  <c r="X87" i="20"/>
  <c r="X88" i="20"/>
  <c r="X89"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4" i="20"/>
  <c r="Z71" i="20" l="1"/>
  <c r="Z89" i="20"/>
  <c r="K313" i="20"/>
  <c r="M313" i="20"/>
  <c r="L313" i="20"/>
  <c r="I183" i="20"/>
  <c r="H183" i="20"/>
  <c r="G183" i="20"/>
  <c r="I182" i="20"/>
  <c r="H182" i="20"/>
  <c r="G182" i="20"/>
  <c r="I181" i="20"/>
  <c r="H181" i="20"/>
  <c r="G181" i="20"/>
  <c r="I180" i="20"/>
  <c r="H180" i="20"/>
  <c r="G180" i="20"/>
  <c r="I179" i="20"/>
  <c r="H179" i="20"/>
  <c r="G179" i="20"/>
  <c r="I178" i="20"/>
  <c r="H178" i="20"/>
  <c r="G178" i="20"/>
  <c r="I177" i="20"/>
  <c r="H177" i="20"/>
  <c r="G177" i="20"/>
  <c r="I176" i="20"/>
  <c r="H176" i="20"/>
  <c r="G176" i="20"/>
  <c r="I175" i="20"/>
  <c r="H175" i="20"/>
  <c r="G175" i="20"/>
  <c r="I174" i="20"/>
  <c r="H174" i="20"/>
  <c r="G174" i="20"/>
  <c r="I173" i="20"/>
  <c r="H173" i="20"/>
  <c r="G173" i="20"/>
  <c r="I172" i="20"/>
  <c r="H172" i="20"/>
  <c r="G172" i="20"/>
  <c r="I171" i="20"/>
  <c r="H171" i="20"/>
  <c r="G171" i="20"/>
  <c r="I170" i="20"/>
  <c r="H170" i="20"/>
  <c r="G170" i="20"/>
  <c r="I169" i="20"/>
  <c r="H169" i="20"/>
  <c r="G169" i="20"/>
  <c r="I168" i="20"/>
  <c r="H168" i="20"/>
  <c r="G168" i="20"/>
  <c r="I167" i="20"/>
  <c r="H167" i="20"/>
  <c r="G167" i="20"/>
  <c r="I166" i="20"/>
  <c r="H166" i="20"/>
  <c r="G166" i="20"/>
  <c r="I165" i="20"/>
  <c r="H165" i="20"/>
  <c r="G165" i="20"/>
  <c r="I164" i="20"/>
  <c r="H164" i="20"/>
  <c r="G164" i="20"/>
  <c r="I163" i="20"/>
  <c r="H163" i="20"/>
  <c r="G163" i="20"/>
  <c r="I162" i="20"/>
  <c r="H162" i="20"/>
  <c r="G162" i="20"/>
  <c r="I161" i="20"/>
  <c r="H161" i="20"/>
  <c r="G161" i="20"/>
  <c r="I160" i="20"/>
  <c r="H160" i="20"/>
  <c r="G160" i="20"/>
  <c r="I159" i="20"/>
  <c r="H159" i="20"/>
  <c r="G159" i="20"/>
  <c r="I158" i="20"/>
  <c r="H158" i="20"/>
  <c r="G158" i="20"/>
  <c r="I157" i="20"/>
  <c r="H157" i="20"/>
  <c r="G157" i="20"/>
  <c r="I156" i="20"/>
  <c r="H156" i="20"/>
  <c r="G156" i="20"/>
  <c r="I155" i="20"/>
  <c r="H155" i="20"/>
  <c r="G155" i="20"/>
  <c r="I154" i="20"/>
  <c r="H154" i="20"/>
  <c r="G154" i="20"/>
  <c r="I153" i="20"/>
  <c r="H153" i="20"/>
  <c r="G153" i="20"/>
  <c r="I152" i="20"/>
  <c r="H152" i="20"/>
  <c r="G152" i="20"/>
  <c r="I151" i="20"/>
  <c r="H151" i="20"/>
  <c r="G151" i="20"/>
  <c r="I150" i="20"/>
  <c r="H150" i="20"/>
  <c r="G150" i="20"/>
  <c r="I149" i="20"/>
  <c r="H149" i="20"/>
  <c r="G149" i="20"/>
  <c r="I148" i="20"/>
  <c r="H148" i="20"/>
  <c r="G148" i="20"/>
  <c r="I147" i="20"/>
  <c r="H147" i="20"/>
  <c r="G147" i="20"/>
  <c r="I146" i="20"/>
  <c r="H146" i="20"/>
  <c r="G146" i="20"/>
  <c r="I145" i="20"/>
  <c r="H145" i="20"/>
  <c r="G145" i="20"/>
  <c r="I144" i="20"/>
  <c r="H144" i="20"/>
  <c r="G144" i="20"/>
  <c r="I143" i="20"/>
  <c r="H143" i="20"/>
  <c r="G143" i="20"/>
  <c r="I142" i="20"/>
  <c r="H142" i="20"/>
  <c r="G142" i="20"/>
  <c r="I141" i="20"/>
  <c r="H141" i="20"/>
  <c r="G141" i="20"/>
  <c r="I140" i="20"/>
  <c r="H140" i="20"/>
  <c r="G140" i="20"/>
  <c r="I139" i="20"/>
  <c r="H139" i="20"/>
  <c r="G139" i="20"/>
  <c r="I138" i="20"/>
  <c r="H138" i="20"/>
  <c r="G138" i="20"/>
  <c r="I137" i="20"/>
  <c r="H137" i="20"/>
  <c r="G137" i="20"/>
  <c r="I136" i="20"/>
  <c r="H136" i="20"/>
  <c r="G136" i="20"/>
  <c r="I135" i="20"/>
  <c r="H135" i="20"/>
  <c r="G135" i="20"/>
  <c r="I134" i="20"/>
  <c r="H134" i="20"/>
  <c r="G134" i="20"/>
  <c r="I133" i="20"/>
  <c r="H133" i="20"/>
  <c r="G133" i="20"/>
  <c r="I132" i="20"/>
  <c r="H132" i="20"/>
  <c r="G132" i="20"/>
  <c r="I131" i="20"/>
  <c r="H131" i="20"/>
  <c r="G131" i="20"/>
  <c r="I130" i="20"/>
  <c r="H130" i="20"/>
  <c r="G130" i="20"/>
  <c r="I129" i="20"/>
  <c r="H129" i="20"/>
  <c r="G129" i="20"/>
  <c r="I128" i="20"/>
  <c r="H128" i="20"/>
  <c r="G128" i="20"/>
  <c r="I127" i="20"/>
  <c r="H127" i="20"/>
  <c r="G127" i="20"/>
  <c r="I126" i="20"/>
  <c r="H126" i="20"/>
  <c r="G126" i="20"/>
  <c r="I125" i="20"/>
  <c r="H125" i="20"/>
  <c r="G125" i="20"/>
  <c r="I124" i="20"/>
  <c r="H124" i="20"/>
  <c r="G124" i="20"/>
  <c r="I123" i="20"/>
  <c r="H123" i="20"/>
  <c r="G123" i="20"/>
  <c r="I122" i="20"/>
  <c r="H122" i="20"/>
  <c r="G122" i="20"/>
  <c r="I121" i="20"/>
  <c r="H121" i="20"/>
  <c r="G121" i="20"/>
  <c r="I120" i="20"/>
  <c r="H120" i="20"/>
  <c r="G120" i="20"/>
  <c r="I119" i="20"/>
  <c r="H119" i="20"/>
  <c r="G119" i="20"/>
  <c r="I118" i="20"/>
  <c r="H118" i="20"/>
  <c r="G118" i="20"/>
  <c r="I117" i="20"/>
  <c r="H117" i="20"/>
  <c r="G117" i="20"/>
  <c r="I116" i="20"/>
  <c r="H116" i="20"/>
  <c r="G116" i="20"/>
  <c r="I115" i="20"/>
  <c r="H115" i="20"/>
  <c r="G115" i="20"/>
  <c r="I114" i="20"/>
  <c r="H114" i="20"/>
  <c r="G114" i="20"/>
  <c r="I113" i="20"/>
  <c r="H113" i="20"/>
  <c r="G113" i="20"/>
  <c r="I112" i="20"/>
  <c r="H112" i="20"/>
  <c r="G112" i="20"/>
  <c r="I111" i="20"/>
  <c r="H111" i="20"/>
  <c r="G111" i="20"/>
  <c r="I110" i="20"/>
  <c r="H110" i="20"/>
  <c r="G110" i="20"/>
  <c r="I109" i="20"/>
  <c r="H109" i="20"/>
  <c r="G109" i="20"/>
  <c r="I108" i="20"/>
  <c r="H108" i="20"/>
  <c r="G108" i="20"/>
  <c r="I107" i="20"/>
  <c r="H107" i="20"/>
  <c r="G107" i="20"/>
  <c r="I106" i="20"/>
  <c r="H106" i="20"/>
  <c r="G106" i="20"/>
  <c r="I105" i="20"/>
  <c r="H105" i="20"/>
  <c r="G105" i="20"/>
  <c r="R310" i="20" l="1"/>
  <c r="R311" i="20"/>
  <c r="P310" i="20"/>
  <c r="P313" i="20" s="1"/>
  <c r="T311" i="20"/>
  <c r="T313" i="20" s="1"/>
  <c r="R313" i="20" l="1"/>
  <c r="P315" i="20"/>
  <c r="R314" i="20"/>
  <c r="T314" i="20"/>
  <c r="T315" i="20"/>
  <c r="R315" i="20"/>
  <c r="P314" i="20"/>
  <c r="Q25" i="13"/>
  <c r="P316" i="20" l="1"/>
  <c r="T316" i="20"/>
  <c r="R316" i="20"/>
  <c r="H41" i="13" l="1"/>
  <c r="H42" i="13"/>
  <c r="E20" i="11"/>
  <c r="D20" i="11"/>
  <c r="E19" i="11"/>
  <c r="D19" i="11"/>
  <c r="E18" i="11"/>
  <c r="D18" i="11"/>
  <c r="E5" i="11"/>
  <c r="E6" i="11"/>
  <c r="E7" i="11"/>
  <c r="E8" i="11"/>
  <c r="E9" i="11"/>
  <c r="E10" i="11"/>
  <c r="E11" i="11"/>
  <c r="E12" i="11"/>
  <c r="E4" i="11"/>
  <c r="D5" i="11"/>
  <c r="D6" i="11"/>
  <c r="D7" i="11"/>
  <c r="D8" i="11"/>
  <c r="D9" i="11"/>
  <c r="D10" i="11"/>
  <c r="D11" i="11"/>
  <c r="D12" i="11"/>
  <c r="D4" i="11"/>
  <c r="CD20" i="23" l="1"/>
  <c r="CD54" i="23" s="1"/>
  <c r="CD74" i="23" s="1"/>
  <c r="CA20" i="23"/>
  <c r="CA54" i="23" s="1"/>
  <c r="CA74" i="23" s="1"/>
  <c r="CG20" i="23"/>
  <c r="CG54" i="23" s="1"/>
  <c r="CG74" i="23" s="1"/>
  <c r="BX20" i="23"/>
  <c r="BX54" i="23" s="1"/>
  <c r="BX74" i="23" s="1"/>
  <c r="BU20" i="23"/>
  <c r="BU54" i="23" s="1"/>
  <c r="BU74" i="23" s="1"/>
  <c r="BR20" i="23"/>
  <c r="BR54" i="23" s="1"/>
  <c r="BR74" i="23" s="1"/>
  <c r="BO20" i="23"/>
  <c r="BO54" i="23" s="1"/>
  <c r="BO74" i="23" s="1"/>
  <c r="CJ20" i="23"/>
  <c r="CJ54" i="23" s="1"/>
  <c r="CJ74" i="23" s="1"/>
  <c r="CM20" i="23"/>
  <c r="CM54" i="23" s="1"/>
  <c r="CM74" i="23" s="1"/>
  <c r="BX3" i="23"/>
  <c r="BR3" i="23"/>
  <c r="BO3" i="23"/>
  <c r="BU3" i="23"/>
  <c r="CJ3" i="23"/>
  <c r="CM3" i="23"/>
  <c r="CG3" i="23"/>
  <c r="CD3" i="23"/>
  <c r="CA3" i="23"/>
  <c r="CJ13" i="23"/>
  <c r="CD13" i="23"/>
  <c r="BR13" i="23"/>
  <c r="BO13" i="23"/>
  <c r="CG13" i="23"/>
  <c r="CA13" i="23"/>
  <c r="BX13" i="23"/>
  <c r="CM13" i="23"/>
  <c r="BU13" i="23"/>
  <c r="CG16" i="23"/>
  <c r="CG50" i="23" s="1"/>
  <c r="CG70" i="23" s="1"/>
  <c r="CD16" i="23"/>
  <c r="CD50" i="23" s="1"/>
  <c r="CD70" i="23" s="1"/>
  <c r="BR16" i="23"/>
  <c r="BR50" i="23" s="1"/>
  <c r="BR70" i="23" s="1"/>
  <c r="CA16" i="23"/>
  <c r="CA50" i="23" s="1"/>
  <c r="CA70" i="23" s="1"/>
  <c r="CM16" i="23"/>
  <c r="CM50" i="23" s="1"/>
  <c r="CM70" i="23" s="1"/>
  <c r="BX16" i="23"/>
  <c r="BX50" i="23" s="1"/>
  <c r="BX70" i="23" s="1"/>
  <c r="CJ16" i="23"/>
  <c r="CJ50" i="23" s="1"/>
  <c r="CJ70" i="23" s="1"/>
  <c r="BU16" i="23"/>
  <c r="BU50" i="23" s="1"/>
  <c r="BU70" i="23" s="1"/>
  <c r="BO16" i="23"/>
  <c r="BO50" i="23" s="1"/>
  <c r="BO70" i="23" s="1"/>
  <c r="BO8" i="23"/>
  <c r="BO42" i="23" s="1"/>
  <c r="BO62" i="23" s="1"/>
  <c r="CD8" i="23"/>
  <c r="CD42" i="23" s="1"/>
  <c r="CD62" i="23" s="1"/>
  <c r="BR8" i="23"/>
  <c r="BR42" i="23" s="1"/>
  <c r="BR62" i="23" s="1"/>
  <c r="BU8" i="23"/>
  <c r="BU42" i="23" s="1"/>
  <c r="BU62" i="23" s="1"/>
  <c r="CM8" i="23"/>
  <c r="CM42" i="23" s="1"/>
  <c r="CM62" i="23" s="1"/>
  <c r="CJ8" i="23"/>
  <c r="CJ42" i="23" s="1"/>
  <c r="CJ62" i="23" s="1"/>
  <c r="BX8" i="23"/>
  <c r="BX42" i="23" s="1"/>
  <c r="BX62" i="23" s="1"/>
  <c r="CA8" i="23"/>
  <c r="CA42" i="23" s="1"/>
  <c r="CA62" i="23" s="1"/>
  <c r="CG8" i="23"/>
  <c r="CG42" i="23" s="1"/>
  <c r="CG62" i="23" s="1"/>
  <c r="CJ15" i="23"/>
  <c r="BO15" i="23"/>
  <c r="CG15" i="23"/>
  <c r="CA15" i="23"/>
  <c r="CM15" i="23"/>
  <c r="CD15" i="23"/>
  <c r="BX15" i="23"/>
  <c r="BR15" i="23"/>
  <c r="BU15" i="23"/>
  <c r="CM12" i="23"/>
  <c r="CM46" i="23" s="1"/>
  <c r="CM66" i="23" s="1"/>
  <c r="BU12" i="23"/>
  <c r="BU46" i="23" s="1"/>
  <c r="BU66" i="23" s="1"/>
  <c r="CJ12" i="23"/>
  <c r="CJ46" i="23" s="1"/>
  <c r="CJ66" i="23" s="1"/>
  <c r="CA12" i="23"/>
  <c r="CA46" i="23" s="1"/>
  <c r="CA66" i="23" s="1"/>
  <c r="CG12" i="23"/>
  <c r="CG46" i="23" s="1"/>
  <c r="CG66" i="23" s="1"/>
  <c r="BX12" i="23"/>
  <c r="BX46" i="23" s="1"/>
  <c r="BX66" i="23" s="1"/>
  <c r="CD12" i="23"/>
  <c r="CD46" i="23" s="1"/>
  <c r="CD66" i="23" s="1"/>
  <c r="BR12" i="23"/>
  <c r="BR46" i="23" s="1"/>
  <c r="BR66" i="23" s="1"/>
  <c r="BO12" i="23"/>
  <c r="BO46" i="23" s="1"/>
  <c r="BO66" i="23" s="1"/>
  <c r="BO9" i="23"/>
  <c r="BO43" i="23" s="1"/>
  <c r="BO63" i="23" s="1"/>
  <c r="CM9" i="23"/>
  <c r="CM43" i="23" s="1"/>
  <c r="CM63" i="23" s="1"/>
  <c r="CJ9" i="23"/>
  <c r="CJ43" i="23" s="1"/>
  <c r="CJ63" i="23" s="1"/>
  <c r="BU9" i="23"/>
  <c r="BU43" i="23" s="1"/>
  <c r="BU63" i="23" s="1"/>
  <c r="BX9" i="23"/>
  <c r="BX43" i="23" s="1"/>
  <c r="BX63" i="23" s="1"/>
  <c r="CG9" i="23"/>
  <c r="CG43" i="23" s="1"/>
  <c r="CG63" i="23" s="1"/>
  <c r="CD9" i="23"/>
  <c r="CD43" i="23" s="1"/>
  <c r="CD63" i="23" s="1"/>
  <c r="CA9" i="23"/>
  <c r="CA43" i="23" s="1"/>
  <c r="CA63" i="23" s="1"/>
  <c r="BR9" i="23"/>
  <c r="BR43" i="23" s="1"/>
  <c r="BR63" i="23" s="1"/>
  <c r="BR5" i="23"/>
  <c r="BR39" i="23" s="1"/>
  <c r="BR59" i="23" s="1"/>
  <c r="BO5" i="23"/>
  <c r="BO39" i="23" s="1"/>
  <c r="BO59" i="23" s="1"/>
  <c r="CJ5" i="23"/>
  <c r="CJ39" i="23" s="1"/>
  <c r="CJ59" i="23" s="1"/>
  <c r="BX5" i="23"/>
  <c r="BX39" i="23" s="1"/>
  <c r="BX59" i="23" s="1"/>
  <c r="CM5" i="23"/>
  <c r="CM39" i="23" s="1"/>
  <c r="CM59" i="23" s="1"/>
  <c r="CA5" i="23"/>
  <c r="CA39" i="23" s="1"/>
  <c r="CA59" i="23" s="1"/>
  <c r="BU5" i="23"/>
  <c r="BU39" i="23" s="1"/>
  <c r="BU59" i="23" s="1"/>
  <c r="CG5" i="23"/>
  <c r="CG39" i="23" s="1"/>
  <c r="CG59" i="23" s="1"/>
  <c r="CD5" i="23"/>
  <c r="CD39" i="23" s="1"/>
  <c r="CD59" i="23" s="1"/>
  <c r="CG17" i="23"/>
  <c r="CG51" i="23" s="1"/>
  <c r="CG71" i="23" s="1"/>
  <c r="CJ17" i="23"/>
  <c r="CJ51" i="23" s="1"/>
  <c r="CJ71" i="23" s="1"/>
  <c r="CD17" i="23"/>
  <c r="CD51" i="23" s="1"/>
  <c r="CD71" i="23" s="1"/>
  <c r="CA17" i="23"/>
  <c r="CA51" i="23" s="1"/>
  <c r="CA71" i="23" s="1"/>
  <c r="BR17" i="23"/>
  <c r="BR51" i="23" s="1"/>
  <c r="BR71" i="23" s="1"/>
  <c r="BX17" i="23"/>
  <c r="BX51" i="23" s="1"/>
  <c r="BX71" i="23" s="1"/>
  <c r="BO17" i="23"/>
  <c r="BO51" i="23" s="1"/>
  <c r="BO71" i="23" s="1"/>
  <c r="BU17" i="23"/>
  <c r="BU51" i="23" s="1"/>
  <c r="BU71" i="23" s="1"/>
  <c r="CM17" i="23"/>
  <c r="CM51" i="23" s="1"/>
  <c r="CM71" i="23" s="1"/>
  <c r="CJ14" i="23"/>
  <c r="CJ48" i="23" s="1"/>
  <c r="CJ68" i="23" s="1"/>
  <c r="BX14" i="23"/>
  <c r="BX48" i="23" s="1"/>
  <c r="BX68" i="23" s="1"/>
  <c r="BU14" i="23"/>
  <c r="BU48" i="23" s="1"/>
  <c r="BU68" i="23" s="1"/>
  <c r="CG14" i="23"/>
  <c r="CG48" i="23" s="1"/>
  <c r="CG68" i="23" s="1"/>
  <c r="BO14" i="23"/>
  <c r="BO48" i="23" s="1"/>
  <c r="BO68" i="23" s="1"/>
  <c r="CD14" i="23"/>
  <c r="CD48" i="23" s="1"/>
  <c r="CD68" i="23" s="1"/>
  <c r="CM14" i="23"/>
  <c r="CM48" i="23" s="1"/>
  <c r="CM68" i="23" s="1"/>
  <c r="CA14" i="23"/>
  <c r="CA48" i="23" s="1"/>
  <c r="CA68" i="23" s="1"/>
  <c r="BR14" i="23"/>
  <c r="BR48" i="23" s="1"/>
  <c r="BR68" i="23" s="1"/>
  <c r="CM11" i="23"/>
  <c r="CM45" i="23" s="1"/>
  <c r="CM65" i="23" s="1"/>
  <c r="BX11" i="23"/>
  <c r="BX45" i="23" s="1"/>
  <c r="BX65" i="23" s="1"/>
  <c r="CG11" i="23"/>
  <c r="CG45" i="23" s="1"/>
  <c r="CG65" i="23" s="1"/>
  <c r="BU11" i="23"/>
  <c r="BU45" i="23" s="1"/>
  <c r="BU65" i="23" s="1"/>
  <c r="CJ11" i="23"/>
  <c r="CJ45" i="23" s="1"/>
  <c r="CJ65" i="23" s="1"/>
  <c r="BR11" i="23"/>
  <c r="BR45" i="23" s="1"/>
  <c r="BR65" i="23" s="1"/>
  <c r="CD11" i="23"/>
  <c r="CD45" i="23" s="1"/>
  <c r="CD65" i="23" s="1"/>
  <c r="CA11" i="23"/>
  <c r="CA45" i="23" s="1"/>
  <c r="CA65" i="23" s="1"/>
  <c r="BO11" i="23"/>
  <c r="BO45" i="23" s="1"/>
  <c r="BO65" i="23" s="1"/>
  <c r="CD10" i="23"/>
  <c r="CD44" i="23" s="1"/>
  <c r="CD64" i="23" s="1"/>
  <c r="CM10" i="23"/>
  <c r="CM44" i="23" s="1"/>
  <c r="CM64" i="23" s="1"/>
  <c r="BO10" i="23"/>
  <c r="BO44" i="23" s="1"/>
  <c r="BO64" i="23" s="1"/>
  <c r="CA10" i="23"/>
  <c r="CA44" i="23" s="1"/>
  <c r="CA64" i="23" s="1"/>
  <c r="CJ10" i="23"/>
  <c r="CJ44" i="23" s="1"/>
  <c r="CJ64" i="23" s="1"/>
  <c r="CG10" i="23"/>
  <c r="CG44" i="23" s="1"/>
  <c r="CG64" i="23" s="1"/>
  <c r="BX10" i="23"/>
  <c r="BX44" i="23" s="1"/>
  <c r="BX64" i="23" s="1"/>
  <c r="BU10" i="23"/>
  <c r="BU44" i="23" s="1"/>
  <c r="BU64" i="23" s="1"/>
  <c r="BR10" i="23"/>
  <c r="BR44" i="23" s="1"/>
  <c r="BR64" i="23" s="1"/>
  <c r="BO7" i="23"/>
  <c r="BO41" i="23" s="1"/>
  <c r="BO61" i="23" s="1"/>
  <c r="CD7" i="23"/>
  <c r="CD41" i="23" s="1"/>
  <c r="CD61" i="23" s="1"/>
  <c r="CM7" i="23"/>
  <c r="CM41" i="23" s="1"/>
  <c r="CM61" i="23" s="1"/>
  <c r="CA7" i="23"/>
  <c r="CA41" i="23" s="1"/>
  <c r="CA61" i="23" s="1"/>
  <c r="CJ7" i="23"/>
  <c r="CJ41" i="23" s="1"/>
  <c r="CJ61" i="23" s="1"/>
  <c r="CG7" i="23"/>
  <c r="CG41" i="23" s="1"/>
  <c r="CG61" i="23" s="1"/>
  <c r="BR7" i="23"/>
  <c r="BR41" i="23" s="1"/>
  <c r="BR61" i="23" s="1"/>
  <c r="BX7" i="23"/>
  <c r="BX41" i="23" s="1"/>
  <c r="BX61" i="23" s="1"/>
  <c r="BU7" i="23"/>
  <c r="BU41" i="23" s="1"/>
  <c r="BU61" i="23" s="1"/>
  <c r="BR6" i="23"/>
  <c r="CD6" i="23"/>
  <c r="BO6" i="23"/>
  <c r="CA6" i="23"/>
  <c r="BX6" i="23"/>
  <c r="BU6" i="23"/>
  <c r="CM6" i="23"/>
  <c r="CJ6" i="23"/>
  <c r="CG6" i="23"/>
  <c r="CD4" i="23"/>
  <c r="CD38" i="23" s="1"/>
  <c r="CD58" i="23" s="1"/>
  <c r="BU4" i="23"/>
  <c r="BU38" i="23" s="1"/>
  <c r="BU58" i="23" s="1"/>
  <c r="BR4" i="23"/>
  <c r="BR38" i="23" s="1"/>
  <c r="BR58" i="23" s="1"/>
  <c r="CG4" i="23"/>
  <c r="CG38" i="23" s="1"/>
  <c r="CG58" i="23" s="1"/>
  <c r="BO4" i="23"/>
  <c r="BO38" i="23" s="1"/>
  <c r="BO58" i="23" s="1"/>
  <c r="CA4" i="23"/>
  <c r="CA38" i="23" s="1"/>
  <c r="CA58" i="23" s="1"/>
  <c r="CM4" i="23"/>
  <c r="CM38" i="23" s="1"/>
  <c r="CM58" i="23" s="1"/>
  <c r="CJ4" i="23"/>
  <c r="CJ38" i="23" s="1"/>
  <c r="CJ58" i="23" s="1"/>
  <c r="BX4" i="23"/>
  <c r="BX38" i="23" s="1"/>
  <c r="BX58" i="23" s="1"/>
  <c r="J3" i="23"/>
  <c r="Y3" i="23"/>
  <c r="AN3" i="23"/>
  <c r="BC3" i="23"/>
  <c r="M3" i="23"/>
  <c r="AB3" i="23"/>
  <c r="V3" i="23"/>
  <c r="BF3" i="23"/>
  <c r="P3" i="23"/>
  <c r="AE3" i="23"/>
  <c r="BI3" i="23"/>
  <c r="S3" i="23"/>
  <c r="AH3" i="23"/>
  <c r="AW3" i="23"/>
  <c r="BL3" i="23"/>
  <c r="AK3" i="23"/>
  <c r="AZ3" i="23"/>
  <c r="AB9" i="23"/>
  <c r="AB43" i="23" s="1"/>
  <c r="AB63" i="23" s="1"/>
  <c r="S9" i="23"/>
  <c r="S43" i="23" s="1"/>
  <c r="S63" i="23" s="1"/>
  <c r="AQ43" i="23"/>
  <c r="AQ63" i="23" s="1"/>
  <c r="BF9" i="23"/>
  <c r="BF43" i="23" s="1"/>
  <c r="BF63" i="23" s="1"/>
  <c r="BI9" i="23"/>
  <c r="BI43" i="23" s="1"/>
  <c r="BI63" i="23" s="1"/>
  <c r="P9" i="23"/>
  <c r="P43" i="23" s="1"/>
  <c r="P63" i="23" s="1"/>
  <c r="AE9" i="23"/>
  <c r="AE43" i="23" s="1"/>
  <c r="AE63" i="23" s="1"/>
  <c r="AT43" i="23"/>
  <c r="AT63" i="23" s="1"/>
  <c r="J9" i="23"/>
  <c r="J43" i="23" s="1"/>
  <c r="J63" i="23" s="1"/>
  <c r="AH9" i="23"/>
  <c r="AH43" i="23" s="1"/>
  <c r="AH63" i="23" s="1"/>
  <c r="AW9" i="23"/>
  <c r="AW43" i="23" s="1"/>
  <c r="AW63" i="23" s="1"/>
  <c r="AK9" i="23"/>
  <c r="AK43" i="23" s="1"/>
  <c r="AK63" i="23" s="1"/>
  <c r="BL9" i="23"/>
  <c r="BL43" i="23" s="1"/>
  <c r="BL63" i="23" s="1"/>
  <c r="V9" i="23"/>
  <c r="V43" i="23" s="1"/>
  <c r="V63" i="23" s="1"/>
  <c r="AZ9" i="23"/>
  <c r="AZ43" i="23" s="1"/>
  <c r="AZ63" i="23" s="1"/>
  <c r="Y9" i="23"/>
  <c r="Y43" i="23" s="1"/>
  <c r="Y63" i="23" s="1"/>
  <c r="AN9" i="23"/>
  <c r="AN43" i="23" s="1"/>
  <c r="AN63" i="23" s="1"/>
  <c r="BC9" i="23"/>
  <c r="BC43" i="23" s="1"/>
  <c r="BC63" i="23" s="1"/>
  <c r="M9" i="23"/>
  <c r="M43" i="23" s="1"/>
  <c r="M63" i="23" s="1"/>
  <c r="AW20" i="23"/>
  <c r="AW54" i="23" s="1"/>
  <c r="AW74" i="23" s="1"/>
  <c r="BL20" i="23"/>
  <c r="BL54" i="23" s="1"/>
  <c r="BL74" i="23" s="1"/>
  <c r="AE20" i="23"/>
  <c r="AE54" i="23" s="1"/>
  <c r="AE74" i="23" s="1"/>
  <c r="AN20" i="23"/>
  <c r="AN54" i="23" s="1"/>
  <c r="AN74" i="23" s="1"/>
  <c r="V20" i="23"/>
  <c r="V54" i="23" s="1"/>
  <c r="V74" i="23" s="1"/>
  <c r="J20" i="23"/>
  <c r="J54" i="23" s="1"/>
  <c r="J74" i="23" s="1"/>
  <c r="AK20" i="23"/>
  <c r="AK54" i="23" s="1"/>
  <c r="AK74" i="23" s="1"/>
  <c r="AZ20" i="23"/>
  <c r="AZ54" i="23" s="1"/>
  <c r="AZ74" i="23" s="1"/>
  <c r="M20" i="23"/>
  <c r="M54" i="23" s="1"/>
  <c r="M74" i="23" s="1"/>
  <c r="Y20" i="23"/>
  <c r="Y54" i="23" s="1"/>
  <c r="Y74" i="23" s="1"/>
  <c r="BC20" i="23"/>
  <c r="BC54" i="23" s="1"/>
  <c r="BC74" i="23" s="1"/>
  <c r="AB20" i="23"/>
  <c r="AB54" i="23" s="1"/>
  <c r="AB74" i="23" s="1"/>
  <c r="AQ54" i="23"/>
  <c r="AQ74" i="23" s="1"/>
  <c r="BF20" i="23"/>
  <c r="BF54" i="23" s="1"/>
  <c r="BF74" i="23" s="1"/>
  <c r="P20" i="23"/>
  <c r="P54" i="23" s="1"/>
  <c r="P74" i="23" s="1"/>
  <c r="AT54" i="23"/>
  <c r="AT74" i="23" s="1"/>
  <c r="BI20" i="23"/>
  <c r="BI54" i="23" s="1"/>
  <c r="BI74" i="23" s="1"/>
  <c r="S20" i="23"/>
  <c r="S54" i="23" s="1"/>
  <c r="S74" i="23" s="1"/>
  <c r="AH20" i="23"/>
  <c r="AH54" i="23" s="1"/>
  <c r="AH74" i="23" s="1"/>
  <c r="J15" i="23"/>
  <c r="BI15" i="23"/>
  <c r="S15" i="23"/>
  <c r="AH15" i="23"/>
  <c r="AK15" i="23"/>
  <c r="AW15" i="23"/>
  <c r="BL15" i="23"/>
  <c r="AB15" i="23"/>
  <c r="V15" i="23"/>
  <c r="AZ15" i="23"/>
  <c r="Y15" i="23"/>
  <c r="AN15" i="23"/>
  <c r="BC15" i="23"/>
  <c r="M15" i="23"/>
  <c r="BF15" i="23"/>
  <c r="P15" i="23"/>
  <c r="AE15" i="23"/>
  <c r="BF11" i="23"/>
  <c r="BF45" i="23" s="1"/>
  <c r="BF65" i="23" s="1"/>
  <c r="P11" i="23"/>
  <c r="P45" i="23" s="1"/>
  <c r="P65" i="23" s="1"/>
  <c r="S11" i="23"/>
  <c r="S45" i="23" s="1"/>
  <c r="S65" i="23" s="1"/>
  <c r="AE11" i="23"/>
  <c r="AE45" i="23" s="1"/>
  <c r="AE65" i="23" s="1"/>
  <c r="AT45" i="23"/>
  <c r="AT65" i="23" s="1"/>
  <c r="AN11" i="23"/>
  <c r="AN45" i="23" s="1"/>
  <c r="AN65" i="23" s="1"/>
  <c r="BI11" i="23"/>
  <c r="BI45" i="23" s="1"/>
  <c r="BI65" i="23" s="1"/>
  <c r="AH11" i="23"/>
  <c r="AH45" i="23" s="1"/>
  <c r="AH65" i="23" s="1"/>
  <c r="AW11" i="23"/>
  <c r="AW45" i="23" s="1"/>
  <c r="AW65" i="23" s="1"/>
  <c r="BL11" i="23"/>
  <c r="BL45" i="23" s="1"/>
  <c r="BL65" i="23" s="1"/>
  <c r="V11" i="23"/>
  <c r="V45" i="23" s="1"/>
  <c r="V65" i="23" s="1"/>
  <c r="AK11" i="23"/>
  <c r="AK45" i="23" s="1"/>
  <c r="AK65" i="23" s="1"/>
  <c r="AZ11" i="23"/>
  <c r="AZ45" i="23" s="1"/>
  <c r="AZ65" i="23" s="1"/>
  <c r="J11" i="23"/>
  <c r="J45" i="23" s="1"/>
  <c r="J65" i="23" s="1"/>
  <c r="Y11" i="23"/>
  <c r="Y45" i="23" s="1"/>
  <c r="Y65" i="23" s="1"/>
  <c r="BC11" i="23"/>
  <c r="BC45" i="23" s="1"/>
  <c r="BC65" i="23" s="1"/>
  <c r="M11" i="23"/>
  <c r="M45" i="23" s="1"/>
  <c r="M65" i="23" s="1"/>
  <c r="AB11" i="23"/>
  <c r="AB45" i="23" s="1"/>
  <c r="AB65" i="23" s="1"/>
  <c r="AQ45" i="23"/>
  <c r="AQ65" i="23" s="1"/>
  <c r="BC6" i="23"/>
  <c r="M6" i="23"/>
  <c r="AB6" i="23"/>
  <c r="P6" i="23"/>
  <c r="BF6" i="23"/>
  <c r="S6" i="23"/>
  <c r="AE6" i="23"/>
  <c r="BI6" i="23"/>
  <c r="AH6" i="23"/>
  <c r="AW6" i="23"/>
  <c r="AK6" i="23"/>
  <c r="BL6" i="23"/>
  <c r="V6" i="23"/>
  <c r="AZ6" i="23"/>
  <c r="J6" i="23"/>
  <c r="Y6" i="23"/>
  <c r="AN6" i="23"/>
  <c r="BI16" i="23"/>
  <c r="BI50" i="23" s="1"/>
  <c r="BI70" i="23" s="1"/>
  <c r="S16" i="23"/>
  <c r="S50" i="23" s="1"/>
  <c r="S70" i="23" s="1"/>
  <c r="AH16" i="23"/>
  <c r="AH50" i="23" s="1"/>
  <c r="AH70" i="23" s="1"/>
  <c r="AW16" i="23"/>
  <c r="AW50" i="23" s="1"/>
  <c r="AW70" i="23" s="1"/>
  <c r="BL16" i="23"/>
  <c r="BL50" i="23" s="1"/>
  <c r="BL70" i="23" s="1"/>
  <c r="V16" i="23"/>
  <c r="V50" i="23" s="1"/>
  <c r="V70" i="23" s="1"/>
  <c r="Y16" i="23"/>
  <c r="Y50" i="23" s="1"/>
  <c r="Y70" i="23" s="1"/>
  <c r="AK16" i="23"/>
  <c r="AK50" i="23" s="1"/>
  <c r="AK70" i="23" s="1"/>
  <c r="AZ16" i="23"/>
  <c r="AZ50" i="23" s="1"/>
  <c r="AZ70" i="23" s="1"/>
  <c r="J16" i="23"/>
  <c r="J50" i="23" s="1"/>
  <c r="J70" i="23" s="1"/>
  <c r="AQ50" i="23"/>
  <c r="AQ70" i="23" s="1"/>
  <c r="AN16" i="23"/>
  <c r="AN50" i="23" s="1"/>
  <c r="AN70" i="23" s="1"/>
  <c r="BC16" i="23"/>
  <c r="BC50" i="23" s="1"/>
  <c r="BC70" i="23" s="1"/>
  <c r="M16" i="23"/>
  <c r="M50" i="23" s="1"/>
  <c r="M70" i="23" s="1"/>
  <c r="AB16" i="23"/>
  <c r="AB50" i="23" s="1"/>
  <c r="AB70" i="23" s="1"/>
  <c r="BF16" i="23"/>
  <c r="BF50" i="23" s="1"/>
  <c r="BF70" i="23" s="1"/>
  <c r="P16" i="23"/>
  <c r="P50" i="23" s="1"/>
  <c r="P70" i="23" s="1"/>
  <c r="AE16" i="23"/>
  <c r="AE50" i="23" s="1"/>
  <c r="AE70" i="23" s="1"/>
  <c r="AT50" i="23"/>
  <c r="AT70" i="23" s="1"/>
  <c r="P13" i="23"/>
  <c r="AE13" i="23"/>
  <c r="BI13" i="23"/>
  <c r="S13" i="23"/>
  <c r="AW13" i="23"/>
  <c r="AZ13" i="23"/>
  <c r="AH13" i="23"/>
  <c r="BL13" i="23"/>
  <c r="Y13" i="23"/>
  <c r="V13" i="23"/>
  <c r="AK13" i="23"/>
  <c r="J13" i="23"/>
  <c r="AN13" i="23"/>
  <c r="BC13" i="23"/>
  <c r="M13" i="23"/>
  <c r="AB13" i="23"/>
  <c r="BF13" i="23"/>
  <c r="AQ44" i="23"/>
  <c r="AQ64" i="23" s="1"/>
  <c r="BF10" i="23"/>
  <c r="BF44" i="23" s="1"/>
  <c r="BF64" i="23" s="1"/>
  <c r="AH10" i="23"/>
  <c r="AH44" i="23" s="1"/>
  <c r="AH64" i="23" s="1"/>
  <c r="P10" i="23"/>
  <c r="P44" i="23" s="1"/>
  <c r="P64" i="23" s="1"/>
  <c r="AE10" i="23"/>
  <c r="AE44" i="23" s="1"/>
  <c r="AE64" i="23" s="1"/>
  <c r="AT44" i="23"/>
  <c r="AT64" i="23" s="1"/>
  <c r="BI10" i="23"/>
  <c r="BI44" i="23" s="1"/>
  <c r="BI64" i="23" s="1"/>
  <c r="S10" i="23"/>
  <c r="S44" i="23" s="1"/>
  <c r="S64" i="23" s="1"/>
  <c r="Y10" i="23"/>
  <c r="Y44" i="23" s="1"/>
  <c r="Y64" i="23" s="1"/>
  <c r="AW10" i="23"/>
  <c r="AW44" i="23" s="1"/>
  <c r="AW64" i="23" s="1"/>
  <c r="BL10" i="23"/>
  <c r="BL44" i="23" s="1"/>
  <c r="BL64" i="23" s="1"/>
  <c r="V10" i="23"/>
  <c r="V44" i="23" s="1"/>
  <c r="V64" i="23" s="1"/>
  <c r="AK10" i="23"/>
  <c r="AK44" i="23" s="1"/>
  <c r="AK64" i="23" s="1"/>
  <c r="AZ10" i="23"/>
  <c r="AZ44" i="23" s="1"/>
  <c r="AZ64" i="23" s="1"/>
  <c r="J10" i="23"/>
  <c r="J44" i="23" s="1"/>
  <c r="J64" i="23" s="1"/>
  <c r="AN10" i="23"/>
  <c r="AN44" i="23" s="1"/>
  <c r="AN64" i="23" s="1"/>
  <c r="BC10" i="23"/>
  <c r="BC44" i="23" s="1"/>
  <c r="BC64" i="23" s="1"/>
  <c r="M10" i="23"/>
  <c r="M44" i="23" s="1"/>
  <c r="M64" i="23" s="1"/>
  <c r="AB10" i="23"/>
  <c r="AB44" i="23" s="1"/>
  <c r="AB64" i="23" s="1"/>
  <c r="M8" i="23"/>
  <c r="M42" i="23" s="1"/>
  <c r="M62" i="23" s="1"/>
  <c r="AW8" i="23"/>
  <c r="AW42" i="23" s="1"/>
  <c r="AW62" i="23" s="1"/>
  <c r="AB8" i="23"/>
  <c r="AB42" i="23" s="1"/>
  <c r="AB62" i="23" s="1"/>
  <c r="AQ42" i="23"/>
  <c r="AQ62" i="23" s="1"/>
  <c r="AT42" i="23"/>
  <c r="AT62" i="23" s="1"/>
  <c r="BF8" i="23"/>
  <c r="BF42" i="23" s="1"/>
  <c r="BF62" i="23" s="1"/>
  <c r="P8" i="23"/>
  <c r="P42" i="23" s="1"/>
  <c r="P62" i="23" s="1"/>
  <c r="AE8" i="23"/>
  <c r="AE42" i="23" s="1"/>
  <c r="AE62" i="23" s="1"/>
  <c r="V8" i="23"/>
  <c r="V42" i="23" s="1"/>
  <c r="V62" i="23" s="1"/>
  <c r="BI8" i="23"/>
  <c r="BI42" i="23" s="1"/>
  <c r="BI62" i="23" s="1"/>
  <c r="S8" i="23"/>
  <c r="S42" i="23" s="1"/>
  <c r="S62" i="23" s="1"/>
  <c r="AH8" i="23"/>
  <c r="AH42" i="23" s="1"/>
  <c r="AH62" i="23" s="1"/>
  <c r="BL8" i="23"/>
  <c r="BL42" i="23" s="1"/>
  <c r="BL62" i="23" s="1"/>
  <c r="AK8" i="23"/>
  <c r="AK42" i="23" s="1"/>
  <c r="AK62" i="23" s="1"/>
  <c r="AZ8" i="23"/>
  <c r="AZ42" i="23" s="1"/>
  <c r="AZ62" i="23" s="1"/>
  <c r="J8" i="23"/>
  <c r="J42" i="23" s="1"/>
  <c r="J62" i="23" s="1"/>
  <c r="Y8" i="23"/>
  <c r="Y42" i="23" s="1"/>
  <c r="Y62" i="23" s="1"/>
  <c r="AN8" i="23"/>
  <c r="AN42" i="23" s="1"/>
  <c r="AN62" i="23" s="1"/>
  <c r="BC8" i="23"/>
  <c r="BC42" i="23" s="1"/>
  <c r="BC62" i="23" s="1"/>
  <c r="AN5" i="23"/>
  <c r="AN39" i="23" s="1"/>
  <c r="AN59" i="23" s="1"/>
  <c r="BC5" i="23"/>
  <c r="BC39" i="23" s="1"/>
  <c r="BC59" i="23" s="1"/>
  <c r="M5" i="23"/>
  <c r="M39" i="23" s="1"/>
  <c r="M59" i="23" s="1"/>
  <c r="AB5" i="23"/>
  <c r="AB39" i="23" s="1"/>
  <c r="AB59" i="23" s="1"/>
  <c r="AQ39" i="23"/>
  <c r="AQ59" i="23" s="1"/>
  <c r="BF5" i="23"/>
  <c r="BF39" i="23" s="1"/>
  <c r="BF59" i="23" s="1"/>
  <c r="AW5" i="23"/>
  <c r="AW39" i="23" s="1"/>
  <c r="AW59" i="23" s="1"/>
  <c r="P5" i="23"/>
  <c r="P39" i="23" s="1"/>
  <c r="P59" i="23" s="1"/>
  <c r="AE5" i="23"/>
  <c r="AE39" i="23" s="1"/>
  <c r="AE59" i="23" s="1"/>
  <c r="AT39" i="23"/>
  <c r="AT59" i="23" s="1"/>
  <c r="BI5" i="23"/>
  <c r="BI39" i="23" s="1"/>
  <c r="BI59" i="23" s="1"/>
  <c r="S5" i="23"/>
  <c r="S39" i="23" s="1"/>
  <c r="S59" i="23" s="1"/>
  <c r="AH5" i="23"/>
  <c r="AH39" i="23" s="1"/>
  <c r="AH59" i="23" s="1"/>
  <c r="BL5" i="23"/>
  <c r="BL39" i="23" s="1"/>
  <c r="BL59" i="23" s="1"/>
  <c r="V5" i="23"/>
  <c r="V39" i="23" s="1"/>
  <c r="V59" i="23" s="1"/>
  <c r="AK5" i="23"/>
  <c r="AK39" i="23" s="1"/>
  <c r="AK59" i="23" s="1"/>
  <c r="AZ5" i="23"/>
  <c r="AZ39" i="23" s="1"/>
  <c r="AZ59" i="23" s="1"/>
  <c r="J5" i="23"/>
  <c r="J39" i="23" s="1"/>
  <c r="J59" i="23" s="1"/>
  <c r="Y5" i="23"/>
  <c r="Y39" i="23" s="1"/>
  <c r="Y59" i="23" s="1"/>
  <c r="S17" i="23"/>
  <c r="S51" i="23" s="1"/>
  <c r="S71" i="23" s="1"/>
  <c r="M17" i="23"/>
  <c r="M51" i="23" s="1"/>
  <c r="M71" i="23" s="1"/>
  <c r="AH17" i="23"/>
  <c r="AH51" i="23" s="1"/>
  <c r="AH71" i="23" s="1"/>
  <c r="AW17" i="23"/>
  <c r="AW51" i="23" s="1"/>
  <c r="AW71" i="23" s="1"/>
  <c r="BL17" i="23"/>
  <c r="BL51" i="23" s="1"/>
  <c r="BL71" i="23" s="1"/>
  <c r="AN17" i="23"/>
  <c r="AN51" i="23" s="1"/>
  <c r="AN71" i="23" s="1"/>
  <c r="V17" i="23"/>
  <c r="V51" i="23" s="1"/>
  <c r="V71" i="23" s="1"/>
  <c r="AK17" i="23"/>
  <c r="AK51" i="23" s="1"/>
  <c r="AK71" i="23" s="1"/>
  <c r="AZ17" i="23"/>
  <c r="AZ51" i="23" s="1"/>
  <c r="AZ71" i="23" s="1"/>
  <c r="J17" i="23"/>
  <c r="J51" i="23" s="1"/>
  <c r="J71" i="23" s="1"/>
  <c r="Y17" i="23"/>
  <c r="Y51" i="23" s="1"/>
  <c r="Y71" i="23" s="1"/>
  <c r="BC17" i="23"/>
  <c r="BC51" i="23" s="1"/>
  <c r="BC71" i="23" s="1"/>
  <c r="AB17" i="23"/>
  <c r="AB51" i="23" s="1"/>
  <c r="AB71" i="23" s="1"/>
  <c r="AQ51" i="23"/>
  <c r="AQ71" i="23" s="1"/>
  <c r="BF17" i="23"/>
  <c r="BF51" i="23" s="1"/>
  <c r="BF71" i="23" s="1"/>
  <c r="P17" i="23"/>
  <c r="P51" i="23" s="1"/>
  <c r="P71" i="23" s="1"/>
  <c r="AE17" i="23"/>
  <c r="AE51" i="23" s="1"/>
  <c r="AE71" i="23" s="1"/>
  <c r="AT51" i="23"/>
  <c r="AT71" i="23" s="1"/>
  <c r="I17" i="25"/>
  <c r="BI17" i="23"/>
  <c r="BI51" i="23" s="1"/>
  <c r="BI71" i="23" s="1"/>
  <c r="AE14" i="23"/>
  <c r="AE48" i="23" s="1"/>
  <c r="AE68" i="23" s="1"/>
  <c r="AT48" i="23"/>
  <c r="AT68" i="23" s="1"/>
  <c r="BI14" i="23"/>
  <c r="BI48" i="23" s="1"/>
  <c r="BI68" i="23" s="1"/>
  <c r="AN14" i="23"/>
  <c r="AN48" i="23" s="1"/>
  <c r="AN68" i="23" s="1"/>
  <c r="S14" i="23"/>
  <c r="S48" i="23" s="1"/>
  <c r="S68" i="23" s="1"/>
  <c r="AH14" i="23"/>
  <c r="AH48" i="23" s="1"/>
  <c r="AH68" i="23" s="1"/>
  <c r="V14" i="23"/>
  <c r="V48" i="23" s="1"/>
  <c r="V68" i="23" s="1"/>
  <c r="AW14" i="23"/>
  <c r="AW48" i="23" s="1"/>
  <c r="AW68" i="23" s="1"/>
  <c r="BL14" i="23"/>
  <c r="BL48" i="23" s="1"/>
  <c r="BL68" i="23" s="1"/>
  <c r="AK14" i="23"/>
  <c r="AK48" i="23" s="1"/>
  <c r="AK68" i="23" s="1"/>
  <c r="AZ14" i="23"/>
  <c r="AZ48" i="23" s="1"/>
  <c r="AZ68" i="23" s="1"/>
  <c r="J14" i="23"/>
  <c r="J48" i="23" s="1"/>
  <c r="J68" i="23" s="1"/>
  <c r="Y14" i="23"/>
  <c r="Y48" i="23" s="1"/>
  <c r="Y68" i="23" s="1"/>
  <c r="M14" i="23"/>
  <c r="M48" i="23" s="1"/>
  <c r="M68" i="23" s="1"/>
  <c r="BC14" i="23"/>
  <c r="BC48" i="23" s="1"/>
  <c r="BC68" i="23" s="1"/>
  <c r="AB14" i="23"/>
  <c r="AB48" i="23" s="1"/>
  <c r="AB68" i="23" s="1"/>
  <c r="AQ48" i="23"/>
  <c r="AQ68" i="23" s="1"/>
  <c r="BF14" i="23"/>
  <c r="BF48" i="23" s="1"/>
  <c r="BF68" i="23" s="1"/>
  <c r="P14" i="23"/>
  <c r="P48" i="23" s="1"/>
  <c r="P68" i="23" s="1"/>
  <c r="AH12" i="23"/>
  <c r="AH46" i="23" s="1"/>
  <c r="AH66" i="23" s="1"/>
  <c r="J12" i="23"/>
  <c r="J46" i="23" s="1"/>
  <c r="J66" i="23" s="1"/>
  <c r="M12" i="23"/>
  <c r="M46" i="23" s="1"/>
  <c r="M66" i="23" s="1"/>
  <c r="P12" i="23"/>
  <c r="P46" i="23" s="1"/>
  <c r="P66" i="23" s="1"/>
  <c r="AE12" i="23"/>
  <c r="AE46" i="23" s="1"/>
  <c r="AE66" i="23" s="1"/>
  <c r="AT46" i="23"/>
  <c r="AT66" i="23" s="1"/>
  <c r="BI12" i="23"/>
  <c r="BI46" i="23" s="1"/>
  <c r="BI66" i="23" s="1"/>
  <c r="S12" i="23"/>
  <c r="S46" i="23" s="1"/>
  <c r="S66" i="23" s="1"/>
  <c r="AW12" i="23"/>
  <c r="AW46" i="23" s="1"/>
  <c r="AW66" i="23" s="1"/>
  <c r="AK12" i="23"/>
  <c r="AK46" i="23" s="1"/>
  <c r="AK66" i="23" s="1"/>
  <c r="BL12" i="23"/>
  <c r="BL46" i="23" s="1"/>
  <c r="BL66" i="23" s="1"/>
  <c r="V12" i="23"/>
  <c r="V46" i="23" s="1"/>
  <c r="V66" i="23" s="1"/>
  <c r="AZ12" i="23"/>
  <c r="AZ46" i="23" s="1"/>
  <c r="AZ66" i="23" s="1"/>
  <c r="Y12" i="23"/>
  <c r="Y46" i="23" s="1"/>
  <c r="Y66" i="23" s="1"/>
  <c r="AN12" i="23"/>
  <c r="AN46" i="23" s="1"/>
  <c r="AN66" i="23" s="1"/>
  <c r="BC12" i="23"/>
  <c r="BC46" i="23" s="1"/>
  <c r="BC66" i="23" s="1"/>
  <c r="AB12" i="23"/>
  <c r="AB46" i="23" s="1"/>
  <c r="AB66" i="23" s="1"/>
  <c r="AQ46" i="23"/>
  <c r="AQ66" i="23" s="1"/>
  <c r="BF12" i="23"/>
  <c r="BF46" i="23" s="1"/>
  <c r="BF66" i="23" s="1"/>
  <c r="M7" i="23"/>
  <c r="M41" i="23" s="1"/>
  <c r="M61" i="23" s="1"/>
  <c r="AE7" i="23"/>
  <c r="AE41" i="23" s="1"/>
  <c r="AE61" i="23" s="1"/>
  <c r="AH7" i="23"/>
  <c r="AH41" i="23" s="1"/>
  <c r="AH61" i="23" s="1"/>
  <c r="AB7" i="23"/>
  <c r="AB41" i="23" s="1"/>
  <c r="AB61" i="23" s="1"/>
  <c r="AQ41" i="23"/>
  <c r="AQ61" i="23" s="1"/>
  <c r="BF7" i="23"/>
  <c r="BF41" i="23" s="1"/>
  <c r="BF61" i="23" s="1"/>
  <c r="AZ7" i="23"/>
  <c r="AZ41" i="23" s="1"/>
  <c r="AZ61" i="23" s="1"/>
  <c r="P7" i="23"/>
  <c r="P41" i="23" s="1"/>
  <c r="P61" i="23" s="1"/>
  <c r="AT41" i="23"/>
  <c r="AT61" i="23" s="1"/>
  <c r="BI7" i="23"/>
  <c r="BI41" i="23" s="1"/>
  <c r="BI61" i="23" s="1"/>
  <c r="J7" i="23"/>
  <c r="J41" i="23" s="1"/>
  <c r="J61" i="23" s="1"/>
  <c r="S7" i="23"/>
  <c r="S41" i="23" s="1"/>
  <c r="S61" i="23" s="1"/>
  <c r="AW7" i="23"/>
  <c r="AW41" i="23" s="1"/>
  <c r="AW61" i="23" s="1"/>
  <c r="BL7" i="23"/>
  <c r="BL41" i="23" s="1"/>
  <c r="BL61" i="23" s="1"/>
  <c r="V7" i="23"/>
  <c r="V41" i="23" s="1"/>
  <c r="V61" i="23" s="1"/>
  <c r="AK7" i="23"/>
  <c r="AK41" i="23" s="1"/>
  <c r="AK61" i="23" s="1"/>
  <c r="Y7" i="23"/>
  <c r="Y41" i="23" s="1"/>
  <c r="Y61" i="23" s="1"/>
  <c r="AN7" i="23"/>
  <c r="AN41" i="23" s="1"/>
  <c r="AN61" i="23" s="1"/>
  <c r="BC7" i="23"/>
  <c r="BC41" i="23" s="1"/>
  <c r="BC61" i="23" s="1"/>
  <c r="Y4" i="23"/>
  <c r="Y38" i="23" s="1"/>
  <c r="Y58" i="23" s="1"/>
  <c r="AN4" i="23"/>
  <c r="AN38" i="23" s="1"/>
  <c r="AN58" i="23" s="1"/>
  <c r="BC4" i="23"/>
  <c r="BC38" i="23" s="1"/>
  <c r="BC58" i="23" s="1"/>
  <c r="BI4" i="23"/>
  <c r="BI38" i="23" s="1"/>
  <c r="BI58" i="23" s="1"/>
  <c r="AH4" i="23"/>
  <c r="AH38" i="23" s="1"/>
  <c r="AH58" i="23" s="1"/>
  <c r="M4" i="23"/>
  <c r="M38" i="23" s="1"/>
  <c r="M58" i="23" s="1"/>
  <c r="BF4" i="23"/>
  <c r="BF38" i="23" s="1"/>
  <c r="BF58" i="23" s="1"/>
  <c r="AB4" i="23"/>
  <c r="AB38" i="23" s="1"/>
  <c r="AB58" i="23" s="1"/>
  <c r="AQ38" i="23"/>
  <c r="AQ58" i="23" s="1"/>
  <c r="P4" i="23"/>
  <c r="P38" i="23" s="1"/>
  <c r="P58" i="23" s="1"/>
  <c r="AE4" i="23"/>
  <c r="AE38" i="23" s="1"/>
  <c r="AE58" i="23" s="1"/>
  <c r="AT38" i="23"/>
  <c r="AT58" i="23" s="1"/>
  <c r="S4" i="23"/>
  <c r="S38" i="23" s="1"/>
  <c r="S58" i="23" s="1"/>
  <c r="AW4" i="23"/>
  <c r="AW38" i="23" s="1"/>
  <c r="AW58" i="23" s="1"/>
  <c r="BL4" i="23"/>
  <c r="BL38" i="23" s="1"/>
  <c r="BL58" i="23" s="1"/>
  <c r="V4" i="23"/>
  <c r="V38" i="23" s="1"/>
  <c r="V58" i="23" s="1"/>
  <c r="AK4" i="23"/>
  <c r="AK38" i="23" s="1"/>
  <c r="AK58" i="23" s="1"/>
  <c r="AZ4" i="23"/>
  <c r="AZ38" i="23" s="1"/>
  <c r="AZ58" i="23" s="1"/>
  <c r="J4" i="23"/>
  <c r="J38" i="23" s="1"/>
  <c r="J58" i="23" s="1"/>
  <c r="I13" i="25"/>
  <c r="I47" i="25" s="1"/>
  <c r="I67" i="25" s="1"/>
  <c r="I5" i="25"/>
  <c r="I39" i="25" s="1"/>
  <c r="I59" i="25" s="1"/>
  <c r="I8" i="25"/>
  <c r="I42" i="25" s="1"/>
  <c r="I62" i="25" s="1"/>
  <c r="I20" i="25"/>
  <c r="I52" i="25" s="1"/>
  <c r="I72" i="25" s="1"/>
  <c r="I19" i="25"/>
  <c r="I51" i="25" s="1"/>
  <c r="I71" i="25" s="1"/>
  <c r="I9" i="25"/>
  <c r="I43" i="25" s="1"/>
  <c r="I63" i="25" s="1"/>
  <c r="I11" i="25"/>
  <c r="I45" i="25" s="1"/>
  <c r="I65" i="25" s="1"/>
  <c r="I10" i="25"/>
  <c r="I44" i="25" s="1"/>
  <c r="I64" i="25" s="1"/>
  <c r="I7" i="25"/>
  <c r="I41" i="25" s="1"/>
  <c r="I61" i="25" s="1"/>
  <c r="I16" i="25"/>
  <c r="I50" i="25" s="1"/>
  <c r="I70" i="25" s="1"/>
  <c r="I4" i="25"/>
  <c r="I38" i="25" s="1"/>
  <c r="I58" i="25" s="1"/>
  <c r="I14" i="25"/>
  <c r="I48" i="25" s="1"/>
  <c r="I68" i="25" s="1"/>
  <c r="F26" i="25" l="1"/>
  <c r="F32" i="25" s="1"/>
  <c r="I6" i="25"/>
  <c r="BF47" i="23"/>
  <c r="BF67" i="23" s="1"/>
  <c r="BF27" i="23"/>
  <c r="BF33" i="23" s="1"/>
  <c r="BC47" i="23"/>
  <c r="BC67" i="23" s="1"/>
  <c r="BC27" i="23"/>
  <c r="BC33" i="23" s="1"/>
  <c r="V47" i="23"/>
  <c r="V67" i="23" s="1"/>
  <c r="V27" i="23"/>
  <c r="V33" i="23" s="1"/>
  <c r="AZ47" i="23"/>
  <c r="AZ67" i="23" s="1"/>
  <c r="AZ27" i="23"/>
  <c r="AZ33" i="23" s="1"/>
  <c r="AT47" i="23"/>
  <c r="AT67" i="23" s="1"/>
  <c r="AT27" i="23"/>
  <c r="AT33" i="23" s="1"/>
  <c r="J26" i="23"/>
  <c r="J32" i="23" s="1"/>
  <c r="J40" i="23"/>
  <c r="J60" i="23" s="1"/>
  <c r="AK40" i="23"/>
  <c r="AK60" i="23" s="1"/>
  <c r="AK26" i="23"/>
  <c r="AK32" i="23" s="1"/>
  <c r="AT26" i="23"/>
  <c r="AT32" i="23" s="1"/>
  <c r="AT40" i="23"/>
  <c r="AT60" i="23" s="1"/>
  <c r="P26" i="23"/>
  <c r="P32" i="23" s="1"/>
  <c r="P40" i="23"/>
  <c r="P60" i="23" s="1"/>
  <c r="BC26" i="23"/>
  <c r="BC32" i="23" s="1"/>
  <c r="BC40" i="23"/>
  <c r="BC60" i="23" s="1"/>
  <c r="AE49" i="23"/>
  <c r="AE69" i="23" s="1"/>
  <c r="AE28" i="23"/>
  <c r="AE34" i="23" s="1"/>
  <c r="M28" i="23"/>
  <c r="M34" i="23" s="1"/>
  <c r="M49" i="23"/>
  <c r="M69" i="23" s="1"/>
  <c r="AZ28" i="23"/>
  <c r="AZ34" i="23" s="1"/>
  <c r="AZ49" i="23"/>
  <c r="AZ69" i="23" s="1"/>
  <c r="AW49" i="23"/>
  <c r="AW69" i="23" s="1"/>
  <c r="AW28" i="23"/>
  <c r="AW34" i="23" s="1"/>
  <c r="BI49" i="23"/>
  <c r="BI69" i="23" s="1"/>
  <c r="BI28" i="23"/>
  <c r="BI34" i="23" s="1"/>
  <c r="AW37" i="23"/>
  <c r="AW57" i="23" s="1"/>
  <c r="AW25" i="23"/>
  <c r="AW31" i="23" s="1"/>
  <c r="AE25" i="23"/>
  <c r="AE31" i="23" s="1"/>
  <c r="AE37" i="23"/>
  <c r="AE57" i="23" s="1"/>
  <c r="AB37" i="23"/>
  <c r="AB57" i="23" s="1"/>
  <c r="AB25" i="23"/>
  <c r="AB31" i="23" s="1"/>
  <c r="AN37" i="23"/>
  <c r="AN57" i="23" s="1"/>
  <c r="AN25" i="23"/>
  <c r="AN31" i="23" s="1"/>
  <c r="BU26" i="23"/>
  <c r="BU32" i="23" s="1"/>
  <c r="BU40" i="23"/>
  <c r="BU60" i="23" s="1"/>
  <c r="CD40" i="23"/>
  <c r="CD60" i="23" s="1"/>
  <c r="CD26" i="23"/>
  <c r="CD32" i="23" s="1"/>
  <c r="BX28" i="23"/>
  <c r="BX34" i="23" s="1"/>
  <c r="BX49" i="23"/>
  <c r="BX69" i="23" s="1"/>
  <c r="CG49" i="23"/>
  <c r="CG69" i="23" s="1"/>
  <c r="CG28" i="23"/>
  <c r="CG34" i="23" s="1"/>
  <c r="CA47" i="23"/>
  <c r="CA67" i="23" s="1"/>
  <c r="CA27" i="23"/>
  <c r="CA33" i="23" s="1"/>
  <c r="CD47" i="23"/>
  <c r="CD67" i="23" s="1"/>
  <c r="CD27" i="23"/>
  <c r="CD33" i="23" s="1"/>
  <c r="CG37" i="23"/>
  <c r="CG57" i="23" s="1"/>
  <c r="CG25" i="23"/>
  <c r="CG31" i="23" s="1"/>
  <c r="BO37" i="23"/>
  <c r="BO57" i="23" s="1"/>
  <c r="BO25" i="23"/>
  <c r="BO31" i="23" s="1"/>
  <c r="AQ27" i="23"/>
  <c r="AQ33" i="23" s="1"/>
  <c r="AQ47" i="23"/>
  <c r="AQ67" i="23" s="1"/>
  <c r="AN47" i="23"/>
  <c r="AN67" i="23" s="1"/>
  <c r="AN27" i="23"/>
  <c r="AN33" i="23" s="1"/>
  <c r="Y47" i="23"/>
  <c r="Y67" i="23" s="1"/>
  <c r="Y27" i="23"/>
  <c r="Y33" i="23" s="1"/>
  <c r="AW47" i="23"/>
  <c r="AW67" i="23" s="1"/>
  <c r="AW27" i="23"/>
  <c r="AW33" i="23" s="1"/>
  <c r="AE47" i="23"/>
  <c r="AE67" i="23" s="1"/>
  <c r="AE27" i="23"/>
  <c r="AE33" i="23" s="1"/>
  <c r="AZ26" i="23"/>
  <c r="AZ32" i="23" s="1"/>
  <c r="AZ40" i="23"/>
  <c r="AZ60" i="23" s="1"/>
  <c r="AW40" i="23"/>
  <c r="AW60" i="23" s="1"/>
  <c r="AW26" i="23"/>
  <c r="AW32" i="23" s="1"/>
  <c r="AE26" i="23"/>
  <c r="AE32" i="23" s="1"/>
  <c r="AE40" i="23"/>
  <c r="AE60" i="23" s="1"/>
  <c r="AQ40" i="23"/>
  <c r="AQ60" i="23" s="1"/>
  <c r="AQ26" i="23"/>
  <c r="AQ32" i="23" s="1"/>
  <c r="P49" i="23"/>
  <c r="P69" i="23" s="1"/>
  <c r="P28" i="23"/>
  <c r="P34" i="23" s="1"/>
  <c r="BC49" i="23"/>
  <c r="BC69" i="23" s="1"/>
  <c r="BC28" i="23"/>
  <c r="BC34" i="23" s="1"/>
  <c r="V49" i="23"/>
  <c r="V69" i="23" s="1"/>
  <c r="V28" i="23"/>
  <c r="V34" i="23" s="1"/>
  <c r="AK49" i="23"/>
  <c r="AK69" i="23" s="1"/>
  <c r="AK28" i="23"/>
  <c r="AK34" i="23" s="1"/>
  <c r="J49" i="23"/>
  <c r="J69" i="23" s="1"/>
  <c r="J28" i="23"/>
  <c r="J34" i="23" s="1"/>
  <c r="AZ37" i="23"/>
  <c r="AZ57" i="23" s="1"/>
  <c r="AZ25" i="23"/>
  <c r="AZ31" i="23" s="1"/>
  <c r="P37" i="23"/>
  <c r="P57" i="23" s="1"/>
  <c r="P25" i="23"/>
  <c r="P31" i="23" s="1"/>
  <c r="M25" i="23"/>
  <c r="M31" i="23" s="1"/>
  <c r="M37" i="23"/>
  <c r="M57" i="23" s="1"/>
  <c r="AQ37" i="23"/>
  <c r="AQ57" i="23" s="1"/>
  <c r="AQ25" i="23"/>
  <c r="AQ31" i="23" s="1"/>
  <c r="CG26" i="23"/>
  <c r="CG32" i="23" s="1"/>
  <c r="CG40" i="23"/>
  <c r="CG60" i="23" s="1"/>
  <c r="BX40" i="23"/>
  <c r="BX60" i="23" s="1"/>
  <c r="BX26" i="23"/>
  <c r="BX32" i="23" s="1"/>
  <c r="BR40" i="23"/>
  <c r="BR60" i="23" s="1"/>
  <c r="BR26" i="23"/>
  <c r="BR32" i="23" s="1"/>
  <c r="CD28" i="23"/>
  <c r="CD34" i="23" s="1"/>
  <c r="CD49" i="23"/>
  <c r="CD69" i="23" s="1"/>
  <c r="BO49" i="23"/>
  <c r="BO69" i="23" s="1"/>
  <c r="BO28" i="23"/>
  <c r="BO34" i="23" s="1"/>
  <c r="BU27" i="23"/>
  <c r="BU33" i="23" s="1"/>
  <c r="BU47" i="23"/>
  <c r="BU67" i="23" s="1"/>
  <c r="CG27" i="23"/>
  <c r="CG33" i="23" s="1"/>
  <c r="CG47" i="23"/>
  <c r="CG67" i="23" s="1"/>
  <c r="CJ47" i="23"/>
  <c r="CJ67" i="23" s="1"/>
  <c r="CJ27" i="23"/>
  <c r="CJ33" i="23" s="1"/>
  <c r="CM37" i="23"/>
  <c r="CM57" i="23" s="1"/>
  <c r="CM25" i="23"/>
  <c r="CM31" i="23" s="1"/>
  <c r="BR37" i="23"/>
  <c r="BR57" i="23" s="1"/>
  <c r="BR25" i="23"/>
  <c r="BR31" i="23" s="1"/>
  <c r="F54" i="25"/>
  <c r="F74" i="25" s="1"/>
  <c r="F25" i="25"/>
  <c r="F31" i="25" s="1"/>
  <c r="I3" i="25"/>
  <c r="AB47" i="23"/>
  <c r="AB67" i="23" s="1"/>
  <c r="AB27" i="23"/>
  <c r="AB33" i="23" s="1"/>
  <c r="J27" i="23"/>
  <c r="J33" i="23" s="1"/>
  <c r="J47" i="23"/>
  <c r="J67" i="23" s="1"/>
  <c r="BL47" i="23"/>
  <c r="BL67" i="23" s="1"/>
  <c r="BL27" i="23"/>
  <c r="BL33" i="23" s="1"/>
  <c r="S47" i="23"/>
  <c r="S67" i="23" s="1"/>
  <c r="S27" i="23"/>
  <c r="S33" i="23" s="1"/>
  <c r="P47" i="23"/>
  <c r="P67" i="23" s="1"/>
  <c r="P27" i="23"/>
  <c r="P33" i="23" s="1"/>
  <c r="AN26" i="23"/>
  <c r="AN32" i="23" s="1"/>
  <c r="AN40" i="23"/>
  <c r="AN60" i="23" s="1"/>
  <c r="V26" i="23"/>
  <c r="V32" i="23" s="1"/>
  <c r="V40" i="23"/>
  <c r="V60" i="23" s="1"/>
  <c r="S40" i="23"/>
  <c r="S60" i="23" s="1"/>
  <c r="S26" i="23"/>
  <c r="S32" i="23" s="1"/>
  <c r="AB26" i="23"/>
  <c r="AB32" i="23" s="1"/>
  <c r="AB40" i="23"/>
  <c r="AB60" i="23" s="1"/>
  <c r="BF28" i="23"/>
  <c r="BF34" i="23" s="1"/>
  <c r="BF49" i="23"/>
  <c r="BF69" i="23" s="1"/>
  <c r="AN28" i="23"/>
  <c r="AN34" i="23" s="1"/>
  <c r="AN49" i="23"/>
  <c r="AN69" i="23" s="1"/>
  <c r="AB49" i="23"/>
  <c r="AB69" i="23" s="1"/>
  <c r="AB28" i="23"/>
  <c r="AB34" i="23" s="1"/>
  <c r="AT49" i="23"/>
  <c r="AT69" i="23" s="1"/>
  <c r="AT28" i="23"/>
  <c r="AT34" i="23" s="1"/>
  <c r="AK37" i="23"/>
  <c r="AK57" i="23" s="1"/>
  <c r="AK25" i="23"/>
  <c r="AK31" i="23" s="1"/>
  <c r="S25" i="23"/>
  <c r="S31" i="23" s="1"/>
  <c r="S37" i="23"/>
  <c r="S57" i="23" s="1"/>
  <c r="BF37" i="23"/>
  <c r="BF57" i="23" s="1"/>
  <c r="BF25" i="23"/>
  <c r="BF31" i="23" s="1"/>
  <c r="AT25" i="23"/>
  <c r="AT31" i="23" s="1"/>
  <c r="AT37" i="23"/>
  <c r="AT57" i="23" s="1"/>
  <c r="Y25" i="23"/>
  <c r="Y31" i="23" s="1"/>
  <c r="Y37" i="23"/>
  <c r="Y57" i="23" s="1"/>
  <c r="CJ40" i="23"/>
  <c r="CJ60" i="23" s="1"/>
  <c r="CJ26" i="23"/>
  <c r="CJ32" i="23" s="1"/>
  <c r="CA26" i="23"/>
  <c r="CA32" i="23" s="1"/>
  <c r="CA40" i="23"/>
  <c r="CA60" i="23" s="1"/>
  <c r="BU49" i="23"/>
  <c r="BU69" i="23" s="1"/>
  <c r="BU28" i="23"/>
  <c r="BU34" i="23" s="1"/>
  <c r="CM49" i="23"/>
  <c r="CM69" i="23" s="1"/>
  <c r="CM28" i="23"/>
  <c r="CM34" i="23" s="1"/>
  <c r="CJ28" i="23"/>
  <c r="CJ34" i="23" s="1"/>
  <c r="CJ49" i="23"/>
  <c r="CJ69" i="23" s="1"/>
  <c r="CM47" i="23"/>
  <c r="CM67" i="23" s="1"/>
  <c r="CM27" i="23"/>
  <c r="CM33" i="23" s="1"/>
  <c r="BO47" i="23"/>
  <c r="BO67" i="23" s="1"/>
  <c r="BO27" i="23"/>
  <c r="BO33" i="23" s="1"/>
  <c r="CA37" i="23"/>
  <c r="CA57" i="23" s="1"/>
  <c r="CA25" i="23"/>
  <c r="CA31" i="23" s="1"/>
  <c r="CJ25" i="23"/>
  <c r="CJ31" i="23" s="1"/>
  <c r="CJ37" i="23"/>
  <c r="CJ57" i="23" s="1"/>
  <c r="BX25" i="23"/>
  <c r="BX31" i="23" s="1"/>
  <c r="BX37" i="23"/>
  <c r="BX57" i="23" s="1"/>
  <c r="F27" i="25"/>
  <c r="F33" i="25" s="1"/>
  <c r="I12" i="25"/>
  <c r="F28" i="25"/>
  <c r="F34" i="25" s="1"/>
  <c r="I15" i="25"/>
  <c r="M47" i="23"/>
  <c r="M67" i="23" s="1"/>
  <c r="M27" i="23"/>
  <c r="M33" i="23" s="1"/>
  <c r="AK47" i="23"/>
  <c r="AK67" i="23" s="1"/>
  <c r="AK27" i="23"/>
  <c r="AK33" i="23" s="1"/>
  <c r="BI27" i="23"/>
  <c r="BI33" i="23" s="1"/>
  <c r="BI47" i="23"/>
  <c r="BI67" i="23" s="1"/>
  <c r="Y40" i="23"/>
  <c r="Y60" i="23" s="1"/>
  <c r="Y26" i="23"/>
  <c r="Y32" i="23" s="1"/>
  <c r="BL40" i="23"/>
  <c r="BL60" i="23" s="1"/>
  <c r="BL26" i="23"/>
  <c r="BL32" i="23" s="1"/>
  <c r="BI26" i="23"/>
  <c r="BI32" i="23" s="1"/>
  <c r="BI40" i="23"/>
  <c r="BI60" i="23" s="1"/>
  <c r="BF40" i="23"/>
  <c r="BF60" i="23" s="1"/>
  <c r="BF26" i="23"/>
  <c r="BF32" i="23" s="1"/>
  <c r="M40" i="23"/>
  <c r="M60" i="23" s="1"/>
  <c r="M26" i="23"/>
  <c r="M32" i="23" s="1"/>
  <c r="AQ49" i="23"/>
  <c r="AQ69" i="23" s="1"/>
  <c r="AQ28" i="23"/>
  <c r="AQ34" i="23" s="1"/>
  <c r="Y28" i="23"/>
  <c r="Y34" i="23" s="1"/>
  <c r="Y49" i="23"/>
  <c r="Y69" i="23" s="1"/>
  <c r="BL28" i="23"/>
  <c r="BL34" i="23" s="1"/>
  <c r="BL49" i="23"/>
  <c r="BL69" i="23" s="1"/>
  <c r="S28" i="23"/>
  <c r="S34" i="23" s="1"/>
  <c r="S49" i="23"/>
  <c r="S69" i="23" s="1"/>
  <c r="BL25" i="23"/>
  <c r="BL31" i="23" s="1"/>
  <c r="BL37" i="23"/>
  <c r="BL57" i="23" s="1"/>
  <c r="BI37" i="23"/>
  <c r="BI57" i="23" s="1"/>
  <c r="BI25" i="23"/>
  <c r="BI31" i="23" s="1"/>
  <c r="V37" i="23"/>
  <c r="V57" i="23" s="1"/>
  <c r="V25" i="23"/>
  <c r="V31" i="23" s="1"/>
  <c r="BC37" i="23"/>
  <c r="BC57" i="23" s="1"/>
  <c r="BC25" i="23"/>
  <c r="BC31" i="23" s="1"/>
  <c r="J37" i="23"/>
  <c r="J57" i="23" s="1"/>
  <c r="J25" i="23"/>
  <c r="J31" i="23" s="1"/>
  <c r="CM26" i="23"/>
  <c r="CM32" i="23" s="1"/>
  <c r="CM40" i="23"/>
  <c r="CM60" i="23" s="1"/>
  <c r="BO26" i="23"/>
  <c r="BO32" i="23" s="1"/>
  <c r="BO40" i="23"/>
  <c r="BO60" i="23" s="1"/>
  <c r="BR28" i="23"/>
  <c r="BR34" i="23" s="1"/>
  <c r="BR49" i="23"/>
  <c r="BR69" i="23" s="1"/>
  <c r="CA49" i="23"/>
  <c r="CA69" i="23" s="1"/>
  <c r="CA28" i="23"/>
  <c r="CA34" i="23" s="1"/>
  <c r="BX47" i="23"/>
  <c r="BX67" i="23" s="1"/>
  <c r="BX27" i="23"/>
  <c r="BX33" i="23" s="1"/>
  <c r="BR47" i="23"/>
  <c r="BR67" i="23" s="1"/>
  <c r="BR27" i="23"/>
  <c r="BR33" i="23" s="1"/>
  <c r="CD37" i="23"/>
  <c r="CD57" i="23" s="1"/>
  <c r="CD25" i="23"/>
  <c r="CD31" i="23" s="1"/>
  <c r="BU37" i="23"/>
  <c r="BU57" i="23" s="1"/>
  <c r="BU25" i="23"/>
  <c r="BU31" i="23" s="1"/>
  <c r="AH27" i="23"/>
  <c r="AH33" i="23" s="1"/>
  <c r="AH47" i="23"/>
  <c r="AH67" i="23" s="1"/>
  <c r="AH25" i="23"/>
  <c r="AH31" i="23" s="1"/>
  <c r="AH37" i="23"/>
  <c r="AH57" i="23" s="1"/>
  <c r="AH26" i="23"/>
  <c r="AH32" i="23" s="1"/>
  <c r="AH40" i="23"/>
  <c r="AH60" i="23" s="1"/>
  <c r="AH28" i="23"/>
  <c r="AH34" i="23" s="1"/>
  <c r="AH49" i="23"/>
  <c r="AH69" i="23" s="1"/>
  <c r="CA22" i="23"/>
  <c r="CG22" i="23"/>
  <c r="CM22" i="23"/>
  <c r="CJ22" i="23"/>
  <c r="BU22" i="23"/>
  <c r="CD22" i="23"/>
  <c r="BO22" i="23"/>
  <c r="BR22" i="23"/>
  <c r="BX22" i="23"/>
  <c r="AK22" i="23"/>
  <c r="AE22" i="23"/>
  <c r="AZ22" i="23"/>
  <c r="BL22" i="23"/>
  <c r="BF22" i="23"/>
  <c r="S22" i="23"/>
  <c r="BI22" i="23"/>
  <c r="X17" i="25"/>
  <c r="AP17" i="25"/>
  <c r="AS17" i="25"/>
  <c r="AM17" i="25"/>
  <c r="BB17" i="25"/>
  <c r="AA17" i="25"/>
  <c r="BT17" i="25"/>
  <c r="AD17" i="25"/>
  <c r="BQ17" i="25"/>
  <c r="BE17" i="25"/>
  <c r="R17" i="25"/>
  <c r="BK17" i="25"/>
  <c r="BH17" i="25"/>
  <c r="BW17" i="25"/>
  <c r="O17" i="25"/>
  <c r="AG17" i="25"/>
  <c r="L17" i="25"/>
  <c r="U17" i="25"/>
  <c r="AV17" i="25"/>
  <c r="BZ17" i="25"/>
  <c r="AJ17" i="25"/>
  <c r="AY17" i="25"/>
  <c r="BN17" i="25"/>
  <c r="AD4" i="25"/>
  <c r="AD38" i="25" s="1"/>
  <c r="AD58" i="25" s="1"/>
  <c r="AG4" i="25"/>
  <c r="AG38" i="25" s="1"/>
  <c r="AG58" i="25" s="1"/>
  <c r="AY4" i="25"/>
  <c r="AY38" i="25" s="1"/>
  <c r="AY58" i="25" s="1"/>
  <c r="AS4" i="25"/>
  <c r="AS38" i="25" s="1"/>
  <c r="AS58" i="25" s="1"/>
  <c r="BH4" i="25"/>
  <c r="BH38" i="25" s="1"/>
  <c r="BH58" i="25" s="1"/>
  <c r="BW4" i="25"/>
  <c r="BW38" i="25" s="1"/>
  <c r="BW58" i="25" s="1"/>
  <c r="U4" i="25"/>
  <c r="U38" i="25" s="1"/>
  <c r="U58" i="25" s="1"/>
  <c r="BK4" i="25"/>
  <c r="BK38" i="25" s="1"/>
  <c r="BK58" i="25" s="1"/>
  <c r="BN4" i="25"/>
  <c r="BN38" i="25" s="1"/>
  <c r="BN58" i="25" s="1"/>
  <c r="AV4" i="25"/>
  <c r="AV38" i="25" s="1"/>
  <c r="AV58" i="25" s="1"/>
  <c r="AP4" i="25"/>
  <c r="AP38" i="25" s="1"/>
  <c r="AP58" i="25" s="1"/>
  <c r="BZ4" i="25"/>
  <c r="BZ38" i="25" s="1"/>
  <c r="BZ58" i="25" s="1"/>
  <c r="AJ4" i="25"/>
  <c r="AJ38" i="25" s="1"/>
  <c r="AJ58" i="25" s="1"/>
  <c r="X4" i="25"/>
  <c r="X38" i="25" s="1"/>
  <c r="X58" i="25" s="1"/>
  <c r="AM4" i="25"/>
  <c r="AM38" i="25" s="1"/>
  <c r="AM58" i="25" s="1"/>
  <c r="BB4" i="25"/>
  <c r="BB38" i="25" s="1"/>
  <c r="BB58" i="25" s="1"/>
  <c r="BQ4" i="25"/>
  <c r="BQ38" i="25" s="1"/>
  <c r="BQ58" i="25" s="1"/>
  <c r="AA4" i="25"/>
  <c r="AA38" i="25" s="1"/>
  <c r="AA58" i="25" s="1"/>
  <c r="BE4" i="25"/>
  <c r="BE38" i="25" s="1"/>
  <c r="BE58" i="25" s="1"/>
  <c r="BT4" i="25"/>
  <c r="BT38" i="25" s="1"/>
  <c r="BT58" i="25" s="1"/>
  <c r="BN16" i="25"/>
  <c r="BN50" i="25" s="1"/>
  <c r="BN70" i="25" s="1"/>
  <c r="AM16" i="25"/>
  <c r="AM50" i="25" s="1"/>
  <c r="AM70" i="25" s="1"/>
  <c r="AA16" i="25"/>
  <c r="AA50" i="25" s="1"/>
  <c r="AA70" i="25" s="1"/>
  <c r="X16" i="25"/>
  <c r="X50" i="25" s="1"/>
  <c r="X70" i="25" s="1"/>
  <c r="BB16" i="25"/>
  <c r="BB50" i="25" s="1"/>
  <c r="BB70" i="25" s="1"/>
  <c r="AD16" i="25"/>
  <c r="AD50" i="25" s="1"/>
  <c r="AD70" i="25" s="1"/>
  <c r="BZ16" i="25"/>
  <c r="BZ50" i="25" s="1"/>
  <c r="BZ70" i="25" s="1"/>
  <c r="BQ16" i="25"/>
  <c r="BQ50" i="25" s="1"/>
  <c r="BQ70" i="25" s="1"/>
  <c r="BE16" i="25"/>
  <c r="BE50" i="25" s="1"/>
  <c r="BE70" i="25" s="1"/>
  <c r="BW16" i="25"/>
  <c r="BW50" i="25" s="1"/>
  <c r="BW70" i="25" s="1"/>
  <c r="AP16" i="25"/>
  <c r="AP50" i="25" s="1"/>
  <c r="AP70" i="25" s="1"/>
  <c r="BT16" i="25"/>
  <c r="BT50" i="25" s="1"/>
  <c r="BT70" i="25" s="1"/>
  <c r="AS16" i="25"/>
  <c r="AS50" i="25" s="1"/>
  <c r="AS70" i="25" s="1"/>
  <c r="BH16" i="25"/>
  <c r="BH50" i="25" s="1"/>
  <c r="BH70" i="25" s="1"/>
  <c r="AV16" i="25"/>
  <c r="AV50" i="25" s="1"/>
  <c r="AV70" i="25" s="1"/>
  <c r="AG16" i="25"/>
  <c r="AG50" i="25" s="1"/>
  <c r="AG70" i="25" s="1"/>
  <c r="BK16" i="25"/>
  <c r="BK50" i="25" s="1"/>
  <c r="BK70" i="25" s="1"/>
  <c r="U16" i="25"/>
  <c r="U50" i="25" s="1"/>
  <c r="U70" i="25" s="1"/>
  <c r="AJ16" i="25"/>
  <c r="AJ50" i="25" s="1"/>
  <c r="AJ70" i="25" s="1"/>
  <c r="AY16" i="25"/>
  <c r="AY50" i="25" s="1"/>
  <c r="AY70" i="25" s="1"/>
  <c r="BW7" i="25"/>
  <c r="BW41" i="25" s="1"/>
  <c r="BW61" i="25" s="1"/>
  <c r="BK7" i="25"/>
  <c r="BK41" i="25" s="1"/>
  <c r="BK61" i="25" s="1"/>
  <c r="BE7" i="25"/>
  <c r="BE41" i="25" s="1"/>
  <c r="BE61" i="25" s="1"/>
  <c r="AG7" i="25"/>
  <c r="AG41" i="25" s="1"/>
  <c r="AG61" i="25" s="1"/>
  <c r="AV7" i="25"/>
  <c r="AV41" i="25" s="1"/>
  <c r="AV61" i="25" s="1"/>
  <c r="U7" i="25"/>
  <c r="U41" i="25" s="1"/>
  <c r="U61" i="25" s="1"/>
  <c r="BZ7" i="25"/>
  <c r="BZ41" i="25" s="1"/>
  <c r="BZ61" i="25" s="1"/>
  <c r="BN7" i="25"/>
  <c r="BN41" i="25" s="1"/>
  <c r="BN61" i="25" s="1"/>
  <c r="AJ7" i="25"/>
  <c r="AJ41" i="25" s="1"/>
  <c r="AJ61" i="25" s="1"/>
  <c r="AM7" i="25"/>
  <c r="AM41" i="25" s="1"/>
  <c r="AM61" i="25" s="1"/>
  <c r="AY7" i="25"/>
  <c r="AY41" i="25" s="1"/>
  <c r="AY61" i="25" s="1"/>
  <c r="X7" i="25"/>
  <c r="X41" i="25" s="1"/>
  <c r="X61" i="25" s="1"/>
  <c r="BB7" i="25"/>
  <c r="BB41" i="25" s="1"/>
  <c r="BB61" i="25" s="1"/>
  <c r="BQ7" i="25"/>
  <c r="BQ41" i="25" s="1"/>
  <c r="BQ61" i="25" s="1"/>
  <c r="AA7" i="25"/>
  <c r="AA41" i="25" s="1"/>
  <c r="AA61" i="25" s="1"/>
  <c r="AP7" i="25"/>
  <c r="AP41" i="25" s="1"/>
  <c r="AP61" i="25" s="1"/>
  <c r="BT7" i="25"/>
  <c r="BT41" i="25" s="1"/>
  <c r="BT61" i="25" s="1"/>
  <c r="AD7" i="25"/>
  <c r="AD41" i="25" s="1"/>
  <c r="AD61" i="25" s="1"/>
  <c r="AS7" i="25"/>
  <c r="AS41" i="25" s="1"/>
  <c r="AS61" i="25" s="1"/>
  <c r="BH7" i="25"/>
  <c r="BH41" i="25" s="1"/>
  <c r="BH61" i="25" s="1"/>
  <c r="BK11" i="25"/>
  <c r="BK45" i="25" s="1"/>
  <c r="BK65" i="25" s="1"/>
  <c r="BB11" i="25"/>
  <c r="BB45" i="25" s="1"/>
  <c r="BB65" i="25" s="1"/>
  <c r="BZ11" i="25"/>
  <c r="BZ45" i="25" s="1"/>
  <c r="BZ65" i="25" s="1"/>
  <c r="AJ11" i="25"/>
  <c r="AJ45" i="25" s="1"/>
  <c r="AJ65" i="25" s="1"/>
  <c r="AY11" i="25"/>
  <c r="AY45" i="25" s="1"/>
  <c r="AY65" i="25" s="1"/>
  <c r="U11" i="25"/>
  <c r="U45" i="25" s="1"/>
  <c r="U65" i="25" s="1"/>
  <c r="X11" i="25"/>
  <c r="X45" i="25" s="1"/>
  <c r="X65" i="25" s="1"/>
  <c r="BT11" i="25"/>
  <c r="BT45" i="25" s="1"/>
  <c r="BT65" i="25" s="1"/>
  <c r="AA11" i="25"/>
  <c r="AA45" i="25" s="1"/>
  <c r="AA65" i="25" s="1"/>
  <c r="BN11" i="25"/>
  <c r="BN45" i="25" s="1"/>
  <c r="BN65" i="25" s="1"/>
  <c r="AS11" i="25"/>
  <c r="AS45" i="25" s="1"/>
  <c r="AS65" i="25" s="1"/>
  <c r="AM11" i="25"/>
  <c r="AM45" i="25" s="1"/>
  <c r="AM65" i="25" s="1"/>
  <c r="BQ11" i="25"/>
  <c r="BQ45" i="25" s="1"/>
  <c r="BQ65" i="25" s="1"/>
  <c r="AP11" i="25"/>
  <c r="AP45" i="25" s="1"/>
  <c r="AP65" i="25" s="1"/>
  <c r="BE11" i="25"/>
  <c r="BE45" i="25" s="1"/>
  <c r="BE65" i="25" s="1"/>
  <c r="BW11" i="25"/>
  <c r="BW45" i="25" s="1"/>
  <c r="BW65" i="25" s="1"/>
  <c r="AD11" i="25"/>
  <c r="AD45" i="25" s="1"/>
  <c r="AD65" i="25" s="1"/>
  <c r="BH11" i="25"/>
  <c r="BH45" i="25" s="1"/>
  <c r="BH65" i="25" s="1"/>
  <c r="AG11" i="25"/>
  <c r="AG45" i="25" s="1"/>
  <c r="AG65" i="25" s="1"/>
  <c r="AV11" i="25"/>
  <c r="AV45" i="25" s="1"/>
  <c r="AV65" i="25" s="1"/>
  <c r="P22" i="23"/>
  <c r="BZ12" i="25"/>
  <c r="U12" i="25"/>
  <c r="AY12" i="25"/>
  <c r="X12" i="25"/>
  <c r="AA12" i="25"/>
  <c r="AJ12" i="25"/>
  <c r="AM12" i="25"/>
  <c r="BN12" i="25"/>
  <c r="BH12" i="25"/>
  <c r="BB12" i="25"/>
  <c r="BQ12" i="25"/>
  <c r="AP12" i="25"/>
  <c r="BE12" i="25"/>
  <c r="BT12" i="25"/>
  <c r="AD12" i="25"/>
  <c r="AS12" i="25"/>
  <c r="BW12" i="25"/>
  <c r="AG12" i="25"/>
  <c r="AV12" i="25"/>
  <c r="BK12" i="25"/>
  <c r="V22" i="23"/>
  <c r="AB22" i="23"/>
  <c r="M22" i="23"/>
  <c r="AJ14" i="25"/>
  <c r="AJ48" i="25" s="1"/>
  <c r="AJ68" i="25" s="1"/>
  <c r="AY14" i="25"/>
  <c r="AY48" i="25" s="1"/>
  <c r="AY68" i="25" s="1"/>
  <c r="BQ14" i="25"/>
  <c r="BQ48" i="25" s="1"/>
  <c r="BQ68" i="25" s="1"/>
  <c r="BN14" i="25"/>
  <c r="BN48" i="25" s="1"/>
  <c r="BN68" i="25" s="1"/>
  <c r="BT14" i="25"/>
  <c r="BT48" i="25" s="1"/>
  <c r="BT68" i="25" s="1"/>
  <c r="BB14" i="25"/>
  <c r="BB48" i="25" s="1"/>
  <c r="BB68" i="25" s="1"/>
  <c r="BE14" i="25"/>
  <c r="BE48" i="25" s="1"/>
  <c r="BE68" i="25" s="1"/>
  <c r="X14" i="25"/>
  <c r="X48" i="25" s="1"/>
  <c r="X68" i="25" s="1"/>
  <c r="AA14" i="25"/>
  <c r="AA48" i="25" s="1"/>
  <c r="AA68" i="25" s="1"/>
  <c r="AM14" i="25"/>
  <c r="AM48" i="25" s="1"/>
  <c r="AM68" i="25" s="1"/>
  <c r="AS14" i="25"/>
  <c r="AS48" i="25" s="1"/>
  <c r="AS68" i="25" s="1"/>
  <c r="AP14" i="25"/>
  <c r="AP48" i="25" s="1"/>
  <c r="AP68" i="25" s="1"/>
  <c r="AD14" i="25"/>
  <c r="AD48" i="25" s="1"/>
  <c r="AD68" i="25" s="1"/>
  <c r="BH14" i="25"/>
  <c r="BH48" i="25" s="1"/>
  <c r="BH68" i="25" s="1"/>
  <c r="AV14" i="25"/>
  <c r="AV48" i="25" s="1"/>
  <c r="AV68" i="25" s="1"/>
  <c r="BW14" i="25"/>
  <c r="BW48" i="25" s="1"/>
  <c r="BW68" i="25" s="1"/>
  <c r="AG14" i="25"/>
  <c r="AG48" i="25" s="1"/>
  <c r="AG68" i="25" s="1"/>
  <c r="BK14" i="25"/>
  <c r="BK48" i="25" s="1"/>
  <c r="BK68" i="25" s="1"/>
  <c r="BZ14" i="25"/>
  <c r="BZ48" i="25" s="1"/>
  <c r="BZ68" i="25" s="1"/>
  <c r="U14" i="25"/>
  <c r="U48" i="25" s="1"/>
  <c r="U68" i="25" s="1"/>
  <c r="AY15" i="25"/>
  <c r="X15" i="25"/>
  <c r="BN15" i="25"/>
  <c r="AM15" i="25"/>
  <c r="AP15" i="25"/>
  <c r="AG15" i="25"/>
  <c r="BB15" i="25"/>
  <c r="BH15" i="25"/>
  <c r="BQ15" i="25"/>
  <c r="BT15" i="25"/>
  <c r="AA15" i="25"/>
  <c r="BE15" i="25"/>
  <c r="AD15" i="25"/>
  <c r="AS15" i="25"/>
  <c r="BW15" i="25"/>
  <c r="AV15" i="25"/>
  <c r="BK15" i="25"/>
  <c r="BZ15" i="25"/>
  <c r="U15" i="25"/>
  <c r="AJ15" i="25"/>
  <c r="BC22" i="23"/>
  <c r="AW22" i="23"/>
  <c r="AS5" i="25"/>
  <c r="AS39" i="25" s="1"/>
  <c r="AS59" i="25" s="1"/>
  <c r="AG5" i="25"/>
  <c r="AG39" i="25" s="1"/>
  <c r="AG59" i="25" s="1"/>
  <c r="BH5" i="25"/>
  <c r="BH39" i="25" s="1"/>
  <c r="BH59" i="25" s="1"/>
  <c r="BW5" i="25"/>
  <c r="BW39" i="25" s="1"/>
  <c r="BW59" i="25" s="1"/>
  <c r="BK5" i="25"/>
  <c r="BK39" i="25" s="1"/>
  <c r="BK59" i="25" s="1"/>
  <c r="BZ5" i="25"/>
  <c r="BZ39" i="25" s="1"/>
  <c r="BZ59" i="25" s="1"/>
  <c r="BE5" i="25"/>
  <c r="BE39" i="25" s="1"/>
  <c r="BE59" i="25" s="1"/>
  <c r="AV5" i="25"/>
  <c r="AV39" i="25" s="1"/>
  <c r="AV59" i="25" s="1"/>
  <c r="AJ5" i="25"/>
  <c r="AJ39" i="25" s="1"/>
  <c r="AJ59" i="25" s="1"/>
  <c r="U5" i="25"/>
  <c r="U39" i="25" s="1"/>
  <c r="U59" i="25" s="1"/>
  <c r="BN5" i="25"/>
  <c r="BN39" i="25" s="1"/>
  <c r="BN59" i="25" s="1"/>
  <c r="BB5" i="25"/>
  <c r="BB39" i="25" s="1"/>
  <c r="BB59" i="25" s="1"/>
  <c r="AY5" i="25"/>
  <c r="AY39" i="25" s="1"/>
  <c r="AY59" i="25" s="1"/>
  <c r="X5" i="25"/>
  <c r="X39" i="25" s="1"/>
  <c r="X59" i="25" s="1"/>
  <c r="AM5" i="25"/>
  <c r="AM39" i="25" s="1"/>
  <c r="AM59" i="25" s="1"/>
  <c r="BQ5" i="25"/>
  <c r="BQ39" i="25" s="1"/>
  <c r="BQ59" i="25" s="1"/>
  <c r="AA5" i="25"/>
  <c r="AA39" i="25" s="1"/>
  <c r="AA59" i="25" s="1"/>
  <c r="AP5" i="25"/>
  <c r="AP39" i="25" s="1"/>
  <c r="AP59" i="25" s="1"/>
  <c r="BT5" i="25"/>
  <c r="BT39" i="25" s="1"/>
  <c r="BT59" i="25" s="1"/>
  <c r="AD5" i="25"/>
  <c r="AD39" i="25" s="1"/>
  <c r="AD59" i="25" s="1"/>
  <c r="AN22" i="23"/>
  <c r="AM19" i="25"/>
  <c r="AM51" i="25" s="1"/>
  <c r="AM71" i="25" s="1"/>
  <c r="BB19" i="25"/>
  <c r="BB51" i="25" s="1"/>
  <c r="BB71" i="25" s="1"/>
  <c r="BE19" i="25"/>
  <c r="BE51" i="25" s="1"/>
  <c r="BE71" i="25" s="1"/>
  <c r="BH19" i="25"/>
  <c r="BH51" i="25" s="1"/>
  <c r="BH71" i="25" s="1"/>
  <c r="BQ19" i="25"/>
  <c r="BQ51" i="25" s="1"/>
  <c r="BQ71" i="25" s="1"/>
  <c r="AA19" i="25"/>
  <c r="AA51" i="25" s="1"/>
  <c r="AA71" i="25" s="1"/>
  <c r="AV19" i="25"/>
  <c r="AV51" i="25" s="1"/>
  <c r="AV71" i="25" s="1"/>
  <c r="AY19" i="25"/>
  <c r="AY51" i="25" s="1"/>
  <c r="AY71" i="25" s="1"/>
  <c r="AP19" i="25"/>
  <c r="AP51" i="25" s="1"/>
  <c r="AP71" i="25" s="1"/>
  <c r="BT19" i="25"/>
  <c r="BT51" i="25" s="1"/>
  <c r="BT71" i="25" s="1"/>
  <c r="BW19" i="25"/>
  <c r="BW51" i="25" s="1"/>
  <c r="BW71" i="25" s="1"/>
  <c r="AD19" i="25"/>
  <c r="AD51" i="25" s="1"/>
  <c r="AD71" i="25" s="1"/>
  <c r="U19" i="25"/>
  <c r="U51" i="25" s="1"/>
  <c r="U71" i="25" s="1"/>
  <c r="AS19" i="25"/>
  <c r="AS51" i="25" s="1"/>
  <c r="AS71" i="25" s="1"/>
  <c r="AG19" i="25"/>
  <c r="AG51" i="25" s="1"/>
  <c r="AG71" i="25" s="1"/>
  <c r="BK19" i="25"/>
  <c r="BK51" i="25" s="1"/>
  <c r="BK71" i="25" s="1"/>
  <c r="BZ19" i="25"/>
  <c r="BZ51" i="25" s="1"/>
  <c r="BZ71" i="25" s="1"/>
  <c r="AJ19" i="25"/>
  <c r="AJ51" i="25" s="1"/>
  <c r="AJ71" i="25" s="1"/>
  <c r="BN19" i="25"/>
  <c r="BN51" i="25" s="1"/>
  <c r="BN71" i="25" s="1"/>
  <c r="X19" i="25"/>
  <c r="X51" i="25" s="1"/>
  <c r="X71" i="25" s="1"/>
  <c r="U8" i="25"/>
  <c r="U42" i="25" s="1"/>
  <c r="U62" i="25" s="1"/>
  <c r="AJ8" i="25"/>
  <c r="AJ42" i="25" s="1"/>
  <c r="AJ62" i="25" s="1"/>
  <c r="AG8" i="25"/>
  <c r="AG42" i="25" s="1"/>
  <c r="AG62" i="25" s="1"/>
  <c r="BK8" i="25"/>
  <c r="BK42" i="25" s="1"/>
  <c r="BK62" i="25" s="1"/>
  <c r="AV8" i="25"/>
  <c r="AV42" i="25" s="1"/>
  <c r="AV62" i="25" s="1"/>
  <c r="AY8" i="25"/>
  <c r="AY42" i="25" s="1"/>
  <c r="AY62" i="25" s="1"/>
  <c r="AM8" i="25"/>
  <c r="AM42" i="25" s="1"/>
  <c r="AM62" i="25" s="1"/>
  <c r="BT8" i="25"/>
  <c r="BT42" i="25" s="1"/>
  <c r="BT62" i="25" s="1"/>
  <c r="BZ8" i="25"/>
  <c r="BZ42" i="25" s="1"/>
  <c r="BZ62" i="25" s="1"/>
  <c r="AA8" i="25"/>
  <c r="AA42" i="25" s="1"/>
  <c r="AA62" i="25" s="1"/>
  <c r="BN8" i="25"/>
  <c r="BN42" i="25" s="1"/>
  <c r="BN62" i="25" s="1"/>
  <c r="X8" i="25"/>
  <c r="X42" i="25" s="1"/>
  <c r="X62" i="25" s="1"/>
  <c r="BB8" i="25"/>
  <c r="BB42" i="25" s="1"/>
  <c r="BB62" i="25" s="1"/>
  <c r="BQ8" i="25"/>
  <c r="BQ42" i="25" s="1"/>
  <c r="BQ62" i="25" s="1"/>
  <c r="AD8" i="25"/>
  <c r="AD42" i="25" s="1"/>
  <c r="AD62" i="25" s="1"/>
  <c r="AP8" i="25"/>
  <c r="AP42" i="25" s="1"/>
  <c r="AP62" i="25" s="1"/>
  <c r="BE8" i="25"/>
  <c r="BE42" i="25" s="1"/>
  <c r="BE62" i="25" s="1"/>
  <c r="AS8" i="25"/>
  <c r="AS42" i="25" s="1"/>
  <c r="AS62" i="25" s="1"/>
  <c r="BH8" i="25"/>
  <c r="BH42" i="25" s="1"/>
  <c r="BH62" i="25" s="1"/>
  <c r="BW8" i="25"/>
  <c r="BW42" i="25" s="1"/>
  <c r="BW62" i="25" s="1"/>
  <c r="U13" i="25"/>
  <c r="U47" i="25" s="1"/>
  <c r="U67" i="25" s="1"/>
  <c r="BN13" i="25"/>
  <c r="BN47" i="25" s="1"/>
  <c r="BN67" i="25" s="1"/>
  <c r="BB13" i="25"/>
  <c r="BB47" i="25" s="1"/>
  <c r="BB67" i="25" s="1"/>
  <c r="AJ13" i="25"/>
  <c r="AJ47" i="25" s="1"/>
  <c r="AJ67" i="25" s="1"/>
  <c r="AY13" i="25"/>
  <c r="AY47" i="25" s="1"/>
  <c r="AY67" i="25" s="1"/>
  <c r="AM13" i="25"/>
  <c r="AM47" i="25" s="1"/>
  <c r="AM67" i="25" s="1"/>
  <c r="X13" i="25"/>
  <c r="X47" i="25" s="1"/>
  <c r="X67" i="25" s="1"/>
  <c r="AD13" i="25"/>
  <c r="AD47" i="25" s="1"/>
  <c r="AD67" i="25" s="1"/>
  <c r="AP13" i="25"/>
  <c r="AP47" i="25" s="1"/>
  <c r="AP67" i="25" s="1"/>
  <c r="BE13" i="25"/>
  <c r="BE47" i="25" s="1"/>
  <c r="BE67" i="25" s="1"/>
  <c r="BQ13" i="25"/>
  <c r="BQ47" i="25" s="1"/>
  <c r="BQ67" i="25" s="1"/>
  <c r="AA13" i="25"/>
  <c r="AA47" i="25" s="1"/>
  <c r="AA67" i="25" s="1"/>
  <c r="BT13" i="25"/>
  <c r="BT47" i="25" s="1"/>
  <c r="BT67" i="25" s="1"/>
  <c r="AS13" i="25"/>
  <c r="AS47" i="25" s="1"/>
  <c r="AS67" i="25" s="1"/>
  <c r="BH13" i="25"/>
  <c r="BH47" i="25" s="1"/>
  <c r="BH67" i="25" s="1"/>
  <c r="BW13" i="25"/>
  <c r="BW47" i="25" s="1"/>
  <c r="BW67" i="25" s="1"/>
  <c r="AG13" i="25"/>
  <c r="AG47" i="25" s="1"/>
  <c r="AG67" i="25" s="1"/>
  <c r="AV13" i="25"/>
  <c r="AV47" i="25" s="1"/>
  <c r="AV67" i="25" s="1"/>
  <c r="BK13" i="25"/>
  <c r="BK47" i="25" s="1"/>
  <c r="BK67" i="25" s="1"/>
  <c r="BZ13" i="25"/>
  <c r="BZ47" i="25" s="1"/>
  <c r="BZ67" i="25" s="1"/>
  <c r="AY3" i="25"/>
  <c r="BQ3" i="25"/>
  <c r="AD3" i="25"/>
  <c r="AS3" i="25"/>
  <c r="BH3" i="25"/>
  <c r="BW3" i="25"/>
  <c r="AG3" i="25"/>
  <c r="AV3" i="25"/>
  <c r="AJ3" i="25"/>
  <c r="BK3" i="25"/>
  <c r="BZ3" i="25"/>
  <c r="AA3" i="25"/>
  <c r="U3" i="25"/>
  <c r="BN3" i="25"/>
  <c r="X3" i="25"/>
  <c r="AM3" i="25"/>
  <c r="BB3" i="25"/>
  <c r="AP3" i="25"/>
  <c r="BE3" i="25"/>
  <c r="BT3" i="25"/>
  <c r="Y22" i="23"/>
  <c r="AH22" i="23"/>
  <c r="AV10" i="25"/>
  <c r="AV44" i="25" s="1"/>
  <c r="AV64" i="25" s="1"/>
  <c r="AD10" i="25"/>
  <c r="AD44" i="25" s="1"/>
  <c r="AD64" i="25" s="1"/>
  <c r="BK10" i="25"/>
  <c r="BK44" i="25" s="1"/>
  <c r="BK64" i="25" s="1"/>
  <c r="U10" i="25"/>
  <c r="U44" i="25" s="1"/>
  <c r="U64" i="25" s="1"/>
  <c r="AJ10" i="25"/>
  <c r="AJ44" i="25" s="1"/>
  <c r="AJ64" i="25" s="1"/>
  <c r="BZ10" i="25"/>
  <c r="BZ44" i="25" s="1"/>
  <c r="BZ64" i="25" s="1"/>
  <c r="AM10" i="25"/>
  <c r="AM44" i="25" s="1"/>
  <c r="AM64" i="25" s="1"/>
  <c r="AY10" i="25"/>
  <c r="AY44" i="25" s="1"/>
  <c r="AY64" i="25" s="1"/>
  <c r="BN10" i="25"/>
  <c r="BN44" i="25" s="1"/>
  <c r="BN64" i="25" s="1"/>
  <c r="X10" i="25"/>
  <c r="X44" i="25" s="1"/>
  <c r="X64" i="25" s="1"/>
  <c r="BB10" i="25"/>
  <c r="BB44" i="25" s="1"/>
  <c r="BB64" i="25" s="1"/>
  <c r="BQ10" i="25"/>
  <c r="BQ44" i="25" s="1"/>
  <c r="BQ64" i="25" s="1"/>
  <c r="BE10" i="25"/>
  <c r="BE44" i="25" s="1"/>
  <c r="BE64" i="25" s="1"/>
  <c r="BH10" i="25"/>
  <c r="BH44" i="25" s="1"/>
  <c r="BH64" i="25" s="1"/>
  <c r="AA10" i="25"/>
  <c r="AA44" i="25" s="1"/>
  <c r="AA64" i="25" s="1"/>
  <c r="AP10" i="25"/>
  <c r="AP44" i="25" s="1"/>
  <c r="AP64" i="25" s="1"/>
  <c r="BT10" i="25"/>
  <c r="BT44" i="25" s="1"/>
  <c r="BT64" i="25" s="1"/>
  <c r="AS10" i="25"/>
  <c r="AS44" i="25" s="1"/>
  <c r="AS64" i="25" s="1"/>
  <c r="BW10" i="25"/>
  <c r="BW44" i="25" s="1"/>
  <c r="BW64" i="25" s="1"/>
  <c r="AG10" i="25"/>
  <c r="AG44" i="25" s="1"/>
  <c r="AG64" i="25" s="1"/>
  <c r="AG9" i="25"/>
  <c r="AG43" i="25" s="1"/>
  <c r="AG63" i="25" s="1"/>
  <c r="AY9" i="25"/>
  <c r="AY43" i="25" s="1"/>
  <c r="AY63" i="25" s="1"/>
  <c r="X9" i="25"/>
  <c r="X43" i="25" s="1"/>
  <c r="X63" i="25" s="1"/>
  <c r="AP9" i="25"/>
  <c r="AP43" i="25" s="1"/>
  <c r="AP63" i="25" s="1"/>
  <c r="AV9" i="25"/>
  <c r="AV43" i="25" s="1"/>
  <c r="AV63" i="25" s="1"/>
  <c r="BK9" i="25"/>
  <c r="BK43" i="25" s="1"/>
  <c r="BK63" i="25" s="1"/>
  <c r="BZ9" i="25"/>
  <c r="BZ43" i="25" s="1"/>
  <c r="BZ63" i="25" s="1"/>
  <c r="U9" i="25"/>
  <c r="U43" i="25" s="1"/>
  <c r="U63" i="25" s="1"/>
  <c r="BN9" i="25"/>
  <c r="BN43" i="25" s="1"/>
  <c r="BN63" i="25" s="1"/>
  <c r="BQ9" i="25"/>
  <c r="BQ43" i="25" s="1"/>
  <c r="BQ63" i="25" s="1"/>
  <c r="BB9" i="25"/>
  <c r="BB43" i="25" s="1"/>
  <c r="BB63" i="25" s="1"/>
  <c r="AJ9" i="25"/>
  <c r="AJ43" i="25" s="1"/>
  <c r="AJ63" i="25" s="1"/>
  <c r="AM9" i="25"/>
  <c r="AM43" i="25" s="1"/>
  <c r="AM63" i="25" s="1"/>
  <c r="AA9" i="25"/>
  <c r="AA43" i="25" s="1"/>
  <c r="AA63" i="25" s="1"/>
  <c r="BE9" i="25"/>
  <c r="BE43" i="25" s="1"/>
  <c r="BE63" i="25" s="1"/>
  <c r="BT9" i="25"/>
  <c r="BT43" i="25" s="1"/>
  <c r="BT63" i="25" s="1"/>
  <c r="AS9" i="25"/>
  <c r="AS43" i="25" s="1"/>
  <c r="AS63" i="25" s="1"/>
  <c r="AD9" i="25"/>
  <c r="AD43" i="25" s="1"/>
  <c r="AD63" i="25" s="1"/>
  <c r="BH9" i="25"/>
  <c r="BH43" i="25" s="1"/>
  <c r="BH63" i="25" s="1"/>
  <c r="BW9" i="25"/>
  <c r="BW43" i="25" s="1"/>
  <c r="BW63" i="25" s="1"/>
  <c r="BH6" i="25"/>
  <c r="BW6" i="25"/>
  <c r="AY6" i="25"/>
  <c r="AG6" i="25"/>
  <c r="AV6" i="25"/>
  <c r="BQ6" i="25"/>
  <c r="BK6" i="25"/>
  <c r="U6" i="25"/>
  <c r="BZ6" i="25"/>
  <c r="X6" i="25"/>
  <c r="AP6" i="25"/>
  <c r="AJ6" i="25"/>
  <c r="BN6" i="25"/>
  <c r="AM6" i="25"/>
  <c r="BB6" i="25"/>
  <c r="BT6" i="25"/>
  <c r="AA6" i="25"/>
  <c r="BE6" i="25"/>
  <c r="AD6" i="25"/>
  <c r="AS6" i="25"/>
  <c r="BB20" i="25"/>
  <c r="BB52" i="25" s="1"/>
  <c r="BB72" i="25" s="1"/>
  <c r="AP20" i="25"/>
  <c r="AP52" i="25" s="1"/>
  <c r="AP72" i="25" s="1"/>
  <c r="BQ20" i="25"/>
  <c r="BQ52" i="25" s="1"/>
  <c r="BQ72" i="25" s="1"/>
  <c r="BN20" i="25"/>
  <c r="BN52" i="25" s="1"/>
  <c r="BN72" i="25" s="1"/>
  <c r="AA20" i="25"/>
  <c r="AA52" i="25" s="1"/>
  <c r="AA72" i="25" s="1"/>
  <c r="BE20" i="25"/>
  <c r="BE52" i="25" s="1"/>
  <c r="BE72" i="25" s="1"/>
  <c r="BW20" i="25"/>
  <c r="BW52" i="25" s="1"/>
  <c r="BW72" i="25" s="1"/>
  <c r="BT20" i="25"/>
  <c r="BT52" i="25" s="1"/>
  <c r="BT72" i="25" s="1"/>
  <c r="AD20" i="25"/>
  <c r="AD52" i="25" s="1"/>
  <c r="AD72" i="25" s="1"/>
  <c r="AS20" i="25"/>
  <c r="AS52" i="25" s="1"/>
  <c r="AS72" i="25" s="1"/>
  <c r="BH20" i="25"/>
  <c r="BH52" i="25" s="1"/>
  <c r="BH72" i="25" s="1"/>
  <c r="AG20" i="25"/>
  <c r="AG52" i="25" s="1"/>
  <c r="AG72" i="25" s="1"/>
  <c r="AV20" i="25"/>
  <c r="AV52" i="25" s="1"/>
  <c r="AV72" i="25" s="1"/>
  <c r="BK20" i="25"/>
  <c r="BK52" i="25" s="1"/>
  <c r="BK72" i="25" s="1"/>
  <c r="AJ20" i="25"/>
  <c r="AJ52" i="25" s="1"/>
  <c r="AJ72" i="25" s="1"/>
  <c r="BZ20" i="25"/>
  <c r="BZ52" i="25" s="1"/>
  <c r="BZ72" i="25" s="1"/>
  <c r="U20" i="25"/>
  <c r="U52" i="25" s="1"/>
  <c r="U72" i="25" s="1"/>
  <c r="AY20" i="25"/>
  <c r="AY52" i="25" s="1"/>
  <c r="AY72" i="25" s="1"/>
  <c r="X20" i="25"/>
  <c r="X52" i="25" s="1"/>
  <c r="X72" i="25" s="1"/>
  <c r="AM20" i="25"/>
  <c r="AM52" i="25" s="1"/>
  <c r="AM72" i="25" s="1"/>
  <c r="J22" i="23"/>
  <c r="O20" i="25"/>
  <c r="O52" i="25" s="1"/>
  <c r="O72" i="25" s="1"/>
  <c r="R20" i="25"/>
  <c r="R52" i="25" s="1"/>
  <c r="R72" i="25" s="1"/>
  <c r="L20" i="25"/>
  <c r="L52" i="25" s="1"/>
  <c r="L72" i="25" s="1"/>
  <c r="R19" i="25"/>
  <c r="R51" i="25" s="1"/>
  <c r="R71" i="25" s="1"/>
  <c r="O19" i="25"/>
  <c r="O51" i="25" s="1"/>
  <c r="O71" i="25" s="1"/>
  <c r="L19" i="25"/>
  <c r="L51" i="25" s="1"/>
  <c r="L71" i="25" s="1"/>
  <c r="O16" i="25"/>
  <c r="O50" i="25" s="1"/>
  <c r="O70" i="25" s="1"/>
  <c r="R16" i="25"/>
  <c r="R50" i="25" s="1"/>
  <c r="R70" i="25" s="1"/>
  <c r="L16" i="25"/>
  <c r="L50" i="25" s="1"/>
  <c r="L70" i="25" s="1"/>
  <c r="O15" i="25"/>
  <c r="R15" i="25"/>
  <c r="L15" i="25"/>
  <c r="O14" i="25"/>
  <c r="O48" i="25" s="1"/>
  <c r="O68" i="25" s="1"/>
  <c r="R14" i="25"/>
  <c r="R48" i="25" s="1"/>
  <c r="R68" i="25" s="1"/>
  <c r="L14" i="25"/>
  <c r="L48" i="25" s="1"/>
  <c r="L68" i="25" s="1"/>
  <c r="R13" i="25"/>
  <c r="R47" i="25" s="1"/>
  <c r="R67" i="25" s="1"/>
  <c r="O13" i="25"/>
  <c r="O47" i="25" s="1"/>
  <c r="O67" i="25" s="1"/>
  <c r="L13" i="25"/>
  <c r="L47" i="25" s="1"/>
  <c r="L67" i="25" s="1"/>
  <c r="R12" i="25"/>
  <c r="O12" i="25"/>
  <c r="L12" i="25"/>
  <c r="O11" i="25"/>
  <c r="O45" i="25" s="1"/>
  <c r="O65" i="25" s="1"/>
  <c r="R11" i="25"/>
  <c r="R45" i="25" s="1"/>
  <c r="R65" i="25" s="1"/>
  <c r="L11" i="25"/>
  <c r="L45" i="25" s="1"/>
  <c r="L65" i="25" s="1"/>
  <c r="O10" i="25"/>
  <c r="O44" i="25" s="1"/>
  <c r="O64" i="25" s="1"/>
  <c r="L10" i="25"/>
  <c r="L44" i="25" s="1"/>
  <c r="L64" i="25" s="1"/>
  <c r="R10" i="25"/>
  <c r="R44" i="25" s="1"/>
  <c r="R64" i="25" s="1"/>
  <c r="O9" i="25"/>
  <c r="O43" i="25" s="1"/>
  <c r="O63" i="25" s="1"/>
  <c r="L9" i="25"/>
  <c r="L43" i="25" s="1"/>
  <c r="L63" i="25" s="1"/>
  <c r="R9" i="25"/>
  <c r="R43" i="25" s="1"/>
  <c r="R63" i="25" s="1"/>
  <c r="O8" i="25"/>
  <c r="O42" i="25" s="1"/>
  <c r="O62" i="25" s="1"/>
  <c r="R8" i="25"/>
  <c r="R42" i="25" s="1"/>
  <c r="R62" i="25" s="1"/>
  <c r="L8" i="25"/>
  <c r="L42" i="25" s="1"/>
  <c r="L62" i="25" s="1"/>
  <c r="R7" i="25"/>
  <c r="R41" i="25" s="1"/>
  <c r="R61" i="25" s="1"/>
  <c r="O7" i="25"/>
  <c r="O41" i="25" s="1"/>
  <c r="O61" i="25" s="1"/>
  <c r="L7" i="25"/>
  <c r="L41" i="25" s="1"/>
  <c r="L61" i="25" s="1"/>
  <c r="R6" i="25"/>
  <c r="O6" i="25"/>
  <c r="L6" i="25"/>
  <c r="O5" i="25"/>
  <c r="O39" i="25" s="1"/>
  <c r="O59" i="25" s="1"/>
  <c r="R5" i="25"/>
  <c r="R39" i="25" s="1"/>
  <c r="R59" i="25" s="1"/>
  <c r="L5" i="25"/>
  <c r="L39" i="25" s="1"/>
  <c r="L59" i="25" s="1"/>
  <c r="O4" i="25"/>
  <c r="O38" i="25" s="1"/>
  <c r="O58" i="25" s="1"/>
  <c r="R4" i="25"/>
  <c r="R38" i="25" s="1"/>
  <c r="R58" i="25" s="1"/>
  <c r="L4" i="25"/>
  <c r="L38" i="25" s="1"/>
  <c r="L58" i="25" s="1"/>
  <c r="R3" i="25"/>
  <c r="O3" i="25"/>
  <c r="L3" i="25"/>
  <c r="K40" i="13"/>
  <c r="K41" i="13"/>
  <c r="K42" i="13"/>
  <c r="K43" i="13"/>
  <c r="K44" i="13"/>
  <c r="K45" i="13"/>
  <c r="H39" i="13"/>
  <c r="H40" i="13"/>
  <c r="H43" i="13"/>
  <c r="H44" i="13"/>
  <c r="H45" i="13"/>
  <c r="BE40" i="25" l="1"/>
  <c r="BE60" i="25" s="1"/>
  <c r="BE26" i="25"/>
  <c r="BE32" i="25" s="1"/>
  <c r="BQ26" i="25"/>
  <c r="BQ32" i="25" s="1"/>
  <c r="BQ40" i="25"/>
  <c r="BQ60" i="25" s="1"/>
  <c r="BW40" i="25"/>
  <c r="BW60" i="25" s="1"/>
  <c r="BW26" i="25"/>
  <c r="BW32" i="25" s="1"/>
  <c r="BT25" i="25"/>
  <c r="BT31" i="25" s="1"/>
  <c r="BT37" i="25"/>
  <c r="BT57" i="25" s="1"/>
  <c r="BN40" i="25"/>
  <c r="BN60" i="25" s="1"/>
  <c r="BN26" i="25"/>
  <c r="BN32" i="25" s="1"/>
  <c r="BZ26" i="25"/>
  <c r="BZ32" i="25" s="1"/>
  <c r="BZ40" i="25"/>
  <c r="BZ60" i="25" s="1"/>
  <c r="AV40" i="25"/>
  <c r="AV60" i="25" s="1"/>
  <c r="AV26" i="25"/>
  <c r="AV32" i="25" s="1"/>
  <c r="BH26" i="25"/>
  <c r="BH32" i="25" s="1"/>
  <c r="BH40" i="25"/>
  <c r="BH60" i="25" s="1"/>
  <c r="BE37" i="25"/>
  <c r="BE57" i="25" s="1"/>
  <c r="BE25" i="25"/>
  <c r="BE31" i="25" s="1"/>
  <c r="BZ25" i="25"/>
  <c r="BZ31" i="25" s="1"/>
  <c r="BZ37" i="25"/>
  <c r="BZ57" i="25" s="1"/>
  <c r="BW49" i="25"/>
  <c r="BW69" i="25" s="1"/>
  <c r="BW28" i="25"/>
  <c r="BW34" i="25" s="1"/>
  <c r="BB28" i="25"/>
  <c r="BB34" i="25" s="1"/>
  <c r="BB49" i="25"/>
  <c r="BB69" i="25" s="1"/>
  <c r="BN28" i="25"/>
  <c r="BN34" i="25" s="1"/>
  <c r="BN49" i="25"/>
  <c r="BN69" i="25" s="1"/>
  <c r="AV46" i="25"/>
  <c r="AV66" i="25" s="1"/>
  <c r="AV27" i="25"/>
  <c r="AV33" i="25" s="1"/>
  <c r="BQ46" i="25"/>
  <c r="BQ66" i="25" s="1"/>
  <c r="BQ27" i="25"/>
  <c r="BQ33" i="25" s="1"/>
  <c r="AM27" i="25"/>
  <c r="AM33" i="25" s="1"/>
  <c r="AM46" i="25"/>
  <c r="AM66" i="25" s="1"/>
  <c r="AY27" i="25"/>
  <c r="AY33" i="25" s="1"/>
  <c r="AY46" i="25"/>
  <c r="AY66" i="25" s="1"/>
  <c r="AS26" i="25"/>
  <c r="AS32" i="25" s="1"/>
  <c r="AS40" i="25"/>
  <c r="AS60" i="25" s="1"/>
  <c r="AJ40" i="25"/>
  <c r="AJ60" i="25" s="1"/>
  <c r="AJ26" i="25"/>
  <c r="AJ32" i="25" s="1"/>
  <c r="AP37" i="25"/>
  <c r="AP57" i="25" s="1"/>
  <c r="AP25" i="25"/>
  <c r="AP31" i="25" s="1"/>
  <c r="BN25" i="25"/>
  <c r="BN31" i="25" s="1"/>
  <c r="BN37" i="25"/>
  <c r="BN57" i="25" s="1"/>
  <c r="BK25" i="25"/>
  <c r="BK31" i="25" s="1"/>
  <c r="BK37" i="25"/>
  <c r="BK57" i="25" s="1"/>
  <c r="BW37" i="25"/>
  <c r="BW57" i="25" s="1"/>
  <c r="BW25" i="25"/>
  <c r="BW31" i="25" s="1"/>
  <c r="BZ28" i="25"/>
  <c r="BZ34" i="25" s="1"/>
  <c r="BZ49" i="25"/>
  <c r="BZ69" i="25" s="1"/>
  <c r="AS28" i="25"/>
  <c r="AS34" i="25" s="1"/>
  <c r="AS49" i="25"/>
  <c r="AS69" i="25" s="1"/>
  <c r="BT28" i="25"/>
  <c r="BT34" i="25" s="1"/>
  <c r="BT49" i="25"/>
  <c r="BT69" i="25" s="1"/>
  <c r="BT27" i="25"/>
  <c r="BT33" i="25" s="1"/>
  <c r="BT46" i="25"/>
  <c r="BT66" i="25" s="1"/>
  <c r="BB27" i="25"/>
  <c r="BB33" i="25" s="1"/>
  <c r="BB46" i="25"/>
  <c r="BB66" i="25" s="1"/>
  <c r="AJ46" i="25"/>
  <c r="AJ66" i="25" s="1"/>
  <c r="AJ27" i="25"/>
  <c r="AJ33" i="25" s="1"/>
  <c r="I28" i="25"/>
  <c r="I34" i="25" s="1"/>
  <c r="I49" i="25"/>
  <c r="I69" i="25" s="1"/>
  <c r="I37" i="25"/>
  <c r="I57" i="25" s="1"/>
  <c r="I22" i="25"/>
  <c r="I25" i="25"/>
  <c r="I31" i="25" s="1"/>
  <c r="BT40" i="25"/>
  <c r="BT60" i="25" s="1"/>
  <c r="BT26" i="25"/>
  <c r="BT32" i="25" s="1"/>
  <c r="BQ37" i="25"/>
  <c r="BQ57" i="25" s="1"/>
  <c r="BQ25" i="25"/>
  <c r="BQ31" i="25" s="1"/>
  <c r="BB26" i="25"/>
  <c r="BB32" i="25" s="1"/>
  <c r="BB40" i="25"/>
  <c r="BB60" i="25" s="1"/>
  <c r="AP40" i="25"/>
  <c r="AP60" i="25" s="1"/>
  <c r="AP26" i="25"/>
  <c r="AP32" i="25" s="1"/>
  <c r="BK40" i="25"/>
  <c r="BK60" i="25" s="1"/>
  <c r="BK26" i="25"/>
  <c r="BK32" i="25" s="1"/>
  <c r="AY40" i="25"/>
  <c r="AY60" i="25" s="1"/>
  <c r="AY26" i="25"/>
  <c r="AY32" i="25" s="1"/>
  <c r="BB37" i="25"/>
  <c r="BB57" i="25" s="1"/>
  <c r="BB25" i="25"/>
  <c r="BB31" i="25" s="1"/>
  <c r="AJ37" i="25"/>
  <c r="AJ57" i="25" s="1"/>
  <c r="AJ25" i="25"/>
  <c r="AJ31" i="25" s="1"/>
  <c r="BH37" i="25"/>
  <c r="BH57" i="25" s="1"/>
  <c r="BH25" i="25"/>
  <c r="BH31" i="25" s="1"/>
  <c r="AY37" i="25"/>
  <c r="AY57" i="25" s="1"/>
  <c r="AY25" i="25"/>
  <c r="AY31" i="25" s="1"/>
  <c r="BK28" i="25"/>
  <c r="BK34" i="25" s="1"/>
  <c r="BK49" i="25"/>
  <c r="BK69" i="25" s="1"/>
  <c r="BQ49" i="25"/>
  <c r="BQ69" i="25" s="1"/>
  <c r="BQ28" i="25"/>
  <c r="BQ34" i="25" s="1"/>
  <c r="AP49" i="25"/>
  <c r="AP69" i="25" s="1"/>
  <c r="AP28" i="25"/>
  <c r="AP34" i="25" s="1"/>
  <c r="AY28" i="25"/>
  <c r="AY34" i="25" s="1"/>
  <c r="AY49" i="25"/>
  <c r="AY69" i="25" s="1"/>
  <c r="BW46" i="25"/>
  <c r="BW66" i="25" s="1"/>
  <c r="BW27" i="25"/>
  <c r="BW33" i="25" s="1"/>
  <c r="BE27" i="25"/>
  <c r="BE33" i="25" s="1"/>
  <c r="BE46" i="25"/>
  <c r="BE66" i="25" s="1"/>
  <c r="BH27" i="25"/>
  <c r="BH33" i="25" s="1"/>
  <c r="BH46" i="25"/>
  <c r="BH66" i="25" s="1"/>
  <c r="BZ27" i="25"/>
  <c r="BZ33" i="25" s="1"/>
  <c r="BZ46" i="25"/>
  <c r="BZ66" i="25" s="1"/>
  <c r="I40" i="25"/>
  <c r="I60" i="25" s="1"/>
  <c r="I26" i="25"/>
  <c r="I32" i="25" s="1"/>
  <c r="AM26" i="25"/>
  <c r="AM32" i="25" s="1"/>
  <c r="AM40" i="25"/>
  <c r="AM60" i="25" s="1"/>
  <c r="AM25" i="25"/>
  <c r="AM31" i="25" s="1"/>
  <c r="AM37" i="25"/>
  <c r="AM57" i="25" s="1"/>
  <c r="AV37" i="25"/>
  <c r="AV57" i="25" s="1"/>
  <c r="AV25" i="25"/>
  <c r="AV31" i="25" s="1"/>
  <c r="AS37" i="25"/>
  <c r="AS57" i="25" s="1"/>
  <c r="AS25" i="25"/>
  <c r="AS31" i="25" s="1"/>
  <c r="AJ49" i="25"/>
  <c r="AJ69" i="25" s="1"/>
  <c r="AJ28" i="25"/>
  <c r="AJ34" i="25" s="1"/>
  <c r="AV49" i="25"/>
  <c r="AV69" i="25" s="1"/>
  <c r="AV28" i="25"/>
  <c r="AV34" i="25" s="1"/>
  <c r="BE49" i="25"/>
  <c r="BE69" i="25" s="1"/>
  <c r="BE28" i="25"/>
  <c r="BE34" i="25" s="1"/>
  <c r="BH49" i="25"/>
  <c r="BH69" i="25" s="1"/>
  <c r="BH28" i="25"/>
  <c r="BH34" i="25" s="1"/>
  <c r="AM49" i="25"/>
  <c r="AM69" i="25" s="1"/>
  <c r="AM28" i="25"/>
  <c r="AM34" i="25" s="1"/>
  <c r="BK27" i="25"/>
  <c r="BK33" i="25" s="1"/>
  <c r="BK46" i="25"/>
  <c r="BK66" i="25" s="1"/>
  <c r="AS27" i="25"/>
  <c r="AS33" i="25" s="1"/>
  <c r="AS46" i="25"/>
  <c r="AS66" i="25" s="1"/>
  <c r="AP46" i="25"/>
  <c r="AP66" i="25" s="1"/>
  <c r="AP27" i="25"/>
  <c r="AP33" i="25" s="1"/>
  <c r="BN27" i="25"/>
  <c r="BN33" i="25" s="1"/>
  <c r="BN46" i="25"/>
  <c r="BN66" i="25" s="1"/>
  <c r="I27" i="25"/>
  <c r="I33" i="25" s="1"/>
  <c r="I46" i="25"/>
  <c r="I66" i="25" s="1"/>
  <c r="AG49" i="25"/>
  <c r="AG69" i="25" s="1"/>
  <c r="AG28" i="25"/>
  <c r="AG34" i="25" s="1"/>
  <c r="AG26" i="25"/>
  <c r="AG32" i="25" s="1"/>
  <c r="AG40" i="25"/>
  <c r="AG60" i="25" s="1"/>
  <c r="AG27" i="25"/>
  <c r="AG33" i="25" s="1"/>
  <c r="AG46" i="25"/>
  <c r="AG66" i="25" s="1"/>
  <c r="AG25" i="25"/>
  <c r="AG31" i="25" s="1"/>
  <c r="AG37" i="25"/>
  <c r="AG57" i="25" s="1"/>
  <c r="AD49" i="25"/>
  <c r="AD69" i="25" s="1"/>
  <c r="AD28" i="25"/>
  <c r="AD34" i="25" s="1"/>
  <c r="AD40" i="25"/>
  <c r="AD60" i="25" s="1"/>
  <c r="AD26" i="25"/>
  <c r="AD32" i="25" s="1"/>
  <c r="AD27" i="25"/>
  <c r="AD33" i="25" s="1"/>
  <c r="AD46" i="25"/>
  <c r="AD66" i="25" s="1"/>
  <c r="AD37" i="25"/>
  <c r="AD57" i="25" s="1"/>
  <c r="AD25" i="25"/>
  <c r="AD31" i="25" s="1"/>
  <c r="AA49" i="25"/>
  <c r="AA69" i="25" s="1"/>
  <c r="AA28" i="25"/>
  <c r="AA34" i="25" s="1"/>
  <c r="AA46" i="25"/>
  <c r="AA66" i="25" s="1"/>
  <c r="AA27" i="25"/>
  <c r="AA33" i="25" s="1"/>
  <c r="AA40" i="25"/>
  <c r="AA60" i="25" s="1"/>
  <c r="AA26" i="25"/>
  <c r="AA32" i="25" s="1"/>
  <c r="AA37" i="25"/>
  <c r="AA57" i="25" s="1"/>
  <c r="AA25" i="25"/>
  <c r="AA31" i="25" s="1"/>
  <c r="X27" i="25"/>
  <c r="X33" i="25" s="1"/>
  <c r="X46" i="25"/>
  <c r="X66" i="25" s="1"/>
  <c r="X49" i="25"/>
  <c r="X69" i="25" s="1"/>
  <c r="X28" i="25"/>
  <c r="X34" i="25" s="1"/>
  <c r="X26" i="25"/>
  <c r="X32" i="25" s="1"/>
  <c r="X40" i="25"/>
  <c r="X60" i="25" s="1"/>
  <c r="X37" i="25"/>
  <c r="X57" i="25" s="1"/>
  <c r="X25" i="25"/>
  <c r="X31" i="25" s="1"/>
  <c r="U46" i="25"/>
  <c r="U66" i="25" s="1"/>
  <c r="U27" i="25"/>
  <c r="U33" i="25" s="1"/>
  <c r="U26" i="25"/>
  <c r="U32" i="25" s="1"/>
  <c r="U40" i="25"/>
  <c r="U60" i="25" s="1"/>
  <c r="U49" i="25"/>
  <c r="U69" i="25" s="1"/>
  <c r="U28" i="25"/>
  <c r="U34" i="25" s="1"/>
  <c r="U25" i="25"/>
  <c r="U31" i="25" s="1"/>
  <c r="U37" i="25"/>
  <c r="U57" i="25" s="1"/>
  <c r="R46" i="25"/>
  <c r="R66" i="25" s="1"/>
  <c r="R27" i="25"/>
  <c r="R33" i="25" s="1"/>
  <c r="R40" i="25"/>
  <c r="R60" i="25" s="1"/>
  <c r="R26" i="25"/>
  <c r="R32" i="25" s="1"/>
  <c r="R49" i="25"/>
  <c r="R69" i="25" s="1"/>
  <c r="R28" i="25"/>
  <c r="R34" i="25" s="1"/>
  <c r="R25" i="25"/>
  <c r="R31" i="25" s="1"/>
  <c r="R37" i="25"/>
  <c r="R57" i="25" s="1"/>
  <c r="O40" i="25"/>
  <c r="O60" i="25" s="1"/>
  <c r="O26" i="25"/>
  <c r="O32" i="25" s="1"/>
  <c r="O28" i="25"/>
  <c r="O34" i="25" s="1"/>
  <c r="O49" i="25"/>
  <c r="O69" i="25" s="1"/>
  <c r="O27" i="25"/>
  <c r="O33" i="25" s="1"/>
  <c r="O46" i="25"/>
  <c r="O66" i="25" s="1"/>
  <c r="O25" i="25"/>
  <c r="O31" i="25" s="1"/>
  <c r="O37" i="25"/>
  <c r="O57" i="25" s="1"/>
  <c r="L46" i="25"/>
  <c r="L66" i="25" s="1"/>
  <c r="L27" i="25"/>
  <c r="L33" i="25" s="1"/>
  <c r="L40" i="25"/>
  <c r="L60" i="25" s="1"/>
  <c r="L26" i="25"/>
  <c r="L32" i="25" s="1"/>
  <c r="L49" i="25"/>
  <c r="L69" i="25" s="1"/>
  <c r="L28" i="25"/>
  <c r="L34" i="25" s="1"/>
  <c r="L25" i="25"/>
  <c r="L31" i="25" s="1"/>
  <c r="L37" i="25"/>
  <c r="L57" i="25" s="1"/>
  <c r="BQ22" i="25"/>
  <c r="BQ54" i="25" s="1"/>
  <c r="BQ74" i="25" s="1"/>
  <c r="AD22" i="25"/>
  <c r="AD54" i="25" s="1"/>
  <c r="AD74" i="25" s="1"/>
  <c r="AY22" i="25"/>
  <c r="AY54" i="25" s="1"/>
  <c r="AY74" i="25" s="1"/>
  <c r="BK22" i="25"/>
  <c r="BK54" i="25" s="1"/>
  <c r="BK74" i="25" s="1"/>
  <c r="BB22" i="25"/>
  <c r="BB54" i="25" s="1"/>
  <c r="BB74" i="25" s="1"/>
  <c r="BT22" i="25"/>
  <c r="BT54" i="25" s="1"/>
  <c r="BT74" i="25" s="1"/>
  <c r="AP22" i="25"/>
  <c r="AP54" i="25" s="1"/>
  <c r="AP74" i="25" s="1"/>
  <c r="AM22" i="25"/>
  <c r="AM54" i="25" s="1"/>
  <c r="AM74" i="25" s="1"/>
  <c r="X22" i="25"/>
  <c r="X54" i="25" s="1"/>
  <c r="X74" i="25" s="1"/>
  <c r="BN22" i="25"/>
  <c r="BN54" i="25" s="1"/>
  <c r="BN74" i="25" s="1"/>
  <c r="U22" i="25"/>
  <c r="U54" i="25" s="1"/>
  <c r="U74" i="25" s="1"/>
  <c r="AA22" i="25"/>
  <c r="AA54" i="25" s="1"/>
  <c r="AA74" i="25" s="1"/>
  <c r="BZ22" i="25"/>
  <c r="BZ54" i="25" s="1"/>
  <c r="BZ74" i="25" s="1"/>
  <c r="AJ22" i="25"/>
  <c r="AJ54" i="25" s="1"/>
  <c r="AJ74" i="25" s="1"/>
  <c r="AV22" i="25"/>
  <c r="AV54" i="25" s="1"/>
  <c r="AV74" i="25" s="1"/>
  <c r="AG22" i="25"/>
  <c r="AG54" i="25" s="1"/>
  <c r="AG74" i="25" s="1"/>
  <c r="BE22" i="25"/>
  <c r="BE54" i="25" s="1"/>
  <c r="BE74" i="25" s="1"/>
  <c r="BW22" i="25"/>
  <c r="BW54" i="25" s="1"/>
  <c r="BW74" i="25" s="1"/>
  <c r="BH22" i="25"/>
  <c r="BH54" i="25" s="1"/>
  <c r="BH74" i="25" s="1"/>
  <c r="AS22" i="25"/>
  <c r="AS54" i="25" s="1"/>
  <c r="AS74" i="25" s="1"/>
  <c r="R22" i="25"/>
  <c r="R54" i="25" s="1"/>
  <c r="R74" i="25" s="1"/>
  <c r="O22" i="25"/>
  <c r="O54" i="25" s="1"/>
  <c r="O74" i="25" s="1"/>
  <c r="L22" i="25"/>
  <c r="L54" i="25" s="1"/>
  <c r="L74" i="25" s="1"/>
  <c r="M3" i="13" l="1"/>
  <c r="L3" i="13" s="1"/>
  <c r="C36" i="25" l="1"/>
  <c r="B36" i="25"/>
  <c r="A36" i="25"/>
  <c r="Q49" i="13"/>
  <c r="Q48" i="13"/>
  <c r="Q47" i="13"/>
  <c r="C1" i="25"/>
  <c r="B1" i="25"/>
  <c r="F43" i="25" l="1"/>
  <c r="F63" i="25" s="1"/>
  <c r="F40" i="25"/>
  <c r="F60" i="25" s="1"/>
  <c r="F44" i="25"/>
  <c r="F64" i="25" s="1"/>
  <c r="F52" i="25"/>
  <c r="F72" i="25" s="1"/>
  <c r="F49" i="25"/>
  <c r="F69" i="25" s="1"/>
  <c r="F39" i="25"/>
  <c r="F59" i="25" s="1"/>
  <c r="F47" i="25"/>
  <c r="F67" i="25" s="1"/>
  <c r="F51" i="25"/>
  <c r="F71" i="25" s="1"/>
  <c r="F48" i="25"/>
  <c r="F68" i="25" s="1"/>
  <c r="F42" i="25"/>
  <c r="F62" i="25" s="1"/>
  <c r="F50" i="25"/>
  <c r="F70" i="25" s="1"/>
  <c r="F38" i="25"/>
  <c r="F58" i="25" s="1"/>
  <c r="F37" i="25"/>
  <c r="F57" i="25" s="1"/>
  <c r="F41" i="25"/>
  <c r="F61" i="25" s="1"/>
  <c r="F46" i="25"/>
  <c r="F66" i="25" s="1"/>
  <c r="F45" i="25"/>
  <c r="F65" i="25" s="1"/>
  <c r="C36" i="23"/>
  <c r="B36" i="23"/>
  <c r="A36" i="23"/>
  <c r="Q26" i="13"/>
  <c r="Q24" i="13"/>
  <c r="Q23" i="13"/>
  <c r="Q21" i="13"/>
  <c r="Q20" i="13"/>
  <c r="BK1" i="23"/>
  <c r="BH1" i="23"/>
  <c r="BE1" i="23"/>
  <c r="BB1" i="23"/>
  <c r="AY1" i="23"/>
  <c r="AV1" i="23"/>
  <c r="AS1" i="23"/>
  <c r="AP1" i="23"/>
  <c r="AM1" i="23"/>
  <c r="AJ1" i="23"/>
  <c r="AG1" i="23"/>
  <c r="AD1" i="23"/>
  <c r="AA1" i="23"/>
  <c r="X1" i="23"/>
  <c r="U1" i="23"/>
  <c r="R1" i="23"/>
  <c r="O1" i="23"/>
  <c r="L1" i="23"/>
  <c r="I1" i="23"/>
  <c r="C1" i="23"/>
  <c r="B1" i="23"/>
  <c r="EZ51" i="22"/>
  <c r="EW51" i="22"/>
  <c r="ET51" i="22"/>
  <c r="EQ51" i="22"/>
  <c r="EN51" i="22"/>
  <c r="EK51" i="22"/>
  <c r="EH51" i="22"/>
  <c r="EE51" i="22"/>
  <c r="EB51" i="22"/>
  <c r="DY51" i="22"/>
  <c r="DV51" i="22"/>
  <c r="DS51" i="22"/>
  <c r="DP51" i="22"/>
  <c r="DM51" i="22"/>
  <c r="DJ51" i="22"/>
  <c r="DG51" i="22"/>
  <c r="DD51" i="22"/>
  <c r="DA51" i="22"/>
  <c r="CX51" i="22"/>
  <c r="CU51" i="22"/>
  <c r="CR51" i="22"/>
  <c r="CO51" i="22"/>
  <c r="CL51" i="22"/>
  <c r="CI51" i="22"/>
  <c r="CF51" i="22"/>
  <c r="C51" i="22"/>
  <c r="EZ50" i="22"/>
  <c r="EW50" i="22"/>
  <c r="ET50" i="22"/>
  <c r="EQ50" i="22"/>
  <c r="EN50" i="22"/>
  <c r="EK50" i="22"/>
  <c r="EH50" i="22"/>
  <c r="EE50" i="22"/>
  <c r="EB50" i="22"/>
  <c r="DY50" i="22"/>
  <c r="DV50" i="22"/>
  <c r="DS50" i="22"/>
  <c r="DP50" i="22"/>
  <c r="DM50" i="22"/>
  <c r="DJ50" i="22"/>
  <c r="DG50" i="22"/>
  <c r="DD50" i="22"/>
  <c r="DA50" i="22"/>
  <c r="CX50" i="22"/>
  <c r="CU50" i="22"/>
  <c r="CR50" i="22"/>
  <c r="CO50" i="22"/>
  <c r="CL50" i="22"/>
  <c r="CI50" i="22"/>
  <c r="CF50" i="22"/>
  <c r="C50" i="22"/>
  <c r="EZ49" i="22"/>
  <c r="EW49" i="22"/>
  <c r="ET49" i="22"/>
  <c r="EQ49" i="22"/>
  <c r="EN49" i="22"/>
  <c r="EK49" i="22"/>
  <c r="EH49" i="22"/>
  <c r="EE49" i="22"/>
  <c r="EB49" i="22"/>
  <c r="DY49" i="22"/>
  <c r="DV49" i="22"/>
  <c r="DS49" i="22"/>
  <c r="DP49" i="22"/>
  <c r="DM49" i="22"/>
  <c r="DJ49" i="22"/>
  <c r="DG49" i="22"/>
  <c r="DD49" i="22"/>
  <c r="DA49" i="22"/>
  <c r="CX49" i="22"/>
  <c r="CU49" i="22"/>
  <c r="CR49" i="22"/>
  <c r="CO49" i="22"/>
  <c r="CL49" i="22"/>
  <c r="CI49" i="22"/>
  <c r="CF49" i="22"/>
  <c r="C49" i="22"/>
  <c r="EZ48" i="22"/>
  <c r="EW48" i="22"/>
  <c r="ET48" i="22"/>
  <c r="EQ48" i="22"/>
  <c r="EN48" i="22"/>
  <c r="EK48" i="22"/>
  <c r="EH48" i="22"/>
  <c r="EE48" i="22"/>
  <c r="EB48" i="22"/>
  <c r="DY48" i="22"/>
  <c r="DV48" i="22"/>
  <c r="DS48" i="22"/>
  <c r="DP48" i="22"/>
  <c r="DM48" i="22"/>
  <c r="DJ48" i="22"/>
  <c r="DG48" i="22"/>
  <c r="DD48" i="22"/>
  <c r="DA48" i="22"/>
  <c r="CX48" i="22"/>
  <c r="CU48" i="22"/>
  <c r="CR48" i="22"/>
  <c r="CO48" i="22"/>
  <c r="CL48" i="22"/>
  <c r="CI48" i="22"/>
  <c r="CF48" i="22"/>
  <c r="C48" i="22"/>
  <c r="EZ47" i="22"/>
  <c r="EW47" i="22"/>
  <c r="ET47" i="22"/>
  <c r="EQ47" i="22"/>
  <c r="EN47" i="22"/>
  <c r="EK47" i="22"/>
  <c r="EH47" i="22"/>
  <c r="EE47" i="22"/>
  <c r="EB47" i="22"/>
  <c r="DY47" i="22"/>
  <c r="DV47" i="22"/>
  <c r="DS47" i="22"/>
  <c r="DP47" i="22"/>
  <c r="DM47" i="22"/>
  <c r="DJ47" i="22"/>
  <c r="DG47" i="22"/>
  <c r="DD47" i="22"/>
  <c r="DA47" i="22"/>
  <c r="CX47" i="22"/>
  <c r="CU47" i="22"/>
  <c r="CR47" i="22"/>
  <c r="CO47" i="22"/>
  <c r="CL47" i="22"/>
  <c r="CI47" i="22"/>
  <c r="CF47" i="22"/>
  <c r="C47" i="22"/>
  <c r="EZ46" i="22"/>
  <c r="EW46" i="22"/>
  <c r="ET46" i="22"/>
  <c r="EQ46" i="22"/>
  <c r="EN46" i="22"/>
  <c r="EK46" i="22"/>
  <c r="EH46" i="22"/>
  <c r="EE46" i="22"/>
  <c r="EB46" i="22"/>
  <c r="DY46" i="22"/>
  <c r="DV46" i="22"/>
  <c r="DS46" i="22"/>
  <c r="DP46" i="22"/>
  <c r="DM46" i="22"/>
  <c r="DJ46" i="22"/>
  <c r="DG46" i="22"/>
  <c r="DD46" i="22"/>
  <c r="DA46" i="22"/>
  <c r="CX46" i="22"/>
  <c r="CU46" i="22"/>
  <c r="CR46" i="22"/>
  <c r="CO46" i="22"/>
  <c r="CL46" i="22"/>
  <c r="CI46" i="22"/>
  <c r="CF46" i="22"/>
  <c r="C46" i="22"/>
  <c r="EZ45" i="22"/>
  <c r="EW45" i="22"/>
  <c r="ET45" i="22"/>
  <c r="EQ45" i="22"/>
  <c r="EN45" i="22"/>
  <c r="EK45" i="22"/>
  <c r="EH45" i="22"/>
  <c r="EE45" i="22"/>
  <c r="EB45" i="22"/>
  <c r="DY45" i="22"/>
  <c r="DV45" i="22"/>
  <c r="DS45" i="22"/>
  <c r="DP45" i="22"/>
  <c r="DM45" i="22"/>
  <c r="DJ45" i="22"/>
  <c r="DG45" i="22"/>
  <c r="DD45" i="22"/>
  <c r="DA45" i="22"/>
  <c r="CX45" i="22"/>
  <c r="CU45" i="22"/>
  <c r="CR45" i="22"/>
  <c r="CO45" i="22"/>
  <c r="CL45" i="22"/>
  <c r="CI45" i="22"/>
  <c r="CF45" i="22"/>
  <c r="C45" i="22"/>
  <c r="EZ44" i="22"/>
  <c r="EW44" i="22"/>
  <c r="ET44" i="22"/>
  <c r="EQ44" i="22"/>
  <c r="EN44" i="22"/>
  <c r="EK44" i="22"/>
  <c r="EH44" i="22"/>
  <c r="EE44" i="22"/>
  <c r="EB44" i="22"/>
  <c r="DY44" i="22"/>
  <c r="DV44" i="22"/>
  <c r="DS44" i="22"/>
  <c r="DP44" i="22"/>
  <c r="DM44" i="22"/>
  <c r="DJ44" i="22"/>
  <c r="DG44" i="22"/>
  <c r="DD44" i="22"/>
  <c r="DA44" i="22"/>
  <c r="CX44" i="22"/>
  <c r="CU44" i="22"/>
  <c r="CR44" i="22"/>
  <c r="CO44" i="22"/>
  <c r="CL44" i="22"/>
  <c r="CI44" i="22"/>
  <c r="CF44" i="22"/>
  <c r="C44" i="22"/>
  <c r="EZ43" i="22"/>
  <c r="EW43" i="22"/>
  <c r="ET43" i="22"/>
  <c r="EQ43" i="22"/>
  <c r="EN43" i="22"/>
  <c r="EK43" i="22"/>
  <c r="EH43" i="22"/>
  <c r="EE43" i="22"/>
  <c r="EB43" i="22"/>
  <c r="DY43" i="22"/>
  <c r="DV43" i="22"/>
  <c r="DS43" i="22"/>
  <c r="DP43" i="22"/>
  <c r="DM43" i="22"/>
  <c r="DJ43" i="22"/>
  <c r="DG43" i="22"/>
  <c r="DD43" i="22"/>
  <c r="DA43" i="22"/>
  <c r="CX43" i="22"/>
  <c r="CU43" i="22"/>
  <c r="CR43" i="22"/>
  <c r="CO43" i="22"/>
  <c r="CL43" i="22"/>
  <c r="CI43" i="22"/>
  <c r="CF43" i="22"/>
  <c r="C43" i="22"/>
  <c r="EZ42" i="22"/>
  <c r="EW42" i="22"/>
  <c r="ET42" i="22"/>
  <c r="EQ42" i="22"/>
  <c r="EN42" i="22"/>
  <c r="EK42" i="22"/>
  <c r="EH42" i="22"/>
  <c r="EE42" i="22"/>
  <c r="EB42" i="22"/>
  <c r="DY42" i="22"/>
  <c r="DV42" i="22"/>
  <c r="DS42" i="22"/>
  <c r="DP42" i="22"/>
  <c r="DM42" i="22"/>
  <c r="DJ42" i="22"/>
  <c r="DG42" i="22"/>
  <c r="DD42" i="22"/>
  <c r="DA42" i="22"/>
  <c r="CX42" i="22"/>
  <c r="CU42" i="22"/>
  <c r="CR42" i="22"/>
  <c r="CO42" i="22"/>
  <c r="CL42" i="22"/>
  <c r="CI42" i="22"/>
  <c r="CF42" i="22"/>
  <c r="C42" i="22"/>
  <c r="EZ41" i="22"/>
  <c r="EW41" i="22"/>
  <c r="ET41" i="22"/>
  <c r="EQ41" i="22"/>
  <c r="EN41" i="22"/>
  <c r="EK41" i="22"/>
  <c r="EH41" i="22"/>
  <c r="EE41" i="22"/>
  <c r="EB41" i="22"/>
  <c r="DY41" i="22"/>
  <c r="DV41" i="22"/>
  <c r="DS41" i="22"/>
  <c r="DP41" i="22"/>
  <c r="DM41" i="22"/>
  <c r="DJ41" i="22"/>
  <c r="DG41" i="22"/>
  <c r="DD41" i="22"/>
  <c r="DA41" i="22"/>
  <c r="CX41" i="22"/>
  <c r="CU41" i="22"/>
  <c r="CR41" i="22"/>
  <c r="CO41" i="22"/>
  <c r="CL41" i="22"/>
  <c r="CI41" i="22"/>
  <c r="CF41" i="22"/>
  <c r="C41" i="22"/>
  <c r="EZ40" i="22"/>
  <c r="EW40" i="22"/>
  <c r="ET40" i="22"/>
  <c r="EQ40" i="22"/>
  <c r="EN40" i="22"/>
  <c r="EK40" i="22"/>
  <c r="EH40" i="22"/>
  <c r="EE40" i="22"/>
  <c r="EB40" i="22"/>
  <c r="DY40" i="22"/>
  <c r="DV40" i="22"/>
  <c r="DS40" i="22"/>
  <c r="DP40" i="22"/>
  <c r="DM40" i="22"/>
  <c r="DJ40" i="22"/>
  <c r="DG40" i="22"/>
  <c r="DD40" i="22"/>
  <c r="DA40" i="22"/>
  <c r="CX40" i="22"/>
  <c r="CU40" i="22"/>
  <c r="CR40" i="22"/>
  <c r="CO40" i="22"/>
  <c r="CL40" i="22"/>
  <c r="CI40" i="22"/>
  <c r="CF40" i="22"/>
  <c r="C40" i="22"/>
  <c r="EZ39" i="22"/>
  <c r="EW39" i="22"/>
  <c r="ET39" i="22"/>
  <c r="EQ39" i="22"/>
  <c r="EN39" i="22"/>
  <c r="EK39" i="22"/>
  <c r="EH39" i="22"/>
  <c r="EE39" i="22"/>
  <c r="EB39" i="22"/>
  <c r="DY39" i="22"/>
  <c r="DV39" i="22"/>
  <c r="DS39" i="22"/>
  <c r="DP39" i="22"/>
  <c r="DM39" i="22"/>
  <c r="DJ39" i="22"/>
  <c r="DG39" i="22"/>
  <c r="DD39" i="22"/>
  <c r="DA39" i="22"/>
  <c r="CX39" i="22"/>
  <c r="CU39" i="22"/>
  <c r="CR39" i="22"/>
  <c r="CO39" i="22"/>
  <c r="CL39" i="22"/>
  <c r="CI39" i="22"/>
  <c r="CF39" i="22"/>
  <c r="C39" i="22"/>
  <c r="EZ38" i="22"/>
  <c r="EW38" i="22"/>
  <c r="ET38" i="22"/>
  <c r="EQ38" i="22"/>
  <c r="EN38" i="22"/>
  <c r="EK38" i="22"/>
  <c r="EH38" i="22"/>
  <c r="EE38" i="22"/>
  <c r="EB38" i="22"/>
  <c r="DY38" i="22"/>
  <c r="DV38" i="22"/>
  <c r="DS38" i="22"/>
  <c r="DP38" i="22"/>
  <c r="DM38" i="22"/>
  <c r="DJ38" i="22"/>
  <c r="DG38" i="22"/>
  <c r="DD38" i="22"/>
  <c r="DA38" i="22"/>
  <c r="CX38" i="22"/>
  <c r="CU38" i="22"/>
  <c r="CR38" i="22"/>
  <c r="CO38" i="22"/>
  <c r="CL38" i="22"/>
  <c r="CI38" i="22"/>
  <c r="CF38" i="22"/>
  <c r="C38" i="22"/>
  <c r="EZ37" i="22"/>
  <c r="EW37" i="22"/>
  <c r="ET37" i="22"/>
  <c r="EQ37" i="22"/>
  <c r="EN37" i="22"/>
  <c r="EK37" i="22"/>
  <c r="EH37" i="22"/>
  <c r="EE37" i="22"/>
  <c r="EB37" i="22"/>
  <c r="DY37" i="22"/>
  <c r="DV37" i="22"/>
  <c r="DS37" i="22"/>
  <c r="DP37" i="22"/>
  <c r="DM37" i="22"/>
  <c r="DJ37" i="22"/>
  <c r="DG37" i="22"/>
  <c r="DD37" i="22"/>
  <c r="DA37" i="22"/>
  <c r="CX37" i="22"/>
  <c r="CU37" i="22"/>
  <c r="CR37" i="22"/>
  <c r="CO37" i="22"/>
  <c r="CL37" i="22"/>
  <c r="CI37" i="22"/>
  <c r="CF37" i="22"/>
  <c r="C37" i="22"/>
  <c r="EZ36" i="22"/>
  <c r="EW36" i="22"/>
  <c r="ET36" i="22"/>
  <c r="EQ36" i="22"/>
  <c r="EN36" i="22"/>
  <c r="EK36" i="22"/>
  <c r="EH36" i="22"/>
  <c r="EE36" i="22"/>
  <c r="EB36" i="22"/>
  <c r="DY36" i="22"/>
  <c r="DV36" i="22"/>
  <c r="DS36" i="22"/>
  <c r="DP36" i="22"/>
  <c r="DM36" i="22"/>
  <c r="DJ36" i="22"/>
  <c r="DG36" i="22"/>
  <c r="DD36" i="22"/>
  <c r="DA36" i="22"/>
  <c r="CX36" i="22"/>
  <c r="CU36" i="22"/>
  <c r="CR36" i="22"/>
  <c r="CO36" i="22"/>
  <c r="CL36" i="22"/>
  <c r="CI36" i="22"/>
  <c r="CF36" i="22"/>
  <c r="C36" i="22"/>
  <c r="C54" i="22" s="1"/>
  <c r="C35" i="22"/>
  <c r="B35" i="22"/>
  <c r="A35" i="22"/>
  <c r="EZ27" i="22"/>
  <c r="EW27" i="22"/>
  <c r="ET27" i="22"/>
  <c r="EQ27" i="22"/>
  <c r="EN27" i="22"/>
  <c r="EK27" i="22"/>
  <c r="EH27" i="22"/>
  <c r="EE27" i="22"/>
  <c r="EB27" i="22"/>
  <c r="DY27" i="22"/>
  <c r="DV27" i="22"/>
  <c r="DS27" i="22"/>
  <c r="DP27" i="22"/>
  <c r="DM27" i="22"/>
  <c r="DJ27" i="22"/>
  <c r="DG27" i="22"/>
  <c r="DD27" i="22"/>
  <c r="DA27" i="22"/>
  <c r="CX27" i="22"/>
  <c r="CU27" i="22"/>
  <c r="CR27" i="22"/>
  <c r="CO27" i="22"/>
  <c r="CL27" i="22"/>
  <c r="CI27" i="22"/>
  <c r="CF27" i="22"/>
  <c r="EZ26" i="22"/>
  <c r="EW26" i="22"/>
  <c r="ET26" i="22"/>
  <c r="EQ26" i="22"/>
  <c r="EN26" i="22"/>
  <c r="EK26" i="22"/>
  <c r="EH26" i="22"/>
  <c r="EE26" i="22"/>
  <c r="EB26" i="22"/>
  <c r="DY26" i="22"/>
  <c r="DV26" i="22"/>
  <c r="DS26" i="22"/>
  <c r="DP26" i="22"/>
  <c r="DM26" i="22"/>
  <c r="DJ26" i="22"/>
  <c r="DG26" i="22"/>
  <c r="DD26" i="22"/>
  <c r="DA26" i="22"/>
  <c r="CX26" i="22"/>
  <c r="CU26" i="22"/>
  <c r="CR26" i="22"/>
  <c r="CO26" i="22"/>
  <c r="CL26" i="22"/>
  <c r="CI26" i="22"/>
  <c r="CF26" i="22"/>
  <c r="EZ25" i="22"/>
  <c r="EW25" i="22"/>
  <c r="ET25" i="22"/>
  <c r="EQ25" i="22"/>
  <c r="EN25" i="22"/>
  <c r="EK25" i="22"/>
  <c r="EH25" i="22"/>
  <c r="EE25" i="22"/>
  <c r="EB25" i="22"/>
  <c r="DY25" i="22"/>
  <c r="DV25" i="22"/>
  <c r="DS25" i="22"/>
  <c r="DP25" i="22"/>
  <c r="DM25" i="22"/>
  <c r="DJ25" i="22"/>
  <c r="DG25" i="22"/>
  <c r="DD25" i="22"/>
  <c r="DA25" i="22"/>
  <c r="CX25" i="22"/>
  <c r="CU25" i="22"/>
  <c r="CR25" i="22"/>
  <c r="CO25" i="22"/>
  <c r="CL25" i="22"/>
  <c r="CI25" i="22"/>
  <c r="CF25" i="22"/>
  <c r="EZ24" i="22"/>
  <c r="EW24" i="22"/>
  <c r="ET24" i="22"/>
  <c r="EQ24" i="22"/>
  <c r="EN24" i="22"/>
  <c r="EK24" i="22"/>
  <c r="EH24" i="22"/>
  <c r="EE24" i="22"/>
  <c r="EB24" i="22"/>
  <c r="DY24" i="22"/>
  <c r="DV24" i="22"/>
  <c r="DS24" i="22"/>
  <c r="DP24" i="22"/>
  <c r="DM24" i="22"/>
  <c r="DJ24" i="22"/>
  <c r="DG24" i="22"/>
  <c r="DD24" i="22"/>
  <c r="DA24" i="22"/>
  <c r="CX24" i="22"/>
  <c r="CU24" i="22"/>
  <c r="CR24" i="22"/>
  <c r="CO24" i="22"/>
  <c r="CL24" i="22"/>
  <c r="CI24" i="22"/>
  <c r="CF24" i="22"/>
  <c r="EY21" i="22"/>
  <c r="EV21" i="22"/>
  <c r="ES21" i="22"/>
  <c r="EP21" i="22"/>
  <c r="EM21" i="22"/>
  <c r="EJ21" i="22"/>
  <c r="EG21" i="22"/>
  <c r="ED21" i="22"/>
  <c r="EA21" i="22"/>
  <c r="DX21" i="22"/>
  <c r="DU21" i="22"/>
  <c r="DR21" i="22"/>
  <c r="DO21" i="22"/>
  <c r="DP21" i="22" s="1"/>
  <c r="DL21" i="22"/>
  <c r="DM21" i="22" s="1"/>
  <c r="DI21" i="22"/>
  <c r="DJ21" i="22" s="1"/>
  <c r="DF21" i="22"/>
  <c r="DG21" i="22" s="1"/>
  <c r="DC21" i="22"/>
  <c r="DD21" i="22" s="1"/>
  <c r="CZ21" i="22"/>
  <c r="DA21" i="22" s="1"/>
  <c r="CW21" i="22"/>
  <c r="CX21" i="22" s="1"/>
  <c r="CT21" i="22"/>
  <c r="CU21" i="22" s="1"/>
  <c r="CQ21" i="22"/>
  <c r="CR21" i="22" s="1"/>
  <c r="CN21" i="22"/>
  <c r="CO21" i="22" s="1"/>
  <c r="CK21" i="22"/>
  <c r="CL21" i="22" s="1"/>
  <c r="CH21" i="22"/>
  <c r="CI21" i="22" s="1"/>
  <c r="CE21" i="22"/>
  <c r="CF21" i="22" s="1"/>
  <c r="BS21" i="22"/>
  <c r="BT21" i="22" s="1"/>
  <c r="BP21" i="22"/>
  <c r="BQ21" i="22" s="1"/>
  <c r="BJ21" i="22"/>
  <c r="BK21" i="22" s="1"/>
  <c r="BG21" i="22"/>
  <c r="BH21" i="22" s="1"/>
  <c r="BA21" i="22"/>
  <c r="BB21" i="22" s="1"/>
  <c r="AX21" i="22"/>
  <c r="AY21" i="22" s="1"/>
  <c r="H21" i="22"/>
  <c r="I21" i="22" s="1"/>
  <c r="AY20" i="22"/>
  <c r="AV20" i="22"/>
  <c r="AS20" i="22"/>
  <c r="AP20" i="22"/>
  <c r="AM20" i="22"/>
  <c r="AJ20" i="22"/>
  <c r="AG20" i="22"/>
  <c r="AD20" i="22"/>
  <c r="AA20" i="22"/>
  <c r="X20" i="22"/>
  <c r="U20" i="22"/>
  <c r="R20" i="22"/>
  <c r="O20" i="22"/>
  <c r="BQ19" i="22"/>
  <c r="BQ51" i="22" s="1"/>
  <c r="BK19" i="22"/>
  <c r="BK51" i="22" s="1"/>
  <c r="BH19" i="22"/>
  <c r="BH51" i="22" s="1"/>
  <c r="BE19" i="22"/>
  <c r="BE51" i="22" s="1"/>
  <c r="BB19" i="22"/>
  <c r="BB51" i="22" s="1"/>
  <c r="AY19" i="22"/>
  <c r="AY51" i="22" s="1"/>
  <c r="AS19" i="22"/>
  <c r="AS51" i="22" s="1"/>
  <c r="AG19" i="22"/>
  <c r="AG51" i="22" s="1"/>
  <c r="U19" i="22"/>
  <c r="U51" i="22" s="1"/>
  <c r="O19" i="22"/>
  <c r="O51" i="22" s="1"/>
  <c r="I19" i="22"/>
  <c r="I51" i="22" s="1"/>
  <c r="I69" i="22" s="1"/>
  <c r="F51" i="22"/>
  <c r="BK18" i="22"/>
  <c r="BK50" i="22" s="1"/>
  <c r="BH18" i="22"/>
  <c r="BH50" i="22" s="1"/>
  <c r="BB18" i="22"/>
  <c r="BB50" i="22" s="1"/>
  <c r="AY18" i="22"/>
  <c r="AY50" i="22" s="1"/>
  <c r="AM18" i="22"/>
  <c r="AM50" i="22" s="1"/>
  <c r="AA18" i="22"/>
  <c r="AA50" i="22" s="1"/>
  <c r="O18" i="22"/>
  <c r="O50" i="22" s="1"/>
  <c r="I18" i="22"/>
  <c r="F50" i="22"/>
  <c r="BK17" i="22"/>
  <c r="BK49" i="22" s="1"/>
  <c r="BH17" i="22"/>
  <c r="BH49" i="22" s="1"/>
  <c r="BB17" i="22"/>
  <c r="BB49" i="22" s="1"/>
  <c r="AY17" i="22"/>
  <c r="AY49" i="22" s="1"/>
  <c r="AA17" i="22"/>
  <c r="AA49" i="22" s="1"/>
  <c r="I17" i="22"/>
  <c r="I49" i="22" s="1"/>
  <c r="I67" i="22" s="1"/>
  <c r="F49" i="22"/>
  <c r="BW16" i="22"/>
  <c r="BW48" i="22" s="1"/>
  <c r="BK16" i="22"/>
  <c r="BK48" i="22" s="1"/>
  <c r="BH16" i="22"/>
  <c r="BH48" i="22" s="1"/>
  <c r="BB16" i="22"/>
  <c r="BB48" i="22" s="1"/>
  <c r="AY16" i="22"/>
  <c r="AY48" i="22" s="1"/>
  <c r="AJ16" i="22"/>
  <c r="AJ48" i="22" s="1"/>
  <c r="L16" i="22"/>
  <c r="L48" i="22" s="1"/>
  <c r="I16" i="22"/>
  <c r="I48" i="22" s="1"/>
  <c r="I66" i="22" s="1"/>
  <c r="F48" i="22"/>
  <c r="BK15" i="22"/>
  <c r="BK47" i="22" s="1"/>
  <c r="BH15" i="22"/>
  <c r="BH47" i="22" s="1"/>
  <c r="BB15" i="22"/>
  <c r="BB47" i="22" s="1"/>
  <c r="AY15" i="22"/>
  <c r="AY47" i="22" s="1"/>
  <c r="I15" i="22"/>
  <c r="I47" i="22" s="1"/>
  <c r="I65" i="22" s="1"/>
  <c r="BK14" i="22"/>
  <c r="BK46" i="22" s="1"/>
  <c r="BH14" i="22"/>
  <c r="BB14" i="22"/>
  <c r="AY14" i="22"/>
  <c r="I14" i="22"/>
  <c r="BQ14" i="22"/>
  <c r="BK13" i="22"/>
  <c r="BK45" i="22" s="1"/>
  <c r="BH13" i="22"/>
  <c r="BH45" i="22" s="1"/>
  <c r="BB13" i="22"/>
  <c r="BB45" i="22" s="1"/>
  <c r="AY13" i="22"/>
  <c r="AY45" i="22" s="1"/>
  <c r="I13" i="22"/>
  <c r="I45" i="22" s="1"/>
  <c r="I63" i="22" s="1"/>
  <c r="F45" i="22"/>
  <c r="BK12" i="22"/>
  <c r="BK44" i="22" s="1"/>
  <c r="BH12" i="22"/>
  <c r="BB12" i="22"/>
  <c r="AY12" i="22"/>
  <c r="AA12" i="22"/>
  <c r="O12" i="22"/>
  <c r="I12" i="22"/>
  <c r="BQ12" i="22"/>
  <c r="BK11" i="22"/>
  <c r="BK43" i="22" s="1"/>
  <c r="BH11" i="22"/>
  <c r="BH43" i="22" s="1"/>
  <c r="BB11" i="22"/>
  <c r="BB43" i="22" s="1"/>
  <c r="AY11" i="22"/>
  <c r="AY43" i="22" s="1"/>
  <c r="AA11" i="22"/>
  <c r="AA43" i="22" s="1"/>
  <c r="O11" i="22"/>
  <c r="O43" i="22" s="1"/>
  <c r="I11" i="22"/>
  <c r="BK10" i="22"/>
  <c r="BK42" i="22" s="1"/>
  <c r="BH10" i="22"/>
  <c r="BH42" i="22" s="1"/>
  <c r="BB10" i="22"/>
  <c r="BB42" i="22" s="1"/>
  <c r="AY10" i="22"/>
  <c r="AY42" i="22" s="1"/>
  <c r="I10" i="22"/>
  <c r="F42" i="22"/>
  <c r="BK9" i="22"/>
  <c r="BK41" i="22" s="1"/>
  <c r="BH9" i="22"/>
  <c r="BH41" i="22" s="1"/>
  <c r="BB9" i="22"/>
  <c r="BB41" i="22" s="1"/>
  <c r="AY9" i="22"/>
  <c r="AY41" i="22" s="1"/>
  <c r="I9" i="22"/>
  <c r="BT9" i="22"/>
  <c r="BT41" i="22" s="1"/>
  <c r="BK8" i="22"/>
  <c r="BK40" i="22" s="1"/>
  <c r="BH8" i="22"/>
  <c r="BH40" i="22" s="1"/>
  <c r="BB8" i="22"/>
  <c r="BB40" i="22" s="1"/>
  <c r="AY8" i="22"/>
  <c r="AY40" i="22" s="1"/>
  <c r="AA8" i="22"/>
  <c r="AA40" i="22" s="1"/>
  <c r="O8" i="22"/>
  <c r="O40" i="22" s="1"/>
  <c r="I8" i="22"/>
  <c r="I40" i="22" s="1"/>
  <c r="I58" i="22" s="1"/>
  <c r="F40" i="22"/>
  <c r="BK7" i="22"/>
  <c r="BK39" i="22" s="1"/>
  <c r="BH7" i="22"/>
  <c r="BH39" i="22" s="1"/>
  <c r="BB7" i="22"/>
  <c r="BB39" i="22" s="1"/>
  <c r="AY7" i="22"/>
  <c r="AY39" i="22" s="1"/>
  <c r="AA7" i="22"/>
  <c r="AA39" i="22" s="1"/>
  <c r="O7" i="22"/>
  <c r="O39" i="22" s="1"/>
  <c r="I7" i="22"/>
  <c r="DS57" i="22" s="1"/>
  <c r="BK6" i="22"/>
  <c r="BK38" i="22" s="1"/>
  <c r="BH6" i="22"/>
  <c r="BH38" i="22" s="1"/>
  <c r="BB6" i="22"/>
  <c r="AY6" i="22"/>
  <c r="I6" i="22"/>
  <c r="F38" i="22"/>
  <c r="BK5" i="22"/>
  <c r="BK37" i="22" s="1"/>
  <c r="BH5" i="22"/>
  <c r="BH37" i="22" s="1"/>
  <c r="BB5" i="22"/>
  <c r="BB37" i="22" s="1"/>
  <c r="AY5" i="22"/>
  <c r="AY37" i="22" s="1"/>
  <c r="I5" i="22"/>
  <c r="I37" i="22" s="1"/>
  <c r="I55" i="22" s="1"/>
  <c r="BK4" i="22"/>
  <c r="BH4" i="22"/>
  <c r="BH36" i="22" s="1"/>
  <c r="BB4" i="22"/>
  <c r="AY4" i="22"/>
  <c r="I4" i="22"/>
  <c r="BQ4" i="22"/>
  <c r="EY1" i="22"/>
  <c r="EV1" i="22"/>
  <c r="ES1" i="22"/>
  <c r="EP1" i="22"/>
  <c r="EM1" i="22"/>
  <c r="EJ1" i="22"/>
  <c r="EG1" i="22"/>
  <c r="ED1" i="22"/>
  <c r="EA1" i="22"/>
  <c r="DX1" i="22"/>
  <c r="DU1" i="22"/>
  <c r="DR1" i="22"/>
  <c r="DO1" i="22"/>
  <c r="DL1" i="22"/>
  <c r="DI1" i="22"/>
  <c r="DF1" i="22"/>
  <c r="DC1" i="22"/>
  <c r="CZ1" i="22"/>
  <c r="CW1" i="22"/>
  <c r="CT1" i="22"/>
  <c r="CQ1" i="22"/>
  <c r="CN1" i="22"/>
  <c r="CK1" i="22"/>
  <c r="CH1" i="22"/>
  <c r="CE1" i="22"/>
  <c r="CB1" i="22"/>
  <c r="BY1" i="22"/>
  <c r="BV1" i="22"/>
  <c r="BS1" i="22"/>
  <c r="BP1" i="22"/>
  <c r="BM1" i="22"/>
  <c r="BJ1" i="22"/>
  <c r="BG1" i="22"/>
  <c r="BD1" i="22"/>
  <c r="BA1" i="22"/>
  <c r="AX1" i="22"/>
  <c r="AU1" i="22"/>
  <c r="AR1" i="22"/>
  <c r="AO1" i="22"/>
  <c r="AL1" i="22"/>
  <c r="AI1" i="22"/>
  <c r="AF1" i="22"/>
  <c r="AC1" i="22"/>
  <c r="Z1" i="22"/>
  <c r="W1" i="22"/>
  <c r="T1" i="22"/>
  <c r="Q1" i="22"/>
  <c r="N1" i="22"/>
  <c r="K1" i="22"/>
  <c r="H1" i="22"/>
  <c r="C1" i="22"/>
  <c r="B1" i="22"/>
  <c r="EH54" i="22" l="1"/>
  <c r="O57" i="22"/>
  <c r="EW21" i="22"/>
  <c r="BK57" i="22"/>
  <c r="EZ61" i="22"/>
  <c r="BH65" i="22"/>
  <c r="AA57" i="22"/>
  <c r="I54" i="25"/>
  <c r="I74" i="25" s="1"/>
  <c r="BN8" i="22"/>
  <c r="BN40" i="22" s="1"/>
  <c r="BN58" i="22" s="1"/>
  <c r="BV21" i="22"/>
  <c r="U5" i="22"/>
  <c r="U37" i="22" s="1"/>
  <c r="U55" i="22" s="1"/>
  <c r="AG5" i="22"/>
  <c r="AG37" i="22" s="1"/>
  <c r="AG55" i="22" s="1"/>
  <c r="AS5" i="22"/>
  <c r="AS37" i="22" s="1"/>
  <c r="AS55" i="22" s="1"/>
  <c r="U6" i="22"/>
  <c r="U38" i="22" s="1"/>
  <c r="U56" i="22" s="1"/>
  <c r="U8" i="22"/>
  <c r="U40" i="22" s="1"/>
  <c r="U58" i="22" s="1"/>
  <c r="AG8" i="22"/>
  <c r="AG40" i="22" s="1"/>
  <c r="BW8" i="22"/>
  <c r="BW40" i="22" s="1"/>
  <c r="BW58" i="22" s="1"/>
  <c r="U12" i="22"/>
  <c r="AG12" i="22"/>
  <c r="AG44" i="22" s="1"/>
  <c r="AG62" i="22" s="1"/>
  <c r="AS12" i="22"/>
  <c r="AS44" i="22" s="1"/>
  <c r="AS62" i="22" s="1"/>
  <c r="BE12" i="22"/>
  <c r="BE44" i="22" s="1"/>
  <c r="BE62" i="22" s="1"/>
  <c r="F63" i="22"/>
  <c r="BB63" i="22"/>
  <c r="O69" i="22"/>
  <c r="AA19" i="22"/>
  <c r="AA51" i="22" s="1"/>
  <c r="AA69" i="22" s="1"/>
  <c r="EB21" i="22"/>
  <c r="AG4" i="22"/>
  <c r="AG36" i="22" s="1"/>
  <c r="AG54" i="22" s="1"/>
  <c r="AP8" i="22"/>
  <c r="AP40" i="22" s="1"/>
  <c r="AP58" i="22" s="1"/>
  <c r="AU21" i="22"/>
  <c r="O4" i="22"/>
  <c r="O36" i="22" s="1"/>
  <c r="O54" i="22" s="1"/>
  <c r="AJ8" i="22"/>
  <c r="AJ40" i="22" s="1"/>
  <c r="AJ58" i="22" s="1"/>
  <c r="AJ11" i="22"/>
  <c r="AJ43" i="22" s="1"/>
  <c r="AJ61" i="22" s="1"/>
  <c r="BZ11" i="22"/>
  <c r="BZ43" i="22" s="1"/>
  <c r="BZ61" i="22" s="1"/>
  <c r="L12" i="22"/>
  <c r="L44" i="22" s="1"/>
  <c r="L62" i="22" s="1"/>
  <c r="AJ12" i="22"/>
  <c r="AJ44" i="22" s="1"/>
  <c r="AJ62" i="22" s="1"/>
  <c r="BW12" i="22"/>
  <c r="BW44" i="22" s="1"/>
  <c r="BW62" i="22" s="1"/>
  <c r="U18" i="22"/>
  <c r="U50" i="22" s="1"/>
  <c r="U68" i="22" s="1"/>
  <c r="AS18" i="22"/>
  <c r="AS50" i="22" s="1"/>
  <c r="AS68" i="22" s="1"/>
  <c r="BE18" i="22"/>
  <c r="BE50" i="22" s="1"/>
  <c r="BE68" i="22" s="1"/>
  <c r="BQ18" i="22"/>
  <c r="BQ50" i="22" s="1"/>
  <c r="BQ68" i="22" s="1"/>
  <c r="Z21" i="22"/>
  <c r="AY59" i="22"/>
  <c r="AY60" i="22"/>
  <c r="O61" i="22"/>
  <c r="AA61" i="22"/>
  <c r="BK61" i="22"/>
  <c r="AS14" i="22"/>
  <c r="AS46" i="22" s="1"/>
  <c r="AS64" i="22" s="1"/>
  <c r="BE14" i="22"/>
  <c r="BE46" i="22" s="1"/>
  <c r="BE64" i="22" s="1"/>
  <c r="AP16" i="22"/>
  <c r="AP48" i="22" s="1"/>
  <c r="AP66" i="22" s="1"/>
  <c r="BN16" i="22"/>
  <c r="BN48" i="22" s="1"/>
  <c r="BN66" i="22" s="1"/>
  <c r="AA67" i="22"/>
  <c r="O68" i="22"/>
  <c r="AA68" i="22"/>
  <c r="AM68" i="22"/>
  <c r="AJ7" i="22"/>
  <c r="AJ39" i="22" s="1"/>
  <c r="AJ57" i="22" s="1"/>
  <c r="BH57" i="22"/>
  <c r="BZ7" i="22"/>
  <c r="BZ39" i="22" s="1"/>
  <c r="BZ57" i="22" s="1"/>
  <c r="L8" i="22"/>
  <c r="L40" i="22" s="1"/>
  <c r="L58" i="22" s="1"/>
  <c r="AS8" i="22"/>
  <c r="AS40" i="22" s="1"/>
  <c r="AS58" i="22" s="1"/>
  <c r="BE8" i="22"/>
  <c r="BE40" i="22" s="1"/>
  <c r="BE58" i="22" s="1"/>
  <c r="BQ8" i="22"/>
  <c r="BQ40" i="22" s="1"/>
  <c r="BQ58" i="22" s="1"/>
  <c r="BT59" i="22"/>
  <c r="F60" i="22"/>
  <c r="AP12" i="22"/>
  <c r="AP44" i="22" s="1"/>
  <c r="AP62" i="22" s="1"/>
  <c r="BB26" i="22"/>
  <c r="BN12" i="22"/>
  <c r="BN44" i="22" s="1"/>
  <c r="BN62" i="22" s="1"/>
  <c r="AA13" i="22"/>
  <c r="AA45" i="22" s="1"/>
  <c r="AA63" i="22" s="1"/>
  <c r="O14" i="22"/>
  <c r="O46" i="22" s="1"/>
  <c r="O64" i="22" s="1"/>
  <c r="AA14" i="22"/>
  <c r="AA46" i="22" s="1"/>
  <c r="AA64" i="22" s="1"/>
  <c r="AM14" i="22"/>
  <c r="AM46" i="22" s="1"/>
  <c r="AM64" i="22" s="1"/>
  <c r="U16" i="22"/>
  <c r="U48" i="22" s="1"/>
  <c r="U66" i="22" s="1"/>
  <c r="AG16" i="22"/>
  <c r="AG48" i="22" s="1"/>
  <c r="AG66" i="22" s="1"/>
  <c r="AS16" i="22"/>
  <c r="AS48" i="22" s="1"/>
  <c r="AS66" i="22" s="1"/>
  <c r="BE16" i="22"/>
  <c r="BE48" i="22" s="1"/>
  <c r="BE66" i="22" s="1"/>
  <c r="BQ16" i="22"/>
  <c r="BQ48" i="22" s="1"/>
  <c r="BQ66" i="22" s="1"/>
  <c r="F67" i="22"/>
  <c r="F68" i="22"/>
  <c r="L19" i="22"/>
  <c r="L51" i="22" s="1"/>
  <c r="L69" i="22" s="1"/>
  <c r="AJ19" i="22"/>
  <c r="AJ51" i="22" s="1"/>
  <c r="AJ69" i="22" s="1"/>
  <c r="W21" i="22"/>
  <c r="Q21" i="22"/>
  <c r="BH60" i="22"/>
  <c r="BH61" i="22"/>
  <c r="BH26" i="22"/>
  <c r="O16" i="22"/>
  <c r="O48" i="22" s="1"/>
  <c r="O66" i="22" s="1"/>
  <c r="AA16" i="22"/>
  <c r="AA48" i="22" s="1"/>
  <c r="AA66" i="22" s="1"/>
  <c r="AD19" i="22"/>
  <c r="AD51" i="22" s="1"/>
  <c r="AD69" i="22" s="1"/>
  <c r="BB69" i="22"/>
  <c r="BN19" i="22"/>
  <c r="BN51" i="22" s="1"/>
  <c r="BN69" i="22" s="1"/>
  <c r="CF60" i="22"/>
  <c r="BH44" i="22"/>
  <c r="BH62" i="22" s="1"/>
  <c r="Q11" i="13"/>
  <c r="Q17" i="13"/>
  <c r="AJ4" i="22"/>
  <c r="AJ36" i="22" s="1"/>
  <c r="AJ54" i="22" s="1"/>
  <c r="AI21" i="22"/>
  <c r="AS6" i="22"/>
  <c r="AS38" i="22" s="1"/>
  <c r="AS56" i="22" s="1"/>
  <c r="BE6" i="22"/>
  <c r="BE38" i="22" s="1"/>
  <c r="BE56" i="22" s="1"/>
  <c r="BQ6" i="22"/>
  <c r="BQ38" i="22" s="1"/>
  <c r="BQ56" i="22" s="1"/>
  <c r="BT7" i="22"/>
  <c r="BT39" i="22" s="1"/>
  <c r="BT57" i="22" s="1"/>
  <c r="F39" i="22"/>
  <c r="F57" i="22" s="1"/>
  <c r="BQ7" i="22"/>
  <c r="BQ39" i="22" s="1"/>
  <c r="BQ57" i="22" s="1"/>
  <c r="AM7" i="22"/>
  <c r="AM39" i="22" s="1"/>
  <c r="AM57" i="22" s="1"/>
  <c r="O58" i="22"/>
  <c r="AA58" i="22"/>
  <c r="U9" i="22"/>
  <c r="U41" i="22" s="1"/>
  <c r="U59" i="22" s="1"/>
  <c r="AG9" i="22"/>
  <c r="AG41" i="22" s="1"/>
  <c r="AG59" i="22" s="1"/>
  <c r="AS9" i="22"/>
  <c r="AS41" i="22" s="1"/>
  <c r="AS59" i="22" s="1"/>
  <c r="U10" i="22"/>
  <c r="U42" i="22" s="1"/>
  <c r="U60" i="22" s="1"/>
  <c r="BZ14" i="22"/>
  <c r="BZ46" i="22" s="1"/>
  <c r="BZ64" i="22" s="1"/>
  <c r="CF59" i="22"/>
  <c r="CR59" i="22"/>
  <c r="DD59" i="22"/>
  <c r="DP59" i="22"/>
  <c r="EB59" i="22"/>
  <c r="EN59" i="22"/>
  <c r="EZ59" i="22"/>
  <c r="AP4" i="22"/>
  <c r="AP36" i="22" s="1"/>
  <c r="AP54" i="22" s="1"/>
  <c r="AO21" i="22"/>
  <c r="BB24" i="22"/>
  <c r="BN4" i="22"/>
  <c r="BN36" i="22" s="1"/>
  <c r="BN54" i="22" s="1"/>
  <c r="BM21" i="22"/>
  <c r="CB21" i="22"/>
  <c r="AA5" i="22"/>
  <c r="AA37" i="22" s="1"/>
  <c r="AA55" i="22" s="1"/>
  <c r="O6" i="22"/>
  <c r="O38" i="22" s="1"/>
  <c r="O56" i="22" s="1"/>
  <c r="AA6" i="22"/>
  <c r="AA38" i="22" s="1"/>
  <c r="AA56" i="22" s="1"/>
  <c r="AM6" i="22"/>
  <c r="AM38" i="22" s="1"/>
  <c r="AM56" i="22" s="1"/>
  <c r="BH56" i="22"/>
  <c r="U7" i="22"/>
  <c r="U39" i="22" s="1"/>
  <c r="U57" i="22" s="1"/>
  <c r="AD7" i="22"/>
  <c r="AD39" i="22" s="1"/>
  <c r="AD57" i="22" s="1"/>
  <c r="BB57" i="22"/>
  <c r="BN7" i="22"/>
  <c r="BN39" i="22" s="1"/>
  <c r="BN57" i="22" s="1"/>
  <c r="AS10" i="22"/>
  <c r="AS42" i="22" s="1"/>
  <c r="AS60" i="22" s="1"/>
  <c r="BE10" i="22"/>
  <c r="BE42" i="22" s="1"/>
  <c r="BE60" i="22" s="1"/>
  <c r="BQ10" i="22"/>
  <c r="BQ42" i="22" s="1"/>
  <c r="BQ60" i="22" s="1"/>
  <c r="F43" i="22"/>
  <c r="F61" i="22" s="1"/>
  <c r="BQ11" i="22"/>
  <c r="BQ43" i="22" s="1"/>
  <c r="BQ61" i="22" s="1"/>
  <c r="AM11" i="22"/>
  <c r="AM43" i="22" s="1"/>
  <c r="AM61" i="22" s="1"/>
  <c r="U14" i="22"/>
  <c r="U46" i="22" s="1"/>
  <c r="U64" i="22" s="1"/>
  <c r="O15" i="22"/>
  <c r="O47" i="22" s="1"/>
  <c r="O65" i="22" s="1"/>
  <c r="AJ15" i="22"/>
  <c r="AJ47" i="22" s="1"/>
  <c r="AJ65" i="22" s="1"/>
  <c r="BZ15" i="22"/>
  <c r="BZ47" i="22" s="1"/>
  <c r="BZ65" i="22" s="1"/>
  <c r="BZ18" i="22"/>
  <c r="BZ50" i="22" s="1"/>
  <c r="BZ68" i="22" s="1"/>
  <c r="DP56" i="22"/>
  <c r="I38" i="22"/>
  <c r="I56" i="22" s="1"/>
  <c r="BZ10" i="22"/>
  <c r="BZ42" i="22" s="1"/>
  <c r="BZ60" i="22" s="1"/>
  <c r="L4" i="22"/>
  <c r="L36" i="22" s="1"/>
  <c r="L54" i="22" s="1"/>
  <c r="K21" i="22"/>
  <c r="BD21" i="22"/>
  <c r="F21" i="22"/>
  <c r="AC21" i="22"/>
  <c r="F56" i="22"/>
  <c r="AD6" i="22"/>
  <c r="AD38" i="22" s="1"/>
  <c r="AD56" i="22" s="1"/>
  <c r="BZ6" i="22"/>
  <c r="BZ38" i="22" s="1"/>
  <c r="BZ56" i="22" s="1"/>
  <c r="AA9" i="22"/>
  <c r="AA41" i="22" s="1"/>
  <c r="AA59" i="22" s="1"/>
  <c r="O10" i="22"/>
  <c r="O42" i="22" s="1"/>
  <c r="O60" i="22" s="1"/>
  <c r="AA10" i="22"/>
  <c r="AA42" i="22" s="1"/>
  <c r="AA60" i="22" s="1"/>
  <c r="AM10" i="22"/>
  <c r="AM42" i="22" s="1"/>
  <c r="AM60" i="22" s="1"/>
  <c r="F47" i="22"/>
  <c r="F65" i="22" s="1"/>
  <c r="BQ15" i="22"/>
  <c r="BQ47" i="22" s="1"/>
  <c r="BQ65" i="22" s="1"/>
  <c r="AA15" i="22"/>
  <c r="AA47" i="22" s="1"/>
  <c r="AA65" i="22" s="1"/>
  <c r="AM15" i="22"/>
  <c r="AM47" i="22" s="1"/>
  <c r="AM65" i="22" s="1"/>
  <c r="BB44" i="22"/>
  <c r="BB62" i="22" s="1"/>
  <c r="AD10" i="22"/>
  <c r="AD42" i="22" s="1"/>
  <c r="AD60" i="22" s="1"/>
  <c r="BK60" i="22"/>
  <c r="U11" i="22"/>
  <c r="U43" i="22" s="1"/>
  <c r="U61" i="22" s="1"/>
  <c r="AD11" i="22"/>
  <c r="AD43" i="22" s="1"/>
  <c r="AD61" i="22" s="1"/>
  <c r="BB61" i="22"/>
  <c r="BN11" i="22"/>
  <c r="BN43" i="22" s="1"/>
  <c r="BN61" i="22" s="1"/>
  <c r="U13" i="22"/>
  <c r="U45" i="22" s="1"/>
  <c r="U63" i="22" s="1"/>
  <c r="AG13" i="22"/>
  <c r="AG45" i="22" s="1"/>
  <c r="AG63" i="22" s="1"/>
  <c r="AS13" i="22"/>
  <c r="AS45" i="22" s="1"/>
  <c r="AS63" i="22" s="1"/>
  <c r="AD14" i="22"/>
  <c r="AD46" i="22" s="1"/>
  <c r="AD64" i="22" s="1"/>
  <c r="U15" i="22"/>
  <c r="U47" i="22" s="1"/>
  <c r="U65" i="22" s="1"/>
  <c r="AD15" i="22"/>
  <c r="AD47" i="22" s="1"/>
  <c r="AD65" i="22" s="1"/>
  <c r="BB65" i="22"/>
  <c r="BN15" i="22"/>
  <c r="BN47" i="22" s="1"/>
  <c r="BN65" i="22" s="1"/>
  <c r="BH66" i="22"/>
  <c r="U17" i="22"/>
  <c r="U49" i="22" s="1"/>
  <c r="U67" i="22" s="1"/>
  <c r="AG17" i="22"/>
  <c r="AG49" i="22" s="1"/>
  <c r="AG67" i="22" s="1"/>
  <c r="AS17" i="22"/>
  <c r="AS49" i="22" s="1"/>
  <c r="AS67" i="22" s="1"/>
  <c r="AD18" i="22"/>
  <c r="AD50" i="22" s="1"/>
  <c r="AD68" i="22" s="1"/>
  <c r="U69" i="22"/>
  <c r="AG69" i="22"/>
  <c r="AS69" i="22"/>
  <c r="BE69" i="22"/>
  <c r="BQ69" i="22"/>
  <c r="CO55" i="22"/>
  <c r="DA55" i="22"/>
  <c r="DM55" i="22"/>
  <c r="DY55" i="22"/>
  <c r="EK55" i="22"/>
  <c r="EW55" i="22"/>
  <c r="Q12" i="13"/>
  <c r="Q18" i="13"/>
  <c r="Q22" i="13"/>
  <c r="Q28" i="13"/>
  <c r="R4" i="22"/>
  <c r="R36" i="22" s="1"/>
  <c r="R54" i="22" s="1"/>
  <c r="AD4" i="22"/>
  <c r="AD36" i="22" s="1"/>
  <c r="AD54" i="22" s="1"/>
  <c r="BZ4" i="22"/>
  <c r="BZ36" i="22" s="1"/>
  <c r="BZ54" i="22" s="1"/>
  <c r="BH55" i="22"/>
  <c r="BZ5" i="22"/>
  <c r="BZ37" i="22" s="1"/>
  <c r="BZ55" i="22" s="1"/>
  <c r="AG6" i="22"/>
  <c r="L7" i="22"/>
  <c r="L39" i="22" s="1"/>
  <c r="L57" i="22" s="1"/>
  <c r="AG7" i="22"/>
  <c r="AG39" i="22" s="1"/>
  <c r="AG57" i="22" s="1"/>
  <c r="AS7" i="22"/>
  <c r="AS39" i="22" s="1"/>
  <c r="AS57" i="22" s="1"/>
  <c r="BE7" i="22"/>
  <c r="BE39" i="22" s="1"/>
  <c r="BE57" i="22" s="1"/>
  <c r="F58" i="22"/>
  <c r="R8" i="22"/>
  <c r="R40" i="22" s="1"/>
  <c r="R58" i="22" s="1"/>
  <c r="AD8" i="22"/>
  <c r="AD40" i="22" s="1"/>
  <c r="AD58" i="22" s="1"/>
  <c r="AM8" i="22"/>
  <c r="AM40" i="22" s="1"/>
  <c r="AM58" i="22" s="1"/>
  <c r="BZ8" i="22"/>
  <c r="BZ40" i="22" s="1"/>
  <c r="BZ58" i="22" s="1"/>
  <c r="BH59" i="22"/>
  <c r="BZ9" i="22"/>
  <c r="BZ41" i="22" s="1"/>
  <c r="BZ59" i="22" s="1"/>
  <c r="AG10" i="22"/>
  <c r="AG42" i="22" s="1"/>
  <c r="AG60" i="22" s="1"/>
  <c r="L11" i="22"/>
  <c r="L43" i="22" s="1"/>
  <c r="L61" i="22" s="1"/>
  <c r="AG11" i="22"/>
  <c r="AG43" i="22" s="1"/>
  <c r="AG61" i="22" s="1"/>
  <c r="AS11" i="22"/>
  <c r="AS43" i="22" s="1"/>
  <c r="AS61" i="22" s="1"/>
  <c r="BE11" i="22"/>
  <c r="BE43" i="22" s="1"/>
  <c r="BE61" i="22" s="1"/>
  <c r="R12" i="22"/>
  <c r="R44" i="22" s="1"/>
  <c r="R62" i="22" s="1"/>
  <c r="AD12" i="22"/>
  <c r="AD44" i="22" s="1"/>
  <c r="AD62" i="22" s="1"/>
  <c r="AM12" i="22"/>
  <c r="AM44" i="22" s="1"/>
  <c r="AM62" i="22" s="1"/>
  <c r="BZ12" i="22"/>
  <c r="BZ44" i="22" s="1"/>
  <c r="BZ62" i="22" s="1"/>
  <c r="BH63" i="22"/>
  <c r="BZ13" i="22"/>
  <c r="BZ45" i="22" s="1"/>
  <c r="BZ63" i="22" s="1"/>
  <c r="AG14" i="22"/>
  <c r="AG46" i="22" s="1"/>
  <c r="AG64" i="22" s="1"/>
  <c r="L15" i="22"/>
  <c r="L47" i="22" s="1"/>
  <c r="L65" i="22" s="1"/>
  <c r="AG15" i="22"/>
  <c r="AG47" i="22" s="1"/>
  <c r="AG65" i="22" s="1"/>
  <c r="AS15" i="22"/>
  <c r="AS47" i="22" s="1"/>
  <c r="AS65" i="22" s="1"/>
  <c r="BE15" i="22"/>
  <c r="BE47" i="22" s="1"/>
  <c r="BE65" i="22" s="1"/>
  <c r="R16" i="22"/>
  <c r="R48" i="22" s="1"/>
  <c r="R66" i="22" s="1"/>
  <c r="AD16" i="22"/>
  <c r="AD48" i="22" s="1"/>
  <c r="AD66" i="22" s="1"/>
  <c r="AM16" i="22"/>
  <c r="AM48" i="22" s="1"/>
  <c r="AM66" i="22" s="1"/>
  <c r="BZ16" i="22"/>
  <c r="BZ48" i="22" s="1"/>
  <c r="BZ66" i="22" s="1"/>
  <c r="BH67" i="22"/>
  <c r="BZ17" i="22"/>
  <c r="BZ49" i="22" s="1"/>
  <c r="BZ67" i="22" s="1"/>
  <c r="AG18" i="22"/>
  <c r="AG50" i="22" s="1"/>
  <c r="AG68" i="22" s="1"/>
  <c r="BH69" i="22"/>
  <c r="DS21" i="22"/>
  <c r="EQ21" i="22"/>
  <c r="CL56" i="22"/>
  <c r="CX56" i="22"/>
  <c r="DJ56" i="22"/>
  <c r="DV56" i="22"/>
  <c r="EH56" i="22"/>
  <c r="ET56" i="22"/>
  <c r="CO57" i="22"/>
  <c r="DA57" i="22"/>
  <c r="EK57" i="22"/>
  <c r="EW57" i="22"/>
  <c r="Q13" i="13"/>
  <c r="BH68" i="22"/>
  <c r="F69" i="22"/>
  <c r="AM19" i="22"/>
  <c r="AM51" i="22" s="1"/>
  <c r="AM69" i="22" s="1"/>
  <c r="BZ19" i="22"/>
  <c r="BZ51" i="22" s="1"/>
  <c r="BZ69" i="22" s="1"/>
  <c r="DS66" i="22"/>
  <c r="Q19" i="13"/>
  <c r="Q10" i="13"/>
  <c r="Q16" i="13"/>
  <c r="Q30" i="13"/>
  <c r="Q29" i="13"/>
  <c r="O44" i="22"/>
  <c r="O62" i="22" s="1"/>
  <c r="AA44" i="22"/>
  <c r="AA62" i="22" s="1"/>
  <c r="O5" i="22"/>
  <c r="O37" i="22" s="1"/>
  <c r="O55" i="22" s="1"/>
  <c r="X5" i="22"/>
  <c r="X37" i="22" s="1"/>
  <c r="X55" i="22" s="1"/>
  <c r="AM5" i="22"/>
  <c r="AM37" i="22" s="1"/>
  <c r="AM55" i="22" s="1"/>
  <c r="AV5" i="22"/>
  <c r="AV37" i="22" s="1"/>
  <c r="AV55" i="22" s="1"/>
  <c r="BT5" i="22"/>
  <c r="BT37" i="22" s="1"/>
  <c r="BT55" i="22" s="1"/>
  <c r="CC5" i="22"/>
  <c r="CC37" i="22" s="1"/>
  <c r="CC55" i="22" s="1"/>
  <c r="AG58" i="22"/>
  <c r="BK58" i="22"/>
  <c r="CC9" i="22"/>
  <c r="CC41" i="22" s="1"/>
  <c r="CC59" i="22" s="1"/>
  <c r="I44" i="22"/>
  <c r="I62" i="22" s="1"/>
  <c r="I26" i="22"/>
  <c r="EB62" i="22"/>
  <c r="CR62" i="22"/>
  <c r="BK62" i="22"/>
  <c r="AY66" i="22"/>
  <c r="BW66" i="22"/>
  <c r="BT17" i="22"/>
  <c r="BT49" i="22" s="1"/>
  <c r="BT67" i="22" s="1"/>
  <c r="CC17" i="22"/>
  <c r="CC49" i="22" s="1"/>
  <c r="CC67" i="22" s="1"/>
  <c r="BH25" i="22"/>
  <c r="I27" i="22"/>
  <c r="T21" i="22"/>
  <c r="AY55" i="22"/>
  <c r="BW5" i="22"/>
  <c r="BW37" i="22" s="1"/>
  <c r="BW55" i="22" s="1"/>
  <c r="BT6" i="22"/>
  <c r="BB58" i="22"/>
  <c r="I41" i="22"/>
  <c r="I59" i="22" s="1"/>
  <c r="CO59" i="22"/>
  <c r="EK59" i="22"/>
  <c r="DJ59" i="22"/>
  <c r="AP9" i="22"/>
  <c r="AP41" i="22" s="1"/>
  <c r="AP59" i="22" s="1"/>
  <c r="X10" i="22"/>
  <c r="X42" i="22" s="1"/>
  <c r="X60" i="22" s="1"/>
  <c r="AV10" i="22"/>
  <c r="AV42" i="22" s="1"/>
  <c r="AV60" i="22" s="1"/>
  <c r="BT10" i="22"/>
  <c r="BT42" i="22" s="1"/>
  <c r="BT60" i="22" s="1"/>
  <c r="AP13" i="22"/>
  <c r="AP45" i="22" s="1"/>
  <c r="AP63" i="22" s="1"/>
  <c r="BK63" i="22"/>
  <c r="F46" i="22"/>
  <c r="F64" i="22" s="1"/>
  <c r="F27" i="22"/>
  <c r="EH33" i="22" s="1"/>
  <c r="X14" i="22"/>
  <c r="BH46" i="22"/>
  <c r="BH64" i="22" s="1"/>
  <c r="BH27" i="22"/>
  <c r="CC14" i="22"/>
  <c r="BB66" i="22"/>
  <c r="R17" i="22"/>
  <c r="R49" i="22" s="1"/>
  <c r="R67" i="22" s="1"/>
  <c r="AP17" i="22"/>
  <c r="AP49" i="22" s="1"/>
  <c r="AP67" i="22" s="1"/>
  <c r="AY67" i="22"/>
  <c r="BW17" i="22"/>
  <c r="BW49" i="22" s="1"/>
  <c r="BW67" i="22" s="1"/>
  <c r="BK25" i="22"/>
  <c r="CX54" i="22"/>
  <c r="DJ54" i="22"/>
  <c r="ET54" i="22"/>
  <c r="F37" i="22"/>
  <c r="F55" i="22" s="1"/>
  <c r="CI63" i="22"/>
  <c r="DG63" i="22"/>
  <c r="EQ63" i="22"/>
  <c r="DV63" i="22"/>
  <c r="AL21" i="22"/>
  <c r="F24" i="22"/>
  <c r="DY30" i="22" s="1"/>
  <c r="X4" i="22"/>
  <c r="AF21" i="22"/>
  <c r="AM4" i="22"/>
  <c r="AV4" i="22"/>
  <c r="BH54" i="22"/>
  <c r="BT4" i="22"/>
  <c r="AD5" i="22"/>
  <c r="BE5" i="22"/>
  <c r="BE37" i="22" s="1"/>
  <c r="BE55" i="22" s="1"/>
  <c r="BQ5" i="22"/>
  <c r="BQ37" i="22" s="1"/>
  <c r="BQ55" i="22" s="1"/>
  <c r="L6" i="22"/>
  <c r="AJ6" i="22"/>
  <c r="BB25" i="22"/>
  <c r="BN6" i="22"/>
  <c r="R7" i="22"/>
  <c r="R39" i="22" s="1"/>
  <c r="R57" i="22" s="1"/>
  <c r="AP7" i="22"/>
  <c r="AP39" i="22" s="1"/>
  <c r="AP57" i="22" s="1"/>
  <c r="AY57" i="22"/>
  <c r="BW7" i="22"/>
  <c r="BW39" i="22" s="1"/>
  <c r="BW57" i="22" s="1"/>
  <c r="X8" i="22"/>
  <c r="X40" i="22" s="1"/>
  <c r="X58" i="22" s="1"/>
  <c r="AV8" i="22"/>
  <c r="AV40" i="22" s="1"/>
  <c r="AV58" i="22" s="1"/>
  <c r="BH58" i="22"/>
  <c r="BT8" i="22"/>
  <c r="BT40" i="22" s="1"/>
  <c r="BT58" i="22" s="1"/>
  <c r="CC8" i="22"/>
  <c r="CC40" i="22" s="1"/>
  <c r="CC58" i="22" s="1"/>
  <c r="AD9" i="22"/>
  <c r="AD41" i="22" s="1"/>
  <c r="AD59" i="22" s="1"/>
  <c r="BE9" i="22"/>
  <c r="BE41" i="22" s="1"/>
  <c r="BE59" i="22" s="1"/>
  <c r="BQ9" i="22"/>
  <c r="BQ41" i="22" s="1"/>
  <c r="BQ59" i="22" s="1"/>
  <c r="L10" i="22"/>
  <c r="L42" i="22" s="1"/>
  <c r="L60" i="22" s="1"/>
  <c r="AJ10" i="22"/>
  <c r="AJ42" i="22" s="1"/>
  <c r="AJ60" i="22" s="1"/>
  <c r="BB60" i="22"/>
  <c r="BN10" i="22"/>
  <c r="BN42" i="22" s="1"/>
  <c r="BN60" i="22" s="1"/>
  <c r="I43" i="22"/>
  <c r="I61" i="22" s="1"/>
  <c r="CO61" i="22"/>
  <c r="DP61" i="22"/>
  <c r="R11" i="22"/>
  <c r="R43" i="22" s="1"/>
  <c r="R61" i="22" s="1"/>
  <c r="AP11" i="22"/>
  <c r="AP43" i="22" s="1"/>
  <c r="AP61" i="22" s="1"/>
  <c r="AY61" i="22"/>
  <c r="BW11" i="22"/>
  <c r="BW43" i="22" s="1"/>
  <c r="BW61" i="22" s="1"/>
  <c r="F44" i="22"/>
  <c r="F62" i="22" s="1"/>
  <c r="F26" i="22"/>
  <c r="ET32" i="22" s="1"/>
  <c r="X12" i="22"/>
  <c r="AV12" i="22"/>
  <c r="BT12" i="22"/>
  <c r="CC12" i="22"/>
  <c r="AD13" i="22"/>
  <c r="BE13" i="22"/>
  <c r="BE45" i="22" s="1"/>
  <c r="BE63" i="22" s="1"/>
  <c r="BQ13" i="22"/>
  <c r="BQ45" i="22" s="1"/>
  <c r="BQ63" i="22" s="1"/>
  <c r="L14" i="22"/>
  <c r="AJ14" i="22"/>
  <c r="BB46" i="22"/>
  <c r="BB64" i="22" s="1"/>
  <c r="BB27" i="22"/>
  <c r="BN14" i="22"/>
  <c r="R15" i="22"/>
  <c r="R47" i="22" s="1"/>
  <c r="R65" i="22" s="1"/>
  <c r="AP15" i="22"/>
  <c r="AP47" i="22" s="1"/>
  <c r="AP65" i="22" s="1"/>
  <c r="AY65" i="22"/>
  <c r="BK65" i="22"/>
  <c r="BW15" i="22"/>
  <c r="BW47" i="22" s="1"/>
  <c r="BW65" i="22" s="1"/>
  <c r="F66" i="22"/>
  <c r="X16" i="22"/>
  <c r="X48" i="22" s="1"/>
  <c r="X66" i="22" s="1"/>
  <c r="AV16" i="22"/>
  <c r="AV48" i="22" s="1"/>
  <c r="AV66" i="22" s="1"/>
  <c r="BT16" i="22"/>
  <c r="BT48" i="22" s="1"/>
  <c r="BT66" i="22" s="1"/>
  <c r="CC16" i="22"/>
  <c r="CC48" i="22" s="1"/>
  <c r="CC66" i="22" s="1"/>
  <c r="AD17" i="22"/>
  <c r="AD49" i="22" s="1"/>
  <c r="AD67" i="22" s="1"/>
  <c r="BE17" i="22"/>
  <c r="BE49" i="22" s="1"/>
  <c r="BE67" i="22" s="1"/>
  <c r="BQ17" i="22"/>
  <c r="BQ49" i="22" s="1"/>
  <c r="BQ67" i="22" s="1"/>
  <c r="L18" i="22"/>
  <c r="L50" i="22" s="1"/>
  <c r="L68" i="22" s="1"/>
  <c r="AJ18" i="22"/>
  <c r="AJ50" i="22" s="1"/>
  <c r="AJ68" i="22" s="1"/>
  <c r="BB68" i="22"/>
  <c r="BN18" i="22"/>
  <c r="BN50" i="22" s="1"/>
  <c r="BN68" i="22" s="1"/>
  <c r="R19" i="22"/>
  <c r="R51" i="22" s="1"/>
  <c r="R69" i="22" s="1"/>
  <c r="AP19" i="22"/>
  <c r="AP51" i="22" s="1"/>
  <c r="AP69" i="22" s="1"/>
  <c r="AY69" i="22"/>
  <c r="BK69" i="22"/>
  <c r="BW19" i="22"/>
  <c r="BW51" i="22" s="1"/>
  <c r="BW69" i="22" s="1"/>
  <c r="BY21" i="22"/>
  <c r="DY21" i="22"/>
  <c r="EK21" i="22"/>
  <c r="BK27" i="22"/>
  <c r="F36" i="22"/>
  <c r="F54" i="22" s="1"/>
  <c r="BB36" i="22"/>
  <c r="BB54" i="22" s="1"/>
  <c r="CL55" i="22"/>
  <c r="CX55" i="22"/>
  <c r="DJ55" i="22"/>
  <c r="DV55" i="22"/>
  <c r="EH55" i="22"/>
  <c r="ET55" i="22"/>
  <c r="BB38" i="22"/>
  <c r="BB56" i="22" s="1"/>
  <c r="CL57" i="22"/>
  <c r="CX57" i="22"/>
  <c r="DJ57" i="22"/>
  <c r="DV57" i="22"/>
  <c r="EH57" i="22"/>
  <c r="ET57" i="22"/>
  <c r="CL58" i="22"/>
  <c r="CX58" i="22"/>
  <c r="DJ58" i="22"/>
  <c r="DV58" i="22"/>
  <c r="EH58" i="22"/>
  <c r="ET58" i="22"/>
  <c r="F41" i="22"/>
  <c r="F59" i="22" s="1"/>
  <c r="CI62" i="22"/>
  <c r="CU62" i="22"/>
  <c r="DG62" i="22"/>
  <c r="DS62" i="22"/>
  <c r="EE62" i="22"/>
  <c r="EQ62" i="22"/>
  <c r="DS54" i="22"/>
  <c r="I24" i="22"/>
  <c r="AY36" i="22"/>
  <c r="AY54" i="22" s="1"/>
  <c r="AY24" i="22"/>
  <c r="BK36" i="22"/>
  <c r="BK54" i="22" s="1"/>
  <c r="BK24" i="22"/>
  <c r="AY58" i="22"/>
  <c r="O9" i="22"/>
  <c r="O41" i="22" s="1"/>
  <c r="O59" i="22" s="1"/>
  <c r="X9" i="22"/>
  <c r="X41" i="22" s="1"/>
  <c r="X59" i="22" s="1"/>
  <c r="AM9" i="22"/>
  <c r="AM41" i="22" s="1"/>
  <c r="AM59" i="22" s="1"/>
  <c r="AV9" i="22"/>
  <c r="AV41" i="22" s="1"/>
  <c r="AV59" i="22" s="1"/>
  <c r="AY44" i="22"/>
  <c r="AY62" i="22" s="1"/>
  <c r="AY26" i="22"/>
  <c r="O13" i="22"/>
  <c r="O45" i="22" s="1"/>
  <c r="O63" i="22" s="1"/>
  <c r="X13" i="22"/>
  <c r="X45" i="22" s="1"/>
  <c r="X63" i="22" s="1"/>
  <c r="AM13" i="22"/>
  <c r="AM45" i="22" s="1"/>
  <c r="AM63" i="22" s="1"/>
  <c r="AV13" i="22"/>
  <c r="AV45" i="22" s="1"/>
  <c r="AV63" i="22" s="1"/>
  <c r="BT13" i="22"/>
  <c r="BT45" i="22" s="1"/>
  <c r="BT63" i="22" s="1"/>
  <c r="CC13" i="22"/>
  <c r="CC45" i="22" s="1"/>
  <c r="CC63" i="22" s="1"/>
  <c r="BQ46" i="22"/>
  <c r="BQ64" i="22" s="1"/>
  <c r="BK66" i="22"/>
  <c r="O17" i="22"/>
  <c r="O49" i="22" s="1"/>
  <c r="O67" i="22" s="1"/>
  <c r="X17" i="22"/>
  <c r="X49" i="22" s="1"/>
  <c r="X67" i="22" s="1"/>
  <c r="AM17" i="22"/>
  <c r="AM49" i="22" s="1"/>
  <c r="AM67" i="22" s="1"/>
  <c r="AV17" i="22"/>
  <c r="AV49" i="22" s="1"/>
  <c r="AV67" i="22" s="1"/>
  <c r="BK26" i="22"/>
  <c r="I36" i="22"/>
  <c r="I54" i="22" s="1"/>
  <c r="AA4" i="22"/>
  <c r="AR21" i="22"/>
  <c r="R5" i="22"/>
  <c r="R37" i="22" s="1"/>
  <c r="R55" i="22" s="1"/>
  <c r="AP5" i="22"/>
  <c r="AP37" i="22" s="1"/>
  <c r="AP55" i="22" s="1"/>
  <c r="BK55" i="22"/>
  <c r="F25" i="22"/>
  <c r="DV31" i="22" s="1"/>
  <c r="X6" i="22"/>
  <c r="AV6" i="22"/>
  <c r="CC6" i="22"/>
  <c r="R9" i="22"/>
  <c r="R41" i="22" s="1"/>
  <c r="R59" i="22" s="1"/>
  <c r="BK59" i="22"/>
  <c r="BW9" i="22"/>
  <c r="BW41" i="22" s="1"/>
  <c r="BW59" i="22" s="1"/>
  <c r="CC10" i="22"/>
  <c r="CC42" i="22" s="1"/>
  <c r="CC60" i="22" s="1"/>
  <c r="R13" i="22"/>
  <c r="R45" i="22" s="1"/>
  <c r="R63" i="22" s="1"/>
  <c r="AY63" i="22"/>
  <c r="BW13" i="22"/>
  <c r="BW45" i="22" s="1"/>
  <c r="BW63" i="22" s="1"/>
  <c r="AV14" i="22"/>
  <c r="BT14" i="22"/>
  <c r="L66" i="22"/>
  <c r="AJ66" i="22"/>
  <c r="BK67" i="22"/>
  <c r="X18" i="22"/>
  <c r="X50" i="22" s="1"/>
  <c r="X68" i="22" s="1"/>
  <c r="AV18" i="22"/>
  <c r="AV50" i="22" s="1"/>
  <c r="AV68" i="22" s="1"/>
  <c r="BT18" i="22"/>
  <c r="BT50" i="22" s="1"/>
  <c r="BT68" i="22" s="1"/>
  <c r="CC18" i="22"/>
  <c r="CC50" i="22" s="1"/>
  <c r="CC68" i="22" s="1"/>
  <c r="EE21" i="22"/>
  <c r="BH24" i="22"/>
  <c r="CL54" i="22"/>
  <c r="DV54" i="22"/>
  <c r="BB55" i="22"/>
  <c r="CU63" i="22"/>
  <c r="DS63" i="22"/>
  <c r="EE63" i="22"/>
  <c r="CI66" i="22"/>
  <c r="CU66" i="22"/>
  <c r="DG66" i="22"/>
  <c r="EE66" i="22"/>
  <c r="EQ66" i="22"/>
  <c r="N21" i="22"/>
  <c r="U4" i="22"/>
  <c r="AS4" i="22"/>
  <c r="BQ36" i="22"/>
  <c r="BQ54" i="22" s="1"/>
  <c r="L5" i="22"/>
  <c r="L37" i="22" s="1"/>
  <c r="L55" i="22" s="1"/>
  <c r="AJ5" i="22"/>
  <c r="AJ37" i="22" s="1"/>
  <c r="AJ55" i="22" s="1"/>
  <c r="BN5" i="22"/>
  <c r="BN37" i="22" s="1"/>
  <c r="BN55" i="22" s="1"/>
  <c r="I25" i="22"/>
  <c r="R6" i="22"/>
  <c r="AP6" i="22"/>
  <c r="AY38" i="22"/>
  <c r="AY56" i="22" s="1"/>
  <c r="AY25" i="22"/>
  <c r="BK56" i="22"/>
  <c r="BW6" i="22"/>
  <c r="X7" i="22"/>
  <c r="X39" i="22" s="1"/>
  <c r="X57" i="22" s="1"/>
  <c r="AV7" i="22"/>
  <c r="AV39" i="22" s="1"/>
  <c r="AV57" i="22" s="1"/>
  <c r="CC7" i="22"/>
  <c r="CC39" i="22" s="1"/>
  <c r="CC57" i="22" s="1"/>
  <c r="L9" i="22"/>
  <c r="L41" i="22" s="1"/>
  <c r="L59" i="22" s="1"/>
  <c r="AJ9" i="22"/>
  <c r="AJ41" i="22" s="1"/>
  <c r="AJ59" i="22" s="1"/>
  <c r="BB59" i="22"/>
  <c r="BN9" i="22"/>
  <c r="BN41" i="22" s="1"/>
  <c r="BN59" i="22" s="1"/>
  <c r="I42" i="22"/>
  <c r="I60" i="22" s="1"/>
  <c r="DA60" i="22"/>
  <c r="EW60" i="22"/>
  <c r="R10" i="22"/>
  <c r="R42" i="22" s="1"/>
  <c r="R60" i="22" s="1"/>
  <c r="AP10" i="22"/>
  <c r="AP42" i="22" s="1"/>
  <c r="AP60" i="22" s="1"/>
  <c r="BW10" i="22"/>
  <c r="BW42" i="22" s="1"/>
  <c r="BW60" i="22" s="1"/>
  <c r="X11" i="22"/>
  <c r="X43" i="22" s="1"/>
  <c r="X61" i="22" s="1"/>
  <c r="AV11" i="22"/>
  <c r="AV43" i="22" s="1"/>
  <c r="AV61" i="22" s="1"/>
  <c r="BT11" i="22"/>
  <c r="BT43" i="22" s="1"/>
  <c r="BT61" i="22" s="1"/>
  <c r="CC11" i="22"/>
  <c r="CC43" i="22" s="1"/>
  <c r="CC61" i="22" s="1"/>
  <c r="BQ44" i="22"/>
  <c r="BQ62" i="22" s="1"/>
  <c r="L13" i="22"/>
  <c r="L45" i="22" s="1"/>
  <c r="L63" i="22" s="1"/>
  <c r="AJ13" i="22"/>
  <c r="AJ45" i="22" s="1"/>
  <c r="AJ63" i="22" s="1"/>
  <c r="BN13" i="22"/>
  <c r="BN45" i="22" s="1"/>
  <c r="BN63" i="22" s="1"/>
  <c r="I46" i="22"/>
  <c r="I64" i="22" s="1"/>
  <c r="DA64" i="22"/>
  <c r="R14" i="22"/>
  <c r="AP14" i="22"/>
  <c r="AY46" i="22"/>
  <c r="AY64" i="22" s="1"/>
  <c r="AY27" i="22"/>
  <c r="BK64" i="22"/>
  <c r="BW14" i="22"/>
  <c r="X15" i="22"/>
  <c r="X47" i="22" s="1"/>
  <c r="X65" i="22" s="1"/>
  <c r="AV15" i="22"/>
  <c r="AV47" i="22" s="1"/>
  <c r="AV65" i="22" s="1"/>
  <c r="BT15" i="22"/>
  <c r="BT47" i="22" s="1"/>
  <c r="BT65" i="22" s="1"/>
  <c r="CC15" i="22"/>
  <c r="CC47" i="22" s="1"/>
  <c r="CC65" i="22" s="1"/>
  <c r="L17" i="22"/>
  <c r="L49" i="22" s="1"/>
  <c r="L67" i="22" s="1"/>
  <c r="AJ17" i="22"/>
  <c r="AJ49" i="22" s="1"/>
  <c r="AJ67" i="22" s="1"/>
  <c r="BB67" i="22"/>
  <c r="BN17" i="22"/>
  <c r="BN49" i="22" s="1"/>
  <c r="BN67" i="22" s="1"/>
  <c r="I50" i="22"/>
  <c r="I68" i="22" s="1"/>
  <c r="DV68" i="22"/>
  <c r="R18" i="22"/>
  <c r="R50" i="22" s="1"/>
  <c r="R68" i="22" s="1"/>
  <c r="AP18" i="22"/>
  <c r="AP50" i="22" s="1"/>
  <c r="AP68" i="22" s="1"/>
  <c r="AY68" i="22"/>
  <c r="BK68" i="22"/>
  <c r="BW18" i="22"/>
  <c r="BW50" i="22" s="1"/>
  <c r="BW68" i="22" s="1"/>
  <c r="X19" i="22"/>
  <c r="X51" i="22" s="1"/>
  <c r="X69" i="22" s="1"/>
  <c r="AV19" i="22"/>
  <c r="AV51" i="22" s="1"/>
  <c r="AV69" i="22" s="1"/>
  <c r="BT19" i="22"/>
  <c r="BT51" i="22" s="1"/>
  <c r="BT69" i="22" s="1"/>
  <c r="CC19" i="22"/>
  <c r="CC51" i="22" s="1"/>
  <c r="CC69" i="22" s="1"/>
  <c r="EH21" i="22"/>
  <c r="EZ21" i="22"/>
  <c r="CO54" i="22"/>
  <c r="DA54" i="22"/>
  <c r="DM54" i="22"/>
  <c r="DY54" i="22"/>
  <c r="EK54" i="22"/>
  <c r="EW54" i="22"/>
  <c r="CO56" i="22"/>
  <c r="DA56" i="22"/>
  <c r="DM56" i="22"/>
  <c r="DY56" i="22"/>
  <c r="EK56" i="22"/>
  <c r="EW56" i="22"/>
  <c r="I39" i="22"/>
  <c r="I57" i="22" s="1"/>
  <c r="CR60" i="22"/>
  <c r="DD60" i="22"/>
  <c r="DP60" i="22"/>
  <c r="EB60" i="22"/>
  <c r="EN60" i="22"/>
  <c r="EZ60" i="22"/>
  <c r="CL66" i="22"/>
  <c r="CX66" i="22"/>
  <c r="DJ66" i="22"/>
  <c r="EH66" i="22"/>
  <c r="CF68" i="22"/>
  <c r="BE4" i="22"/>
  <c r="BW4" i="22"/>
  <c r="CC4" i="22"/>
  <c r="EN21" i="22"/>
  <c r="CU54" i="22"/>
  <c r="EQ54" i="22"/>
  <c r="EE57" i="22"/>
  <c r="CI58" i="22"/>
  <c r="CU58" i="22"/>
  <c r="DG58" i="22"/>
  <c r="DS58" i="22"/>
  <c r="EE58" i="22"/>
  <c r="EQ58" i="22"/>
  <c r="DY60" i="22"/>
  <c r="EW61" i="22"/>
  <c r="CF63" i="22"/>
  <c r="CR63" i="22"/>
  <c r="DD63" i="22"/>
  <c r="DP63" i="22"/>
  <c r="EB63" i="22"/>
  <c r="EN63" i="22"/>
  <c r="EZ63" i="22"/>
  <c r="CU67" i="22"/>
  <c r="DV66" i="22"/>
  <c r="ET66" i="22"/>
  <c r="DV21" i="22"/>
  <c r="ET21" i="22"/>
  <c r="CR56" i="22"/>
  <c r="EN56" i="22"/>
  <c r="EZ57" i="22"/>
  <c r="CI59" i="22"/>
  <c r="CU59" i="22"/>
  <c r="DG59" i="22"/>
  <c r="DS59" i="22"/>
  <c r="EE59" i="22"/>
  <c r="EQ59" i="22"/>
  <c r="CL61" i="22"/>
  <c r="CX61" i="22"/>
  <c r="DJ61" i="22"/>
  <c r="DV61" i="22"/>
  <c r="EH61" i="22"/>
  <c r="ET61" i="22"/>
  <c r="CL62" i="22"/>
  <c r="CX62" i="22"/>
  <c r="DJ62" i="22"/>
  <c r="DV62" i="22"/>
  <c r="EH62" i="22"/>
  <c r="ET62" i="22"/>
  <c r="DG64" i="22"/>
  <c r="CL65" i="22"/>
  <c r="CX65" i="22"/>
  <c r="DJ65" i="22"/>
  <c r="DV65" i="22"/>
  <c r="EH65" i="22"/>
  <c r="ET65" i="22"/>
  <c r="CI54" i="22"/>
  <c r="DG54" i="22"/>
  <c r="EE54" i="22"/>
  <c r="CI55" i="22"/>
  <c r="CU55" i="22"/>
  <c r="DG55" i="22"/>
  <c r="DS55" i="22"/>
  <c r="EE55" i="22"/>
  <c r="EQ55" i="22"/>
  <c r="CI56" i="22"/>
  <c r="CU56" i="22"/>
  <c r="DG56" i="22"/>
  <c r="DS56" i="22"/>
  <c r="EE56" i="22"/>
  <c r="EQ56" i="22"/>
  <c r="CI57" i="22"/>
  <c r="CU57" i="22"/>
  <c r="DG57" i="22"/>
  <c r="EQ57" i="22"/>
  <c r="CF58" i="22"/>
  <c r="CR58" i="22"/>
  <c r="DD58" i="22"/>
  <c r="DP58" i="22"/>
  <c r="EB58" i="22"/>
  <c r="EN58" i="22"/>
  <c r="EZ58" i="22"/>
  <c r="DM59" i="22"/>
  <c r="CL60" i="22"/>
  <c r="CX60" i="22"/>
  <c r="DJ60" i="22"/>
  <c r="DV60" i="22"/>
  <c r="EH60" i="22"/>
  <c r="ET60" i="22"/>
  <c r="CI61" i="22"/>
  <c r="CU61" i="22"/>
  <c r="DG61" i="22"/>
  <c r="DS61" i="22"/>
  <c r="EE61" i="22"/>
  <c r="EQ61" i="22"/>
  <c r="CF62" i="22"/>
  <c r="DD62" i="22"/>
  <c r="DP62" i="22"/>
  <c r="EN62" i="22"/>
  <c r="EZ62" i="22"/>
  <c r="CF64" i="22"/>
  <c r="CR64" i="22"/>
  <c r="DD64" i="22"/>
  <c r="DP64" i="22"/>
  <c r="EB64" i="22"/>
  <c r="EN64" i="22"/>
  <c r="EZ64" i="22"/>
  <c r="CF65" i="22"/>
  <c r="EN65" i="22"/>
  <c r="DP66" i="22"/>
  <c r="CI67" i="22"/>
  <c r="DG67" i="22"/>
  <c r="DS67" i="22"/>
  <c r="EE67" i="22"/>
  <c r="EQ67" i="22"/>
  <c r="CF54" i="22"/>
  <c r="CR54" i="22"/>
  <c r="DD54" i="22"/>
  <c r="DP54" i="22"/>
  <c r="EB54" i="22"/>
  <c r="EN54" i="22"/>
  <c r="EZ54" i="22"/>
  <c r="CF55" i="22"/>
  <c r="CR55" i="22"/>
  <c r="DD55" i="22"/>
  <c r="DP55" i="22"/>
  <c r="EB55" i="22"/>
  <c r="EN55" i="22"/>
  <c r="EZ55" i="22"/>
  <c r="CF56" i="22"/>
  <c r="DD56" i="22"/>
  <c r="EB56" i="22"/>
  <c r="EZ56" i="22"/>
  <c r="CF57" i="22"/>
  <c r="CR57" i="22"/>
  <c r="DD57" i="22"/>
  <c r="DP57" i="22"/>
  <c r="EB57" i="22"/>
  <c r="EN57" i="22"/>
  <c r="CL59" i="22"/>
  <c r="CX59" i="22"/>
  <c r="DV59" i="22"/>
  <c r="EH59" i="22"/>
  <c r="ET59" i="22"/>
  <c r="CI60" i="22"/>
  <c r="CU60" i="22"/>
  <c r="DG60" i="22"/>
  <c r="DS60" i="22"/>
  <c r="EE60" i="22"/>
  <c r="EQ60" i="22"/>
  <c r="CF61" i="22"/>
  <c r="CR61" i="22"/>
  <c r="DD61" i="22"/>
  <c r="EB61" i="22"/>
  <c r="EN61" i="22"/>
  <c r="DY62" i="22"/>
  <c r="CL63" i="22"/>
  <c r="CX63" i="22"/>
  <c r="DJ63" i="22"/>
  <c r="EH63" i="22"/>
  <c r="EK64" i="22"/>
  <c r="DM65" i="22"/>
  <c r="CF67" i="22"/>
  <c r="CR67" i="22"/>
  <c r="DD67" i="22"/>
  <c r="DP67" i="22"/>
  <c r="EB67" i="22"/>
  <c r="EN67" i="22"/>
  <c r="EZ67" i="22"/>
  <c r="DS68" i="22"/>
  <c r="CI69" i="22"/>
  <c r="CU69" i="22"/>
  <c r="DG69" i="22"/>
  <c r="DS69" i="22"/>
  <c r="EE69" i="22"/>
  <c r="EQ69" i="22"/>
  <c r="DM57" i="22"/>
  <c r="DY57" i="22"/>
  <c r="CO58" i="22"/>
  <c r="DA58" i="22"/>
  <c r="DM58" i="22"/>
  <c r="DY58" i="22"/>
  <c r="EK58" i="22"/>
  <c r="EW58" i="22"/>
  <c r="DA59" i="22"/>
  <c r="DY59" i="22"/>
  <c r="EW59" i="22"/>
  <c r="CO60" i="22"/>
  <c r="DM60" i="22"/>
  <c r="EK60" i="22"/>
  <c r="DA61" i="22"/>
  <c r="DM61" i="22"/>
  <c r="DY61" i="22"/>
  <c r="EK61" i="22"/>
  <c r="CO62" i="22"/>
  <c r="DA62" i="22"/>
  <c r="DM62" i="22"/>
  <c r="EK62" i="22"/>
  <c r="EW62" i="22"/>
  <c r="CO63" i="22"/>
  <c r="DA63" i="22"/>
  <c r="DM63" i="22"/>
  <c r="DY63" i="22"/>
  <c r="EK63" i="22"/>
  <c r="CL64" i="22"/>
  <c r="CX64" i="22"/>
  <c r="DJ64" i="22"/>
  <c r="DV64" i="22"/>
  <c r="EH64" i="22"/>
  <c r="ET64" i="22"/>
  <c r="CI65" i="22"/>
  <c r="CU65" i="22"/>
  <c r="DG65" i="22"/>
  <c r="DS65" i="22"/>
  <c r="EE65" i="22"/>
  <c r="EQ65" i="22"/>
  <c r="CF66" i="22"/>
  <c r="CR66" i="22"/>
  <c r="DD66" i="22"/>
  <c r="EB66" i="22"/>
  <c r="EN66" i="22"/>
  <c r="EZ66" i="22"/>
  <c r="CL68" i="22"/>
  <c r="CX68" i="22"/>
  <c r="DJ68" i="22"/>
  <c r="EH68" i="22"/>
  <c r="ET68" i="22"/>
  <c r="DM69" i="22"/>
  <c r="ET63" i="22"/>
  <c r="CI64" i="22"/>
  <c r="CU64" i="22"/>
  <c r="DS64" i="22"/>
  <c r="EE64" i="22"/>
  <c r="EQ64" i="22"/>
  <c r="CR65" i="22"/>
  <c r="DD65" i="22"/>
  <c r="DP65" i="22"/>
  <c r="EB65" i="22"/>
  <c r="EZ65" i="22"/>
  <c r="CO66" i="22"/>
  <c r="EW66" i="22"/>
  <c r="CL67" i="22"/>
  <c r="CX67" i="22"/>
  <c r="DJ67" i="22"/>
  <c r="DV67" i="22"/>
  <c r="EH67" i="22"/>
  <c r="ET67" i="22"/>
  <c r="CI68" i="22"/>
  <c r="CU68" i="22"/>
  <c r="DG68" i="22"/>
  <c r="EE68" i="22"/>
  <c r="EQ68" i="22"/>
  <c r="CL69" i="22"/>
  <c r="CX69" i="22"/>
  <c r="DJ69" i="22"/>
  <c r="DV69" i="22"/>
  <c r="EH69" i="22"/>
  <c r="ET69" i="22"/>
  <c r="EW63" i="22"/>
  <c r="CO64" i="22"/>
  <c r="DM64" i="22"/>
  <c r="DY64" i="22"/>
  <c r="EW64" i="22"/>
  <c r="CO65" i="22"/>
  <c r="DA65" i="22"/>
  <c r="DY65" i="22"/>
  <c r="EK65" i="22"/>
  <c r="EW65" i="22"/>
  <c r="DA66" i="22"/>
  <c r="DM66" i="22"/>
  <c r="DY66" i="22"/>
  <c r="EK66" i="22"/>
  <c r="CO67" i="22"/>
  <c r="DA67" i="22"/>
  <c r="DM67" i="22"/>
  <c r="DY67" i="22"/>
  <c r="EK67" i="22"/>
  <c r="EW67" i="22"/>
  <c r="CO68" i="22"/>
  <c r="DA68" i="22"/>
  <c r="DM68" i="22"/>
  <c r="DY68" i="22"/>
  <c r="EK68" i="22"/>
  <c r="EW68" i="22"/>
  <c r="CO69" i="22"/>
  <c r="DA69" i="22"/>
  <c r="DY69" i="22"/>
  <c r="EK69" i="22"/>
  <c r="EW69" i="22"/>
  <c r="CR68" i="22"/>
  <c r="DD68" i="22"/>
  <c r="DP68" i="22"/>
  <c r="EB68" i="22"/>
  <c r="EN68" i="22"/>
  <c r="EZ68" i="22"/>
  <c r="CF69" i="22"/>
  <c r="CR69" i="22"/>
  <c r="DD69" i="22"/>
  <c r="DP69" i="22"/>
  <c r="EB69" i="22"/>
  <c r="EN69" i="22"/>
  <c r="EZ69" i="22"/>
  <c r="R21" i="22" l="1"/>
  <c r="DA32" i="22"/>
  <c r="CF33" i="22"/>
  <c r="EQ30" i="22"/>
  <c r="BH30" i="22"/>
  <c r="EK30" i="22"/>
  <c r="I30" i="22"/>
  <c r="DG30" i="22"/>
  <c r="CU30" i="22"/>
  <c r="DY32" i="22"/>
  <c r="I31" i="22"/>
  <c r="AY30" i="22"/>
  <c r="EE31" i="22"/>
  <c r="AY31" i="22"/>
  <c r="AG26" i="22"/>
  <c r="AG32" i="22" s="1"/>
  <c r="DJ31" i="22"/>
  <c r="BK32" i="22"/>
  <c r="EH32" i="22"/>
  <c r="AM21" i="22"/>
  <c r="CU33" i="22"/>
  <c r="U26" i="22"/>
  <c r="U32" i="22" s="1"/>
  <c r="EZ30" i="22"/>
  <c r="AG25" i="22"/>
  <c r="AG31" i="22" s="1"/>
  <c r="CC21" i="22"/>
  <c r="AG38" i="22"/>
  <c r="AG56" i="22" s="1"/>
  <c r="X21" i="22"/>
  <c r="AA27" i="22"/>
  <c r="AA33" i="22" s="1"/>
  <c r="DD32" i="22"/>
  <c r="U44" i="22"/>
  <c r="U62" i="22" s="1"/>
  <c r="L21" i="22"/>
  <c r="BN26" i="22"/>
  <c r="BN32" i="22" s="1"/>
  <c r="EW32" i="22"/>
  <c r="AG24" i="22"/>
  <c r="AG30" i="22" s="1"/>
  <c r="DM31" i="22"/>
  <c r="BB31" i="22"/>
  <c r="AD21" i="22"/>
  <c r="AM25" i="22"/>
  <c r="AM31" i="22" s="1"/>
  <c r="DA30" i="22"/>
  <c r="O24" i="22"/>
  <c r="O30" i="22" s="1"/>
  <c r="EK32" i="22"/>
  <c r="CO32" i="22"/>
  <c r="BE26" i="22"/>
  <c r="BE32" i="22" s="1"/>
  <c r="DJ32" i="22"/>
  <c r="AS21" i="22"/>
  <c r="CF31" i="22"/>
  <c r="CR32" i="22"/>
  <c r="BZ21" i="22"/>
  <c r="AG21" i="22"/>
  <c r="U21" i="22"/>
  <c r="BW21" i="22"/>
  <c r="BN21" i="22"/>
  <c r="AA26" i="22"/>
  <c r="AA32" i="22" s="1"/>
  <c r="BE21" i="22"/>
  <c r="AJ21" i="22"/>
  <c r="DM33" i="22"/>
  <c r="EB33" i="22"/>
  <c r="DM32" i="22"/>
  <c r="AS25" i="22"/>
  <c r="AS31" i="22" s="1"/>
  <c r="O21" i="22"/>
  <c r="CI31" i="22"/>
  <c r="ET33" i="22"/>
  <c r="DV32" i="22"/>
  <c r="DG32" i="22"/>
  <c r="AA21" i="22"/>
  <c r="BN24" i="22"/>
  <c r="BN30" i="22" s="1"/>
  <c r="BW26" i="22"/>
  <c r="BW32" i="22" s="1"/>
  <c r="BQ25" i="22"/>
  <c r="BQ31" i="22" s="1"/>
  <c r="AG27" i="22"/>
  <c r="AG33" i="22" s="1"/>
  <c r="BQ26" i="22"/>
  <c r="BQ32" i="22" s="1"/>
  <c r="BQ24" i="22"/>
  <c r="BQ30" i="22" s="1"/>
  <c r="CL32" i="22"/>
  <c r="U27" i="22"/>
  <c r="U33" i="22" s="1"/>
  <c r="AY32" i="22"/>
  <c r="EB32" i="22"/>
  <c r="I32" i="22"/>
  <c r="AP21" i="22"/>
  <c r="AV21" i="22"/>
  <c r="AD27" i="22"/>
  <c r="AD33" i="22" s="1"/>
  <c r="BE27" i="22"/>
  <c r="BE33" i="22" s="1"/>
  <c r="BZ27" i="22"/>
  <c r="BZ33" i="22" s="1"/>
  <c r="AP26" i="22"/>
  <c r="AP32" i="22" s="1"/>
  <c r="AS27" i="22"/>
  <c r="AS33" i="22" s="1"/>
  <c r="EE32" i="22"/>
  <c r="BZ25" i="22"/>
  <c r="BZ31" i="22" s="1"/>
  <c r="U25" i="22"/>
  <c r="U31" i="22" s="1"/>
  <c r="AP24" i="22"/>
  <c r="AP30" i="22" s="1"/>
  <c r="BZ26" i="22"/>
  <c r="BZ32" i="22" s="1"/>
  <c r="AS26" i="22"/>
  <c r="AS32" i="22" s="1"/>
  <c r="AA25" i="22"/>
  <c r="AA31" i="22" s="1"/>
  <c r="BZ24" i="22"/>
  <c r="BZ30" i="22" s="1"/>
  <c r="AS36" i="22"/>
  <c r="AS54" i="22" s="1"/>
  <c r="AS24" i="22"/>
  <c r="AS30" i="22" s="1"/>
  <c r="L24" i="22"/>
  <c r="L30" i="22" s="1"/>
  <c r="X36" i="22"/>
  <c r="X54" i="22" s="1"/>
  <c r="X24" i="22"/>
  <c r="X30" i="22" s="1"/>
  <c r="EW33" i="22"/>
  <c r="DA33" i="22"/>
  <c r="BW36" i="22"/>
  <c r="BW54" i="22" s="1"/>
  <c r="BW24" i="22"/>
  <c r="BW30" i="22" s="1"/>
  <c r="BT46" i="22"/>
  <c r="BT64" i="22" s="1"/>
  <c r="BT27" i="22"/>
  <c r="BT33" i="22" s="1"/>
  <c r="F31" i="22"/>
  <c r="EQ31" i="22"/>
  <c r="CU31" i="22"/>
  <c r="DY31" i="22"/>
  <c r="CR31" i="22"/>
  <c r="DS31" i="22"/>
  <c r="EN31" i="22"/>
  <c r="DD31" i="22"/>
  <c r="EZ31" i="22"/>
  <c r="CO31" i="22"/>
  <c r="DG31" i="22"/>
  <c r="CX33" i="22"/>
  <c r="BK33" i="22"/>
  <c r="AD45" i="22"/>
  <c r="AD63" i="22" s="1"/>
  <c r="AD26" i="22"/>
  <c r="AD32" i="22" s="1"/>
  <c r="X26" i="22"/>
  <c r="X32" i="22" s="1"/>
  <c r="X44" i="22"/>
  <c r="X62" i="22" s="1"/>
  <c r="AD37" i="22"/>
  <c r="AD55" i="22" s="1"/>
  <c r="AD24" i="22"/>
  <c r="AD30" i="22" s="1"/>
  <c r="AV36" i="22"/>
  <c r="AV54" i="22" s="1"/>
  <c r="AV24" i="22"/>
  <c r="AV30" i="22" s="1"/>
  <c r="DP30" i="22"/>
  <c r="CL30" i="22"/>
  <c r="ET30" i="22"/>
  <c r="CF30" i="22"/>
  <c r="EB30" i="22"/>
  <c r="F30" i="22"/>
  <c r="EH30" i="22"/>
  <c r="DD30" i="22"/>
  <c r="BH33" i="22"/>
  <c r="CL33" i="22"/>
  <c r="BB30" i="22"/>
  <c r="DM30" i="22"/>
  <c r="DY33" i="22"/>
  <c r="EN33" i="22"/>
  <c r="CR33" i="22"/>
  <c r="DS30" i="22"/>
  <c r="EH31" i="22"/>
  <c r="CL31" i="22"/>
  <c r="BW46" i="22"/>
  <c r="BW64" i="22" s="1"/>
  <c r="BW27" i="22"/>
  <c r="BW33" i="22" s="1"/>
  <c r="AP46" i="22"/>
  <c r="AP64" i="22" s="1"/>
  <c r="AP27" i="22"/>
  <c r="AP33" i="22" s="1"/>
  <c r="BW38" i="22"/>
  <c r="BW56" i="22" s="1"/>
  <c r="BW25" i="22"/>
  <c r="BW31" i="22" s="1"/>
  <c r="AP25" i="22"/>
  <c r="AP31" i="22" s="1"/>
  <c r="AP38" i="22"/>
  <c r="AP56" i="22" s="1"/>
  <c r="CR30" i="22"/>
  <c r="AV38" i="22"/>
  <c r="AV56" i="22" s="1"/>
  <c r="AV25" i="22"/>
  <c r="AV31" i="22" s="1"/>
  <c r="AA36" i="22"/>
  <c r="AA54" i="22" s="1"/>
  <c r="AA24" i="22"/>
  <c r="AA30" i="22" s="1"/>
  <c r="EB31" i="22"/>
  <c r="R26" i="22"/>
  <c r="R32" i="22" s="1"/>
  <c r="BK30" i="22"/>
  <c r="DS33" i="22"/>
  <c r="EZ32" i="22"/>
  <c r="EW31" i="22"/>
  <c r="DJ30" i="22"/>
  <c r="BB33" i="22"/>
  <c r="BT44" i="22"/>
  <c r="BT62" i="22" s="1"/>
  <c r="BT26" i="22"/>
  <c r="BT32" i="22" s="1"/>
  <c r="BN25" i="22"/>
  <c r="BN31" i="22" s="1"/>
  <c r="BN38" i="22"/>
  <c r="BN56" i="22" s="1"/>
  <c r="BT36" i="22"/>
  <c r="BT54" i="22" s="1"/>
  <c r="BT24" i="22"/>
  <c r="BT30" i="22" s="1"/>
  <c r="BK31" i="22"/>
  <c r="X46" i="22"/>
  <c r="X64" i="22" s="1"/>
  <c r="X27" i="22"/>
  <c r="X33" i="22" s="1"/>
  <c r="BT38" i="22"/>
  <c r="BT56" i="22" s="1"/>
  <c r="BT25" i="22"/>
  <c r="BT31" i="22" s="1"/>
  <c r="I33" i="22"/>
  <c r="BH31" i="22"/>
  <c r="O27" i="22"/>
  <c r="O33" i="22" s="1"/>
  <c r="O25" i="22"/>
  <c r="O31" i="22" s="1"/>
  <c r="CX30" i="22"/>
  <c r="AM27" i="22"/>
  <c r="AM33" i="22" s="1"/>
  <c r="EW30" i="22"/>
  <c r="O26" i="22"/>
  <c r="O32" i="22" s="1"/>
  <c r="CC36" i="22"/>
  <c r="CC54" i="22" s="1"/>
  <c r="CC24" i="22"/>
  <c r="CC30" i="22" s="1"/>
  <c r="R46" i="22"/>
  <c r="R64" i="22" s="1"/>
  <c r="R27" i="22"/>
  <c r="R33" i="22" s="1"/>
  <c r="R25" i="22"/>
  <c r="R31" i="22" s="1"/>
  <c r="R38" i="22"/>
  <c r="R56" i="22" s="1"/>
  <c r="X38" i="22"/>
  <c r="X56" i="22" s="1"/>
  <c r="X25" i="22"/>
  <c r="X31" i="22" s="1"/>
  <c r="AV44" i="22"/>
  <c r="AV62" i="22" s="1"/>
  <c r="AV26" i="22"/>
  <c r="AV32" i="22" s="1"/>
  <c r="CC46" i="22"/>
  <c r="CC64" i="22" s="1"/>
  <c r="CC27" i="22"/>
  <c r="CC33" i="22" s="1"/>
  <c r="F33" i="22"/>
  <c r="EE33" i="22"/>
  <c r="CI33" i="22"/>
  <c r="AJ26" i="22"/>
  <c r="AJ32" i="22" s="1"/>
  <c r="DJ33" i="22"/>
  <c r="DP33" i="22"/>
  <c r="AY33" i="22"/>
  <c r="U24" i="22"/>
  <c r="U30" i="22" s="1"/>
  <c r="U36" i="22"/>
  <c r="U54" i="22" s="1"/>
  <c r="DA31" i="22"/>
  <c r="AJ27" i="22"/>
  <c r="AJ33" i="22" s="1"/>
  <c r="AJ46" i="22"/>
  <c r="AJ64" i="22" s="1"/>
  <c r="AJ38" i="22"/>
  <c r="AJ56" i="22" s="1"/>
  <c r="AJ25" i="22"/>
  <c r="AJ31" i="22" s="1"/>
  <c r="R24" i="22"/>
  <c r="R30" i="22" s="1"/>
  <c r="BE25" i="22"/>
  <c r="BE31" i="22" s="1"/>
  <c r="DG33" i="22"/>
  <c r="AM26" i="22"/>
  <c r="AM32" i="22" s="1"/>
  <c r="EK33" i="22"/>
  <c r="CO33" i="22"/>
  <c r="EZ33" i="22"/>
  <c r="DD33" i="22"/>
  <c r="EE30" i="22"/>
  <c r="CI30" i="22"/>
  <c r="BE24" i="22"/>
  <c r="BE30" i="22" s="1"/>
  <c r="BE36" i="22"/>
  <c r="BE54" i="22" s="1"/>
  <c r="ET31" i="22"/>
  <c r="CX31" i="22"/>
  <c r="EN30" i="22"/>
  <c r="AV46" i="22"/>
  <c r="AV64" i="22" s="1"/>
  <c r="AV27" i="22"/>
  <c r="AV33" i="22" s="1"/>
  <c r="CC38" i="22"/>
  <c r="CC56" i="22" s="1"/>
  <c r="CC25" i="22"/>
  <c r="CC31" i="22" s="1"/>
  <c r="CO30" i="22"/>
  <c r="BQ27" i="22"/>
  <c r="BQ33" i="22" s="1"/>
  <c r="EQ33" i="22"/>
  <c r="DV30" i="22"/>
  <c r="BN27" i="22"/>
  <c r="BN33" i="22" s="1"/>
  <c r="BN46" i="22"/>
  <c r="BN64" i="22" s="1"/>
  <c r="L46" i="22"/>
  <c r="L64" i="22" s="1"/>
  <c r="L27" i="22"/>
  <c r="L33" i="22" s="1"/>
  <c r="CC44" i="22"/>
  <c r="CC62" i="22" s="1"/>
  <c r="CC26" i="22"/>
  <c r="CC32" i="22" s="1"/>
  <c r="EQ32" i="22"/>
  <c r="F32" i="22"/>
  <c r="CU32" i="22"/>
  <c r="DS32" i="22"/>
  <c r="BB32" i="22"/>
  <c r="DP32" i="22"/>
  <c r="CF32" i="22"/>
  <c r="EN32" i="22"/>
  <c r="CI32" i="22"/>
  <c r="L38" i="22"/>
  <c r="L56" i="22" s="1"/>
  <c r="L25" i="22"/>
  <c r="L31" i="22" s="1"/>
  <c r="AM36" i="22"/>
  <c r="AM54" i="22" s="1"/>
  <c r="AM24" i="22"/>
  <c r="AM30" i="22" s="1"/>
  <c r="L26" i="22"/>
  <c r="L32" i="22" s="1"/>
  <c r="AJ24" i="22"/>
  <c r="AJ30" i="22" s="1"/>
  <c r="DV33" i="22"/>
  <c r="DP31" i="22"/>
  <c r="AD25" i="22"/>
  <c r="AD31" i="22" s="1"/>
  <c r="CX32" i="22"/>
  <c r="BH32" i="22"/>
  <c r="EK31" i="22"/>
  <c r="I22" i="1" l="1"/>
  <c r="Q3" i="13" l="1"/>
  <c r="S48" i="13" l="1"/>
  <c r="S49" i="13"/>
  <c r="S50" i="13"/>
  <c r="S51" i="13"/>
  <c r="S52" i="13"/>
  <c r="R48" i="13"/>
  <c r="S9" i="13"/>
  <c r="S8" i="13"/>
  <c r="R7" i="13"/>
  <c r="S7" i="13"/>
  <c r="R52" i="13"/>
  <c r="R51" i="13"/>
  <c r="R50" i="13"/>
  <c r="S53" i="13"/>
  <c r="S55" i="13"/>
  <c r="R53" i="13"/>
  <c r="R55" i="13"/>
  <c r="S54" i="13"/>
  <c r="R54" i="13"/>
  <c r="S47" i="13"/>
  <c r="R47" i="13"/>
  <c r="R49" i="13"/>
  <c r="R4" i="13"/>
  <c r="S4" i="13"/>
  <c r="R46" i="13"/>
  <c r="S46" i="13"/>
  <c r="R25" i="13"/>
  <c r="S17" i="13"/>
  <c r="R20" i="13"/>
  <c r="S23" i="13"/>
  <c r="S24" i="13"/>
  <c r="R22" i="13"/>
  <c r="R26" i="13"/>
  <c r="S18" i="13"/>
  <c r="R17" i="13"/>
  <c r="S26" i="13"/>
  <c r="R27" i="13"/>
  <c r="R16" i="13"/>
  <c r="R21" i="13"/>
  <c r="R24" i="13"/>
  <c r="S25" i="13"/>
  <c r="R18" i="13"/>
  <c r="S27" i="13"/>
  <c r="S16" i="13"/>
  <c r="S22" i="13"/>
  <c r="R28" i="13"/>
  <c r="S21" i="13"/>
  <c r="R23" i="13"/>
  <c r="S20" i="13"/>
  <c r="S28" i="13"/>
  <c r="S19" i="13"/>
  <c r="R19" i="13"/>
  <c r="R29" i="13"/>
  <c r="S29" i="13"/>
  <c r="R35" i="13"/>
  <c r="R30" i="13"/>
  <c r="S35" i="13"/>
  <c r="S30" i="13"/>
  <c r="R39" i="13"/>
  <c r="S39" i="13"/>
  <c r="R38" i="13"/>
  <c r="S38" i="13"/>
  <c r="R37" i="13"/>
  <c r="S37" i="13"/>
  <c r="R36" i="13"/>
  <c r="S36" i="13"/>
  <c r="R3" i="13"/>
  <c r="S34" i="13"/>
  <c r="S33" i="13"/>
  <c r="R34" i="13"/>
  <c r="R33" i="13"/>
  <c r="S32" i="13"/>
  <c r="R31" i="13"/>
  <c r="R32" i="13"/>
  <c r="S31" i="13"/>
  <c r="S13" i="13"/>
  <c r="S12" i="13"/>
  <c r="S10" i="13"/>
  <c r="S11" i="13"/>
  <c r="R11" i="13"/>
  <c r="R12" i="13"/>
  <c r="R10" i="13"/>
  <c r="R13" i="13"/>
  <c r="K2" i="22"/>
  <c r="N2" i="22"/>
  <c r="Q2" i="22"/>
  <c r="EJ2" i="22" l="1"/>
  <c r="DL2" i="22"/>
  <c r="CN2" i="22"/>
  <c r="AR2" i="22"/>
  <c r="T2" i="22"/>
  <c r="EG2" i="22"/>
  <c r="DI2" i="22"/>
  <c r="BY2" i="22"/>
  <c r="BS2" i="22"/>
  <c r="AC2" i="22"/>
  <c r="EP2" i="22"/>
  <c r="ED2" i="22"/>
  <c r="DR2" i="22"/>
  <c r="DF2" i="22"/>
  <c r="CT2" i="22"/>
  <c r="CH2" i="22"/>
  <c r="CB2" i="22"/>
  <c r="BJ2" i="22"/>
  <c r="BP2" i="22"/>
  <c r="AX2" i="22"/>
  <c r="AL2" i="22"/>
  <c r="Z2" i="22"/>
  <c r="EV2" i="22"/>
  <c r="DX2" i="22"/>
  <c r="CZ2" i="22"/>
  <c r="BV2" i="22"/>
  <c r="BD2" i="22"/>
  <c r="AF2" i="22"/>
  <c r="ES2" i="22"/>
  <c r="DU2" i="22"/>
  <c r="CW2" i="22"/>
  <c r="CK2" i="22"/>
  <c r="AO2" i="22"/>
  <c r="EY2" i="22"/>
  <c r="EM2" i="22"/>
  <c r="EA2" i="22"/>
  <c r="DO2" i="22"/>
  <c r="DC2" i="22"/>
  <c r="CQ2" i="22"/>
  <c r="CE2" i="22"/>
  <c r="BA2" i="22"/>
  <c r="BG2" i="22"/>
  <c r="AU2" i="22"/>
  <c r="BM2" i="22"/>
  <c r="AI2" i="22"/>
  <c r="W2" i="22"/>
  <c r="M315" i="20" l="1"/>
  <c r="M314" i="20"/>
  <c r="M316" i="20" l="1"/>
  <c r="Z310" i="20" l="1"/>
  <c r="AA311" i="20"/>
  <c r="AB310" i="20"/>
  <c r="AB311" i="20"/>
  <c r="AA310" i="20"/>
  <c r="Z311" i="20" l="1"/>
  <c r="Z314" i="20" s="1"/>
  <c r="K315" i="20"/>
  <c r="L314" i="20"/>
  <c r="K314" i="20"/>
  <c r="AA314" i="20"/>
  <c r="L315" i="20"/>
  <c r="AB314" i="20"/>
  <c r="K316" i="20" l="1"/>
  <c r="L316" i="20"/>
  <c r="G313" i="20" l="1"/>
  <c r="G315" i="20"/>
  <c r="G314" i="20"/>
  <c r="H313" i="20" l="1"/>
  <c r="I313" i="20"/>
  <c r="G316" i="20"/>
  <c r="H315" i="20"/>
  <c r="I314" i="20"/>
  <c r="I315" i="20"/>
  <c r="H314" i="20"/>
  <c r="H316" i="20" l="1"/>
  <c r="I316" i="20"/>
  <c r="F37" i="1"/>
  <c r="F57" i="1" s="1"/>
  <c r="Q6" i="13" l="1"/>
  <c r="R6" i="13" l="1"/>
  <c r="S6" i="13"/>
  <c r="M4" i="13"/>
  <c r="N4" i="13" s="1"/>
  <c r="L4" i="13" l="1"/>
  <c r="H2" i="22"/>
  <c r="Q1" i="1"/>
  <c r="N1" i="1"/>
  <c r="K1" i="1"/>
  <c r="H1" i="1"/>
  <c r="C36" i="1" l="1"/>
  <c r="B36" i="1"/>
  <c r="A36" i="1"/>
  <c r="B1" i="1" l="1"/>
  <c r="C1" i="1"/>
  <c r="H5" i="11" l="1"/>
  <c r="H6" i="11"/>
  <c r="H7" i="11"/>
  <c r="H8" i="11"/>
  <c r="H9" i="11"/>
  <c r="H10" i="11"/>
  <c r="H11" i="11"/>
  <c r="H12" i="11"/>
  <c r="H18" i="11"/>
  <c r="H19" i="11"/>
  <c r="H20" i="11"/>
  <c r="H4" i="11"/>
  <c r="G5" i="11"/>
  <c r="G6" i="11"/>
  <c r="G7" i="11"/>
  <c r="G8" i="11"/>
  <c r="G9" i="11"/>
  <c r="G10" i="11"/>
  <c r="G11" i="11"/>
  <c r="G12" i="11"/>
  <c r="G18" i="11"/>
  <c r="G19" i="11"/>
  <c r="G20" i="11"/>
  <c r="G4" i="11"/>
  <c r="H13" i="11" l="1"/>
  <c r="G13" i="11"/>
  <c r="G21" i="11"/>
  <c r="G23" i="11" l="1"/>
  <c r="G25" i="11" s="1"/>
  <c r="Q5" i="13"/>
  <c r="S5" i="13" s="1"/>
  <c r="R5" i="13" l="1"/>
  <c r="R43" i="1"/>
  <c r="R63" i="1" s="1"/>
  <c r="R49" i="1" l="1"/>
  <c r="R69" i="1" s="1"/>
  <c r="R39" i="1" l="1"/>
  <c r="R59" i="1" s="1"/>
  <c r="R52" i="1"/>
  <c r="R72" i="1" s="1"/>
  <c r="R42" i="1"/>
  <c r="R62" i="1" s="1"/>
  <c r="R37" i="1" l="1"/>
  <c r="R57" i="1" s="1"/>
  <c r="R47" i="1"/>
  <c r="R67" i="1" s="1"/>
  <c r="R51" i="1"/>
  <c r="R71" i="1" s="1"/>
  <c r="R38" i="1"/>
  <c r="R58" i="1" s="1"/>
  <c r="R48" i="1"/>
  <c r="R68" i="1" s="1"/>
  <c r="R25" i="1" l="1"/>
  <c r="R31" i="1" s="1"/>
  <c r="R44" i="1"/>
  <c r="R64" i="1" s="1"/>
  <c r="R46" i="1" l="1"/>
  <c r="R66" i="1" s="1"/>
  <c r="R45" i="1" l="1"/>
  <c r="R65" i="1" s="1"/>
  <c r="R27" i="1"/>
  <c r="R33" i="1" s="1"/>
  <c r="R50" i="1"/>
  <c r="R70" i="1" s="1"/>
  <c r="R28" i="1"/>
  <c r="R34" i="1" s="1"/>
  <c r="R41" i="1"/>
  <c r="R61" i="1" s="1"/>
  <c r="R40" i="1" l="1"/>
  <c r="R60" i="1" s="1"/>
  <c r="R26" i="1"/>
  <c r="R32" i="1" s="1"/>
  <c r="H21" i="11" l="1"/>
</calcChain>
</file>

<file path=xl/sharedStrings.xml><?xml version="1.0" encoding="utf-8"?>
<sst xmlns="http://schemas.openxmlformats.org/spreadsheetml/2006/main" count="7314" uniqueCount="392">
  <si>
    <t>Category</t>
  </si>
  <si>
    <t>Number</t>
  </si>
  <si>
    <t>Description</t>
  </si>
  <si>
    <t>Proposed</t>
  </si>
  <si>
    <t>Net Change</t>
  </si>
  <si>
    <t>l</t>
  </si>
  <si>
    <t>Impact 1</t>
  </si>
  <si>
    <t>Decreased health and safety risk to fishing vessel operators from cable snagging</t>
  </si>
  <si>
    <t>Impact 2</t>
  </si>
  <si>
    <t>Change in health and safety risk to cable laying vessel operators</t>
  </si>
  <si>
    <t>Impact 3</t>
  </si>
  <si>
    <t>Decreased damage costs to fishing vessel operators from cable snagging</t>
  </si>
  <si>
    <t>Impact 4</t>
  </si>
  <si>
    <t>Decreased risk of energy outages for island communities due to lower fault rates</t>
  </si>
  <si>
    <t>Impact 5</t>
  </si>
  <si>
    <t xml:space="preserve">Increased distribution costs leading to lower renewable generation on islands and lower GVA </t>
  </si>
  <si>
    <t>Impact 6</t>
  </si>
  <si>
    <t>Increased cost of fuel poverty eradication programme due to higher fuel bills</t>
  </si>
  <si>
    <t>Impact 7</t>
  </si>
  <si>
    <t>Increased cost to fishing operators due to loss of access during cable installation</t>
  </si>
  <si>
    <t>Impact 8</t>
  </si>
  <si>
    <t>Decreased risk of energy outages for renewable generators due to lower fault rates</t>
  </si>
  <si>
    <t>Impact 9</t>
  </si>
  <si>
    <t>Increased distribution costs leading to lower renewable generation on islands and higher GHG emissions</t>
  </si>
  <si>
    <t>Impact 10</t>
  </si>
  <si>
    <t>Change in GHG emissions from use of backup diesel generators</t>
  </si>
  <si>
    <t>Impact 11</t>
  </si>
  <si>
    <t>Increased installation costs associated with protection</t>
  </si>
  <si>
    <t>Impact 12</t>
  </si>
  <si>
    <t>Change in repair costs</t>
  </si>
  <si>
    <t>Impact 13</t>
  </si>
  <si>
    <t>Increased cost of decommissioning associated with protection</t>
  </si>
  <si>
    <t>Impact 14</t>
  </si>
  <si>
    <t xml:space="preserve">Decreased risk of outage charges due to lower fault rates </t>
  </si>
  <si>
    <t>Impact 15</t>
  </si>
  <si>
    <t>Increased cost of maintenance surveys associated with protection</t>
  </si>
  <si>
    <t>Impact 16</t>
  </si>
  <si>
    <t>Change in use costs of using backup diesel generators</t>
  </si>
  <si>
    <t>Net Present Value (NPV)</t>
  </si>
  <si>
    <t>Data Entry</t>
  </si>
  <si>
    <t>Circuit Code / NRN</t>
  </si>
  <si>
    <t>Enter</t>
  </si>
  <si>
    <t>Age of Oldest Section of Cable (Years)</t>
  </si>
  <si>
    <t>Will Existing Cable Require Decommissioning?</t>
  </si>
  <si>
    <t>Select</t>
  </si>
  <si>
    <t>Will New Cable Require Decommissioning at End of Life or After Fault?</t>
  </si>
  <si>
    <t>Renewables to be Connected (MW)</t>
  </si>
  <si>
    <t>Cable Life Expectancy if Not Protected (Years)</t>
  </si>
  <si>
    <t>Operating Voltage (kV)</t>
  </si>
  <si>
    <t>Is a Back-up Supply Available?</t>
  </si>
  <si>
    <t>Route Length (km)</t>
  </si>
  <si>
    <t>Planned or Unplanned</t>
  </si>
  <si>
    <t>Project Type</t>
  </si>
  <si>
    <t>Protection Type</t>
  </si>
  <si>
    <t>Installation Period</t>
  </si>
  <si>
    <t>Combined Wave and Current Energy</t>
  </si>
  <si>
    <t>Environment (Wave and Wind)</t>
  </si>
  <si>
    <t>Assessment Year</t>
  </si>
  <si>
    <t>Assessment Period (Years)</t>
  </si>
  <si>
    <t>Price Year</t>
  </si>
  <si>
    <t>Length</t>
  </si>
  <si>
    <t>Average Value (£/year)</t>
  </si>
  <si>
    <t>Central Scenario (£/year)</t>
  </si>
  <si>
    <t>Total annual value of fishery across cable route</t>
  </si>
  <si>
    <t>Upper Value (£/year)</t>
  </si>
  <si>
    <t>High Value Scenario (£/year)</t>
  </si>
  <si>
    <t xml:space="preserve">Scotmap information can be found at: </t>
  </si>
  <si>
    <t>https://marinescotland.atkinsgeospatial.com/nmpi/</t>
  </si>
  <si>
    <t>Number of Section in CBA Model</t>
  </si>
  <si>
    <t>Health and Safety</t>
  </si>
  <si>
    <t xml:space="preserve">Environmental </t>
  </si>
  <si>
    <t xml:space="preserve">Socio-Economic </t>
  </si>
  <si>
    <t>Wider Econoimc and Engineering</t>
  </si>
  <si>
    <t>£</t>
  </si>
  <si>
    <t>%</t>
  </si>
  <si>
    <t>Category Differnce</t>
  </si>
  <si>
    <t>Category Difference</t>
  </si>
  <si>
    <t>Impact Level Differnce</t>
  </si>
  <si>
    <t>Phase 1</t>
  </si>
  <si>
    <t>Phase 2</t>
  </si>
  <si>
    <t>Criteria 1 - Burial</t>
  </si>
  <si>
    <t>Criteria 2 - Protection</t>
  </si>
  <si>
    <t>Criteria 3 - HDD</t>
  </si>
  <si>
    <t>Criteria 4 - Surface Lay</t>
  </si>
  <si>
    <t>Criteria 5 - Sensitivity</t>
  </si>
  <si>
    <t>Burial %</t>
  </si>
  <si>
    <t>Protection %</t>
  </si>
  <si>
    <t>HDD %</t>
  </si>
  <si>
    <t>Surface Lay %</t>
  </si>
  <si>
    <t>Option</t>
  </si>
  <si>
    <t>Comment</t>
  </si>
  <si>
    <t>(Shore End only)</t>
  </si>
  <si>
    <t>Surface lay</t>
  </si>
  <si>
    <t>No protection</t>
  </si>
  <si>
    <t>`</t>
  </si>
  <si>
    <t>Shapinsay_stronsay_surfacelay</t>
  </si>
  <si>
    <t>Seabed
(M)</t>
  </si>
  <si>
    <t>R2 Reduced 
(M)</t>
  </si>
  <si>
    <t>Length 
(M)</t>
  </si>
  <si>
    <t>Total</t>
  </si>
  <si>
    <t>Survey Data</t>
  </si>
  <si>
    <t>Route Section</t>
  </si>
  <si>
    <t>Ploughing</t>
  </si>
  <si>
    <t xml:space="preserve">Jetting </t>
  </si>
  <si>
    <t>CBA Input - Burial %</t>
  </si>
  <si>
    <t>Feasible Maximum (formula)</t>
  </si>
  <si>
    <t>Is section length less than 500m</t>
  </si>
  <si>
    <t xml:space="preserve">Assumptions </t>
  </si>
  <si>
    <t xml:space="preserve">Ploughing </t>
  </si>
  <si>
    <t xml:space="preserve">Method of installation </t>
  </si>
  <si>
    <t>Jetting</t>
  </si>
  <si>
    <t>Explanation</t>
  </si>
  <si>
    <t>Mass flow excavation</t>
  </si>
  <si>
    <t>Horizontal directional drill</t>
  </si>
  <si>
    <t>Unfeasible depth (m)is less than</t>
  </si>
  <si>
    <t>Unfeasible length (m) is less than</t>
  </si>
  <si>
    <t>Burial Potential (%)</t>
  </si>
  <si>
    <t>Protection Potential (%)</t>
  </si>
  <si>
    <t>Check</t>
  </si>
  <si>
    <t>Method of installation</t>
  </si>
  <si>
    <t xml:space="preserve">Method of installation hierarchy </t>
  </si>
  <si>
    <t>Initial burial feasibility assessment assumptions</t>
  </si>
  <si>
    <t xml:space="preserve">Justification of burial feasibility assessment </t>
  </si>
  <si>
    <t xml:space="preserve">Feasible depth (m) is more than </t>
  </si>
  <si>
    <t>Initial engineering practicability assumptions</t>
  </si>
  <si>
    <t xml:space="preserve">Justification of length feasibility assessment </t>
  </si>
  <si>
    <t>Feasible length (m) is more than</t>
  </si>
  <si>
    <t>Split pipe</t>
  </si>
  <si>
    <t>Concrete mattressing</t>
  </si>
  <si>
    <t>Number of Sections</t>
  </si>
  <si>
    <t>Phase 3</t>
  </si>
  <si>
    <t xml:space="preserve">Horizontal directional drilling facilitates the complete removal of the of the future impact of the electricity submarine cable to other marine users within the marine environment </t>
  </si>
  <si>
    <t xml:space="preserve">Mass flow excavation is the preferred burial as it allows the  required burial protection to be gained at the lowest risk to our electricity submarine cable in the marine environment. </t>
  </si>
  <si>
    <t xml:space="preserve">Jetting is a versatile burial method which allows burial to be carried out within stiffer sandy sediment marine environments and provides opportunities to work within multiple sea bed types.  </t>
  </si>
  <si>
    <t>Rock placement / Rock bags</t>
  </si>
  <si>
    <t xml:space="preserve">Rock placement or Rock bags are the preferred protection method due to their flexible application to the marine environment. </t>
  </si>
  <si>
    <t>Split pipe cable protection is suitable only for shallower cables due to the need for it to be installed by a diver post lay</t>
  </si>
  <si>
    <t xml:space="preserve">Surface lay is the process of laying the electricity submarine cable directly on the sea bed floor. </t>
  </si>
  <si>
    <t>Baseline</t>
  </si>
  <si>
    <t>Net change (£)</t>
  </si>
  <si>
    <t xml:space="preserve">Net Change (%) </t>
  </si>
  <si>
    <t>Pass</t>
  </si>
  <si>
    <t>Length (km)</t>
  </si>
  <si>
    <t>Fishing Values</t>
  </si>
  <si>
    <t>Inshore Fishing - ScotMap - Mackerel Lines - Monetary Value (£)</t>
  </si>
  <si>
    <t>Fishing Statistics - Shellfish sales (£) - 2011-2015</t>
  </si>
  <si>
    <t>Fishing Statistics - Demersal sales (£) - 2011-2015</t>
  </si>
  <si>
    <t>Fishing Statistics - Pelagic sales (£) - 2011-2015</t>
  </si>
  <si>
    <t>Inshore Fishing - ScotMap - Scallop Divers - Monetary Value (£)</t>
  </si>
  <si>
    <t>Inshore Fishing - ScotMap - Nephrops Pots - Monetary Value (£)</t>
  </si>
  <si>
    <t>Inshore Fishing - ScotMap - Not Nephrops Pots - Monetary Value (£)</t>
  </si>
  <si>
    <t>Inshore Fishing - ScotMap - Nephrops Trawls - Monetary Value (£)</t>
  </si>
  <si>
    <t>Inshore Fishing - ScotMap - Crab and Lobster Pots - Monetary Value (£)</t>
  </si>
  <si>
    <t>Inshore Fishing - ScotMap - Relative Value - (£)</t>
  </si>
  <si>
    <t>Inshore Fishing - ScotMap - Monetary Value (£)</t>
  </si>
  <si>
    <t>ScotMap Tables</t>
  </si>
  <si>
    <t>Low Value (£/year)</t>
  </si>
  <si>
    <t>High Value (£/year)</t>
  </si>
  <si>
    <t>NB: Maps are based on a 50km2 Square</t>
  </si>
  <si>
    <t>Average Value (£/Year)</t>
  </si>
  <si>
    <t>Input required from ScotMap Tables</t>
  </si>
  <si>
    <t>Inshore Fishing - ScotMap - Scallop Towed Dredges - Monetary Value (£)</t>
  </si>
  <si>
    <t>Total Fishing Value</t>
  </si>
  <si>
    <t>Value per Section of CBA</t>
  </si>
  <si>
    <t>✔ / ✖</t>
  </si>
  <si>
    <t xml:space="preserve">Ploughing is a versatile burial method which allows a trench to be cut into stiff clay and hard sediment sea bed types and will provide the deepest burial cover but is limited in its application to longer tows due to set up constraints. </t>
  </si>
  <si>
    <t xml:space="preserve">Concrete mattressing are a good protection method but are limiting in their application due to the time for deployment and weight for installation. </t>
  </si>
  <si>
    <t>Feasible Maximum</t>
  </si>
  <si>
    <t>Difference (Depth of Sediment) (M)</t>
  </si>
  <si>
    <t>Depth (M)</t>
  </si>
  <si>
    <t>Engineering Practicability Assessment</t>
  </si>
  <si>
    <t>Quantity Layer 1</t>
  </si>
  <si>
    <t>Wider Economic and Engineering</t>
  </si>
  <si>
    <t>Impact Level Difference</t>
  </si>
  <si>
    <t>% Total</t>
  </si>
  <si>
    <t>% Burial</t>
  </si>
  <si>
    <t>% Protection</t>
  </si>
  <si>
    <t>Count "1" = Burial</t>
  </si>
  <si>
    <t>Count "0" = Protection</t>
  </si>
  <si>
    <t>Count "2" = Engineering Decision</t>
  </si>
  <si>
    <t>Column headings in the Initial Burial Assessment Tab</t>
  </si>
  <si>
    <t>Column heading descriptions</t>
  </si>
  <si>
    <t>Table heading</t>
  </si>
  <si>
    <t>Table heading description</t>
  </si>
  <si>
    <t>Column heading</t>
  </si>
  <si>
    <t xml:space="preserve">  Column heading descriptions</t>
  </si>
  <si>
    <t>Table that contains the information that is extracted from our surveys</t>
  </si>
  <si>
    <t>Contains the information that is extracted from our surveys</t>
  </si>
  <si>
    <t>Length (M)</t>
  </si>
  <si>
    <t xml:space="preserve">This is the length of the survey that was carried out - Typically recorded at 50m intervals. </t>
  </si>
  <si>
    <t>This formula work out if the required burial depth can be obtained using the survey data information</t>
  </si>
  <si>
    <t>R2 Reduced (M)</t>
  </si>
  <si>
    <t>This is the depth to the rock on the seabed</t>
  </si>
  <si>
    <t>This table removes the formula from the previous assessment to allow the engineering practicable assessment to be carried out.</t>
  </si>
  <si>
    <t>Seabed (M)</t>
  </si>
  <si>
    <t>This is the depth to the top of any sediment</t>
  </si>
  <si>
    <t>Engineering Practicable Assessment</t>
  </si>
  <si>
    <t xml:space="preserve">This table summaries the engineering review that is carried out after the "Feasibility" assessment is carried out.  This identifies what is engineering possible. </t>
  </si>
  <si>
    <t xml:space="preserve">This is the difference between the sediment and rock - i.e. what is the depth of material that burial is can utilise. </t>
  </si>
  <si>
    <t xml:space="preserve">This table converts the previous engineering assessment into a summary %. </t>
  </si>
  <si>
    <t>This table works out if the required burial depth can be obtained using the survey data information</t>
  </si>
  <si>
    <t>Mass Flow Excavation (&gt;0.75m)</t>
  </si>
  <si>
    <t>Used to indicate that there are more than 0.75m of burial material</t>
  </si>
  <si>
    <t>Environmental Assessment</t>
  </si>
  <si>
    <t>"Included in error and should be removed"</t>
  </si>
  <si>
    <t>Jetting (&gt;0.75m)</t>
  </si>
  <si>
    <t>Ploughing (&gt;1.3m)</t>
  </si>
  <si>
    <t>Used to indicate that there are more than 1.3m of burial material</t>
  </si>
  <si>
    <t>Used to ensure that burial depths and lengths are achievable</t>
  </si>
  <si>
    <t xml:space="preserve">Used for the CBA to identify which section is being considered. </t>
  </si>
  <si>
    <t>Length in meters for the CBA calculation</t>
  </si>
  <si>
    <t>Depth in meters for the CBA calculation</t>
  </si>
  <si>
    <t>Outcomes of assessment for the protection method</t>
  </si>
  <si>
    <t>Input</t>
  </si>
  <si>
    <t>Copy from CBA Interface tab "Data Entry"</t>
  </si>
  <si>
    <t>Input Required</t>
  </si>
  <si>
    <t xml:space="preserve">Buried </t>
  </si>
  <si>
    <t>Survey Observations</t>
  </si>
  <si>
    <t>KP (km) from start of survey</t>
  </si>
  <si>
    <t>Depth of Cover (m)</t>
  </si>
  <si>
    <t>Check Total</t>
  </si>
  <si>
    <t>Insert a Count total at the bottom of Column A to know how many cells should be totalled in "Total Boxes"</t>
  </si>
  <si>
    <t xml:space="preserve">Boxes  in this colour are formula driven and will need to be checked each time the spreadsheet is created for a new cable. </t>
  </si>
  <si>
    <t>General Geographical Area</t>
  </si>
  <si>
    <t>CBA Input - Existing Cable</t>
  </si>
  <si>
    <t>Total Societal Value</t>
  </si>
  <si>
    <t>UNKNOWN</t>
  </si>
  <si>
    <t>Pending survey data</t>
  </si>
  <si>
    <t>Gravelly SAND</t>
  </si>
  <si>
    <t>Depth of cover unknown</t>
  </si>
  <si>
    <t>Sandy GRAVEL</t>
  </si>
  <si>
    <t>Boulder Field</t>
  </si>
  <si>
    <t>This section may require intervention (MFE or ROV/Diver Clearance or Mattress protection)</t>
  </si>
  <si>
    <t>Good Burial Expected</t>
  </si>
  <si>
    <t>Sandy MUD</t>
  </si>
  <si>
    <t>Length 
(Km)</t>
  </si>
  <si>
    <t xml:space="preserve">NB: Maps are based on detailed analysis of the highlighted squares. </t>
  </si>
  <si>
    <r>
      <t xml:space="preserve">Additinonal General Information:
</t>
    </r>
    <r>
      <rPr>
        <sz val="11"/>
        <color theme="1"/>
        <rFont val="Calibri"/>
        <family val="2"/>
        <scheme val="minor"/>
      </rPr>
      <t>The number of sections for the CBA is determined by the number of changes that are idenified in the inspection / survey data.  Normally a new section is added when the cable deepth changes (0-10m, 10-40m, 40+) as different installation processes may need to be adopted.  Sections can also be added for different sea bet type identifed in the inspection data.  Finally a greater number of sections may also be introduced to allow greater flexiblity about a specific marine or unique feature.  
The number of sections will reconcilation to</t>
    </r>
    <r>
      <rPr>
        <b/>
        <sz val="11"/>
        <color theme="1"/>
        <rFont val="Calibri"/>
        <family val="2"/>
        <scheme val="minor"/>
      </rPr>
      <t xml:space="preserve"> </t>
    </r>
    <r>
      <rPr>
        <b/>
        <u/>
        <sz val="11"/>
        <color theme="1"/>
        <rFont val="Calibri"/>
        <family val="2"/>
        <scheme val="minor"/>
      </rPr>
      <t>Column W</t>
    </r>
    <r>
      <rPr>
        <b/>
        <sz val="11"/>
        <color theme="1"/>
        <rFont val="Calibri"/>
        <family val="2"/>
        <scheme val="minor"/>
      </rPr>
      <t xml:space="preserve">. </t>
    </r>
  </si>
  <si>
    <r>
      <t xml:space="preserve">Specific Information:
</t>
    </r>
    <r>
      <rPr>
        <sz val="11"/>
        <color theme="1"/>
        <rFont val="Calibri"/>
        <family val="2"/>
        <scheme val="minor"/>
      </rPr>
      <t xml:space="preserve">6 Sections was deemed appropriate for this CBA as the tools that would be used by the installation contractor would be the same for </t>
    </r>
  </si>
  <si>
    <t>Feasible length (m) is less than</t>
  </si>
  <si>
    <t>Unfeasible length (m) is more than</t>
  </si>
  <si>
    <t>Burial Scenario</t>
  </si>
  <si>
    <t>Decreased health and safety risk to marine vessel operators from cable snagging</t>
  </si>
  <si>
    <t>Increased health costs due to increase in fuel poverty rates</t>
  </si>
  <si>
    <t>Decreased damage costs to marine vessel operators from cable snagging</t>
  </si>
  <si>
    <t xml:space="preserve">Increased distribution costs leading to lower renewable generation on islands and lower Gross Value Added (GVA) </t>
  </si>
  <si>
    <t>Increased cost to fishing operators due to loss of access to fishing grounds during cable installation</t>
  </si>
  <si>
    <t>Increased distribution costs leading to lower renewable generation on islands and higher Greenhouse Gas (GHG) emissions</t>
  </si>
  <si>
    <t>Change in costs to seabed and marine environment</t>
  </si>
  <si>
    <t>Impact 17</t>
  </si>
  <si>
    <t>Impact 18</t>
  </si>
  <si>
    <t>Proportion of Costs Passed to Distribution Bills in Year 1 (%)</t>
  </si>
  <si>
    <t>Proportion of Costs Passed to Distribution Bills in Years 2-4 (%)</t>
  </si>
  <si>
    <t>Proportion of Costs Passed to Distribution Bills in Years 5-6 (%)</t>
  </si>
  <si>
    <t>Mass Flow Excavation
(&gt;1.5m)</t>
  </si>
  <si>
    <t>Jetting
(&gt;1.5m)</t>
  </si>
  <si>
    <t>Ploughing
(&gt;2.0m)</t>
  </si>
  <si>
    <t>Formula - =IF(D4&gt;'Control assumptions'!$C$5,"1", "0")</t>
  </si>
  <si>
    <t>Formula - = value(G4)
Ouptut - Red if Zero (no burial) / Green if 1 (Burial)</t>
  </si>
  <si>
    <t>Formula - = K4
Output White "0"
Green "1" Burial 
Manual input "2" to input engineering decisions change</t>
  </si>
  <si>
    <t>Yes</t>
  </si>
  <si>
    <t>Planned</t>
  </si>
  <si>
    <t>Existing Route - End to End Replacement</t>
  </si>
  <si>
    <t>Both</t>
  </si>
  <si>
    <t>Summer</t>
  </si>
  <si>
    <t>Moderate</t>
  </si>
  <si>
    <t>Wave &lt;15kW per sq m, Wind 200-800 W per sq m</t>
  </si>
  <si>
    <t>2012/13 prices</t>
  </si>
  <si>
    <t>On Surface</t>
  </si>
  <si>
    <t>Option 1A</t>
  </si>
  <si>
    <t>Option 1B</t>
  </si>
  <si>
    <t>Option 1D</t>
  </si>
  <si>
    <t>Option 2A</t>
  </si>
  <si>
    <t>Option 2B</t>
  </si>
  <si>
    <t>Option 2C</t>
  </si>
  <si>
    <t>Option 2D</t>
  </si>
  <si>
    <t>Option 2G</t>
  </si>
  <si>
    <t>40+</t>
  </si>
  <si>
    <t>Rockplacement</t>
  </si>
  <si>
    <t>Option 1E</t>
  </si>
  <si>
    <t>Option 1F</t>
  </si>
  <si>
    <t>Option 2H</t>
  </si>
  <si>
    <t>Option 2I</t>
  </si>
  <si>
    <t>Option 2J</t>
  </si>
  <si>
    <t>Option 2K</t>
  </si>
  <si>
    <t>Option 2N</t>
  </si>
  <si>
    <t>Option 2O</t>
  </si>
  <si>
    <t>Option 2P</t>
  </si>
  <si>
    <t>Option 2S</t>
  </si>
  <si>
    <t>Option 2T</t>
  </si>
  <si>
    <t>Option 2U</t>
  </si>
  <si>
    <t>Option 2V</t>
  </si>
  <si>
    <t>Option 2W</t>
  </si>
  <si>
    <t>Option 2X</t>
  </si>
  <si>
    <t>Option 2Y</t>
  </si>
  <si>
    <t>Option 2Z</t>
  </si>
  <si>
    <t>Option 2AA</t>
  </si>
  <si>
    <t>Option 2AB</t>
  </si>
  <si>
    <t>_Surfacelay</t>
  </si>
  <si>
    <t>Option 3C</t>
  </si>
  <si>
    <t>Option 3D</t>
  </si>
  <si>
    <t>-</t>
  </si>
  <si>
    <t>Option 3E</t>
  </si>
  <si>
    <t>Option 3F</t>
  </si>
  <si>
    <t>Option 3G</t>
  </si>
  <si>
    <t>Option 3H</t>
  </si>
  <si>
    <t>Option 3I</t>
  </si>
  <si>
    <t>Hidden Rows</t>
  </si>
  <si>
    <t>Option 3J</t>
  </si>
  <si>
    <t>Option 2E</t>
  </si>
  <si>
    <t>Option 2F</t>
  </si>
  <si>
    <t>10-40</t>
  </si>
  <si>
    <t>&lt;10</t>
  </si>
  <si>
    <t>HDD</t>
  </si>
  <si>
    <t>Rock Bag</t>
  </si>
  <si>
    <t>Jett</t>
  </si>
  <si>
    <t>Mass flo</t>
  </si>
  <si>
    <t>Surface</t>
  </si>
  <si>
    <t>1B</t>
  </si>
  <si>
    <t>1C</t>
  </si>
  <si>
    <t>2A</t>
  </si>
  <si>
    <t>2B</t>
  </si>
  <si>
    <t>2C</t>
  </si>
  <si>
    <t>2D</t>
  </si>
  <si>
    <t>2E</t>
  </si>
  <si>
    <t>2F</t>
  </si>
  <si>
    <t>2G</t>
  </si>
  <si>
    <t>2I</t>
  </si>
  <si>
    <t>2H</t>
  </si>
  <si>
    <t>2J</t>
  </si>
  <si>
    <t>2L</t>
  </si>
  <si>
    <t>2M</t>
  </si>
  <si>
    <t>2N</t>
  </si>
  <si>
    <t>2O</t>
  </si>
  <si>
    <t>Option 2L</t>
  </si>
  <si>
    <t>Option 2M</t>
  </si>
  <si>
    <t>Option 3A</t>
  </si>
  <si>
    <t>Option 3B</t>
  </si>
  <si>
    <t>Expectant Life 25 Years</t>
  </si>
  <si>
    <t>Expectant Life 35 Years</t>
  </si>
  <si>
    <t>Expectant Life 45 Years</t>
  </si>
  <si>
    <t>Mass Flow</t>
  </si>
  <si>
    <t>Mattressing</t>
  </si>
  <si>
    <t>No Burial</t>
  </si>
  <si>
    <t>200m</t>
  </si>
  <si>
    <t>0308301</t>
  </si>
  <si>
    <t>No. of Users  to be Connected (Total)</t>
  </si>
  <si>
    <t>No. of Domestic Users</t>
  </si>
  <si>
    <t>No. of SME Users</t>
  </si>
  <si>
    <t>No. of Commercial &amp; Industrial Users</t>
  </si>
  <si>
    <t>10 boxes</t>
  </si>
  <si>
    <t>6 Boxes</t>
  </si>
  <si>
    <t>5 Boxes</t>
  </si>
  <si>
    <t>13 Boxes</t>
  </si>
  <si>
    <t>13 boxes</t>
  </si>
  <si>
    <t>0 boxes</t>
  </si>
  <si>
    <t>Mattress</t>
  </si>
  <si>
    <t>1A</t>
  </si>
  <si>
    <t>Plough</t>
  </si>
  <si>
    <t>Option 1C</t>
  </si>
  <si>
    <t>Split Pipe</t>
  </si>
  <si>
    <t>1D</t>
  </si>
  <si>
    <t>1E</t>
  </si>
  <si>
    <t>None</t>
  </si>
  <si>
    <t>none</t>
  </si>
  <si>
    <t>2K</t>
  </si>
  <si>
    <t>2P</t>
  </si>
  <si>
    <t>Option 2Q</t>
  </si>
  <si>
    <t>2Q</t>
  </si>
  <si>
    <t>2R</t>
  </si>
  <si>
    <t>2S</t>
  </si>
  <si>
    <t>2T</t>
  </si>
  <si>
    <t>Option 2R</t>
  </si>
  <si>
    <t>2U</t>
  </si>
  <si>
    <t>2V</t>
  </si>
  <si>
    <t>2W</t>
  </si>
  <si>
    <t>2X</t>
  </si>
  <si>
    <t>2Y</t>
  </si>
  <si>
    <t>2Z</t>
  </si>
  <si>
    <t>2AA</t>
  </si>
  <si>
    <t>2AB</t>
  </si>
  <si>
    <t>Extended life to 35 years</t>
  </si>
  <si>
    <t>Extended life to 45 years</t>
  </si>
  <si>
    <t>Reduced life to 9 years</t>
  </si>
  <si>
    <t>Reduced life to 15 years</t>
  </si>
  <si>
    <t>Extended life to 35 years.</t>
  </si>
  <si>
    <t>Extended life to 45 years.</t>
  </si>
  <si>
    <t>Existing</t>
  </si>
  <si>
    <t>Exisitng Install</t>
  </si>
  <si>
    <t>Existing Install</t>
  </si>
  <si>
    <t>Mattress and Rockbag</t>
  </si>
  <si>
    <t>No Decommisioning of existing 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</si>
</sst>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44" formatCode="_-&quot;£&quot;* #,##0.00_-;\-&quot;£&quot;* #,##0.00_-;_-&quot;£&quot;* &quot;-&quot;??_-;_-@_-"/>
    <numFmt numFmtId="43" formatCode="_-* #,##0.00_-;\-* #,##0.00_-;_-* &quot;-&quot;??_-;_-@_-"/>
    <numFmt numFmtId="164" formatCode="_-&quot;£&quot;* #,##0_-;\-&quot;£&quot;* #,##0_-;_-&quot;£&quot;* &quot;-&quot;??_-;_-@_-"/>
    <numFmt numFmtId="165" formatCode="_-* #,##0.0_-;\-* #,##0.0_-;_-* &quot;-&quot;??_-;_-@_-"/>
    <numFmt numFmtId="166" formatCode="0.000"/>
    <numFmt numFmtId="167" formatCode="0.0"/>
    <numFmt numFmtId="168" formatCode="_(* #,##0.00_);_(* \(#,##0.00\);_(* &quot;-&quot;??_);_(@_)"/>
  </numFmts>
  <fonts count="49" x14ac:knownFonts="1">
    <font>
      <sz val="11"/>
      <color theme="1"/>
      <name val="Calibri"/>
      <family val="2"/>
      <scheme val="minor"/>
    </font>
    <font>
      <sz val="11"/>
      <color theme="1"/>
      <name val="Arial"/>
      <family val="2"/>
    </font>
    <font>
      <sz val="11"/>
      <color theme="1"/>
      <name val="Arial"/>
      <family val="2"/>
    </font>
    <font>
      <b/>
      <sz val="11"/>
      <color theme="0"/>
      <name val="Arial"/>
      <family val="2"/>
    </font>
    <font>
      <sz val="11"/>
      <color theme="0"/>
      <name val="Arial"/>
      <family val="2"/>
    </font>
    <font>
      <b/>
      <sz val="10"/>
      <color rgb="FF9E0880"/>
      <name val="Wingdings"/>
      <charset val="2"/>
    </font>
    <font>
      <sz val="10"/>
      <name val="Arial"/>
      <family val="2"/>
    </font>
    <font>
      <b/>
      <sz val="10"/>
      <color rgb="FF7FBB42"/>
      <name val="Wingdings"/>
      <charset val="2"/>
    </font>
    <font>
      <b/>
      <sz val="10"/>
      <color rgb="FF00B5E5"/>
      <name val="Wingdings"/>
      <charset val="2"/>
    </font>
    <font>
      <b/>
      <sz val="10"/>
      <color rgb="FFFC9F1A"/>
      <name val="Wingdings"/>
      <charset val="2"/>
    </font>
    <font>
      <b/>
      <sz val="10"/>
      <name val="Arial"/>
      <family val="2"/>
    </font>
    <font>
      <i/>
      <sz val="11"/>
      <color theme="0"/>
      <name val="Arial"/>
      <family val="2"/>
    </font>
    <font>
      <i/>
      <sz val="10"/>
      <name val="Arial"/>
      <family val="2"/>
    </font>
    <font>
      <b/>
      <sz val="10"/>
      <color rgb="FFFFFFFF"/>
      <name val="Arial"/>
      <family val="2"/>
    </font>
    <font>
      <sz val="10"/>
      <color rgb="FF000000"/>
      <name val="Arial"/>
      <family val="2"/>
    </font>
    <font>
      <b/>
      <sz val="10"/>
      <color theme="1"/>
      <name val="Arial"/>
      <family val="2"/>
    </font>
    <font>
      <b/>
      <sz val="10"/>
      <color rgb="FF000000"/>
      <name val="Arial"/>
      <family val="2"/>
    </font>
    <font>
      <sz val="11"/>
      <color theme="1"/>
      <name val="Calibri"/>
      <family val="2"/>
      <scheme val="minor"/>
    </font>
    <font>
      <u/>
      <sz val="11"/>
      <color theme="10"/>
      <name val="Calibri"/>
      <family val="2"/>
      <scheme val="minor"/>
    </font>
    <font>
      <sz val="8"/>
      <color theme="1"/>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0"/>
      <name val="Calibri"/>
      <family val="2"/>
      <scheme val="minor"/>
    </font>
    <font>
      <b/>
      <sz val="11"/>
      <name val="Calibri"/>
      <family val="2"/>
      <scheme val="minor"/>
    </font>
    <font>
      <b/>
      <i/>
      <sz val="11"/>
      <name val="Calibri"/>
      <family val="2"/>
      <scheme val="minor"/>
    </font>
    <font>
      <sz val="11"/>
      <color theme="1"/>
      <name val="Wingdings"/>
      <charset val="2"/>
    </font>
    <font>
      <b/>
      <sz val="10"/>
      <color theme="1"/>
      <name val="Calibri"/>
      <family val="2"/>
      <scheme val="minor"/>
    </font>
    <font>
      <sz val="10"/>
      <color theme="1"/>
      <name val="Calibri"/>
      <family val="2"/>
      <scheme val="minor"/>
    </font>
    <font>
      <sz val="11"/>
      <color theme="0"/>
      <name val="Calibri"/>
      <family val="2"/>
      <scheme val="minor"/>
    </font>
    <font>
      <b/>
      <sz val="11"/>
      <color theme="0"/>
      <name val="Calibri"/>
      <family val="2"/>
      <scheme val="minor"/>
    </font>
    <font>
      <sz val="10"/>
      <color theme="1"/>
      <name val="Arial"/>
      <family val="2"/>
    </font>
    <font>
      <sz val="10"/>
      <color rgb="FFFF0000"/>
      <name val="Arial"/>
      <family val="2"/>
    </font>
    <font>
      <b/>
      <u/>
      <sz val="11"/>
      <color theme="1"/>
      <name val="Calibri"/>
      <family val="2"/>
      <scheme val="minor"/>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u/>
      <sz val="10"/>
      <color indexed="12"/>
      <name val="MS Sans Serif"/>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0"/>
      <color theme="10"/>
      <name val="Arial"/>
      <family val="2"/>
    </font>
  </fonts>
  <fills count="54">
    <fill>
      <patternFill patternType="none"/>
    </fill>
    <fill>
      <patternFill patternType="gray125"/>
    </fill>
    <fill>
      <patternFill patternType="solid">
        <fgColor rgb="FFFFFFCC"/>
      </patternFill>
    </fill>
    <fill>
      <patternFill patternType="solid">
        <fgColor rgb="FF00B5E5"/>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rgb="FF0070C0"/>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
      <patternFill patternType="solid">
        <fgColor theme="9"/>
        <bgColor indexed="64"/>
      </patternFill>
    </fill>
    <fill>
      <patternFill patternType="solid">
        <fgColor theme="1"/>
        <bgColor indexed="64"/>
      </patternFill>
    </fill>
    <fill>
      <patternFill patternType="solid">
        <fgColor theme="0" tint="-0.499984740745262"/>
        <bgColor indexed="64"/>
      </patternFill>
    </fill>
  </fills>
  <borders count="58">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rgb="FFB2B2B2"/>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top style="thin">
        <color rgb="FFB2B2B2"/>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9">
    <xf numFmtId="0" fontId="0" fillId="0" borderId="0"/>
    <xf numFmtId="0" fontId="6" fillId="2" borderId="1" applyNumberFormat="0" applyFont="0" applyAlignment="0" applyProtection="0"/>
    <xf numFmtId="9" fontId="17" fillId="0" borderId="0" applyFont="0" applyFill="0" applyBorder="0" applyAlignment="0" applyProtection="0"/>
    <xf numFmtId="0" fontId="18" fillId="0" borderId="0" applyNumberFormat="0" applyFill="0" applyBorder="0" applyAlignment="0" applyProtection="0"/>
    <xf numFmtId="43" fontId="17" fillId="0" borderId="0" applyFont="0" applyFill="0" applyBorder="0" applyAlignment="0" applyProtection="0"/>
    <xf numFmtId="0" fontId="6" fillId="0" borderId="0"/>
    <xf numFmtId="0" fontId="31" fillId="24" borderId="0" applyNumberFormat="0" applyBorder="0" applyAlignment="0" applyProtection="0"/>
    <xf numFmtId="0" fontId="31" fillId="28" borderId="0" applyNumberFormat="0" applyBorder="0" applyAlignment="0" applyProtection="0"/>
    <xf numFmtId="0" fontId="31" fillId="32" borderId="0" applyNumberFormat="0" applyBorder="0" applyAlignment="0" applyProtection="0"/>
    <xf numFmtId="0" fontId="31" fillId="36"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8" fillId="18" borderId="0" applyNumberFormat="0" applyBorder="0" applyAlignment="0" applyProtection="0"/>
    <xf numFmtId="0" fontId="39" fillId="21" borderId="53" applyNumberFormat="0" applyAlignment="0" applyProtection="0"/>
    <xf numFmtId="0" fontId="40" fillId="22" borderId="56"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41" fillId="0" borderId="0" applyNumberFormat="0" applyFill="0" applyBorder="0" applyAlignment="0" applyProtection="0"/>
    <xf numFmtId="0" fontId="42" fillId="17" borderId="0" applyNumberFormat="0" applyBorder="0" applyAlignment="0" applyProtection="0"/>
    <xf numFmtId="0" fontId="34" fillId="0" borderId="50" applyNumberFormat="0" applyFill="0" applyAlignment="0" applyProtection="0"/>
    <xf numFmtId="0" fontId="35" fillId="0" borderId="51" applyNumberFormat="0" applyFill="0" applyAlignment="0" applyProtection="0"/>
    <xf numFmtId="0" fontId="36" fillId="0" borderId="52"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20" borderId="53" applyNumberFormat="0" applyAlignment="0" applyProtection="0"/>
    <xf numFmtId="0" fontId="45" fillId="0" borderId="55" applyNumberFormat="0" applyFill="0" applyAlignment="0" applyProtection="0"/>
    <xf numFmtId="0" fontId="46" fillId="19" borderId="0" applyNumberFormat="0" applyBorder="0" applyAlignment="0" applyProtection="0"/>
    <xf numFmtId="0" fontId="17" fillId="0" borderId="0"/>
    <xf numFmtId="0" fontId="17" fillId="0" borderId="0"/>
    <xf numFmtId="0" fontId="6" fillId="0" borderId="0"/>
    <xf numFmtId="0" fontId="6" fillId="0" borderId="0"/>
    <xf numFmtId="0" fontId="6" fillId="0" borderId="0"/>
    <xf numFmtId="0" fontId="2" fillId="0" borderId="0"/>
    <xf numFmtId="0" fontId="17" fillId="0" borderId="0"/>
    <xf numFmtId="0" fontId="6" fillId="0" borderId="0"/>
    <xf numFmtId="0" fontId="31" fillId="0" borderId="0"/>
    <xf numFmtId="0" fontId="47" fillId="21" borderId="54"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57" applyNumberFormat="0" applyFill="0" applyAlignment="0" applyProtection="0"/>
    <xf numFmtId="0" fontId="32" fillId="0" borderId="0" applyNumberFormat="0" applyFill="0" applyBorder="0" applyAlignment="0" applyProtection="0"/>
    <xf numFmtId="0" fontId="1" fillId="0" borderId="0"/>
    <xf numFmtId="0" fontId="48" fillId="0" borderId="0" applyNumberFormat="0" applyFill="0" applyBorder="0" applyAlignment="0" applyProtection="0"/>
    <xf numFmtId="9" fontId="6" fillId="0" borderId="0" applyFont="0" applyFill="0" applyBorder="0" applyAlignment="0" applyProtection="0"/>
  </cellStyleXfs>
  <cellXfs count="488">
    <xf numFmtId="0" fontId="0" fillId="0" borderId="0" xfId="0"/>
    <xf numFmtId="0" fontId="3" fillId="3" borderId="2" xfId="0" applyFont="1" applyFill="1" applyBorder="1"/>
    <xf numFmtId="0" fontId="3" fillId="3" borderId="3" xfId="0" applyFont="1" applyFill="1" applyBorder="1"/>
    <xf numFmtId="0" fontId="3" fillId="3" borderId="4" xfId="0" applyFont="1" applyFill="1" applyBorder="1" applyAlignment="1">
      <alignment horizontal="left"/>
    </xf>
    <xf numFmtId="0" fontId="5" fillId="4" borderId="5" xfId="0" applyFont="1" applyFill="1" applyBorder="1" applyAlignment="1">
      <alignment horizontal="center"/>
    </xf>
    <xf numFmtId="0" fontId="6" fillId="4" borderId="6" xfId="0" applyFont="1" applyFill="1" applyBorder="1"/>
    <xf numFmtId="164" fontId="0" fillId="4" borderId="7" xfId="0" applyNumberFormat="1" applyFill="1" applyBorder="1" applyAlignment="1">
      <alignment horizontal="center"/>
    </xf>
    <xf numFmtId="0" fontId="6" fillId="4" borderId="0" xfId="0" applyFont="1" applyFill="1" applyBorder="1"/>
    <xf numFmtId="0" fontId="7" fillId="4" borderId="5" xfId="0" applyFont="1" applyFill="1" applyBorder="1" applyAlignment="1">
      <alignment horizontal="center"/>
    </xf>
    <xf numFmtId="0" fontId="8" fillId="4" borderId="5" xfId="0" applyFont="1" applyFill="1" applyBorder="1" applyAlignment="1">
      <alignment horizontal="center"/>
    </xf>
    <xf numFmtId="0" fontId="9" fillId="4" borderId="5" xfId="0" applyFont="1" applyFill="1" applyBorder="1" applyAlignment="1">
      <alignment horizontal="center"/>
    </xf>
    <xf numFmtId="0" fontId="6" fillId="4" borderId="0" xfId="0" applyFont="1" applyFill="1"/>
    <xf numFmtId="0" fontId="9" fillId="4" borderId="8" xfId="0" applyFont="1" applyFill="1" applyBorder="1" applyAlignment="1">
      <alignment horizontal="center"/>
    </xf>
    <xf numFmtId="0" fontId="6" fillId="4" borderId="9" xfId="0" applyFont="1" applyFill="1" applyBorder="1"/>
    <xf numFmtId="164" fontId="0" fillId="4" borderId="10" xfId="0" applyNumberFormat="1" applyFill="1" applyBorder="1" applyAlignment="1">
      <alignment horizontal="center"/>
    </xf>
    <xf numFmtId="0" fontId="6" fillId="4" borderId="5" xfId="0" applyFont="1" applyFill="1" applyBorder="1"/>
    <xf numFmtId="0" fontId="0" fillId="4" borderId="11" xfId="0" applyFill="1" applyBorder="1"/>
    <xf numFmtId="0" fontId="0" fillId="4" borderId="12" xfId="0" applyFill="1" applyBorder="1"/>
    <xf numFmtId="164" fontId="10" fillId="5" borderId="13" xfId="0" applyNumberFormat="1" applyFont="1" applyFill="1" applyBorder="1" applyAlignment="1">
      <alignment horizontal="center"/>
    </xf>
    <xf numFmtId="164" fontId="0" fillId="0" borderId="0" xfId="0" applyNumberFormat="1"/>
    <xf numFmtId="0" fontId="3" fillId="3" borderId="2" xfId="0" applyFont="1" applyFill="1" applyBorder="1" applyAlignment="1">
      <alignment horizontal="left"/>
    </xf>
    <xf numFmtId="164" fontId="0" fillId="4" borderId="5" xfId="0" applyNumberFormat="1" applyFill="1" applyBorder="1" applyAlignment="1">
      <alignment horizontal="center"/>
    </xf>
    <xf numFmtId="0" fontId="3" fillId="0" borderId="3" xfId="0" applyFont="1" applyFill="1" applyBorder="1" applyAlignment="1">
      <alignment horizontal="left"/>
    </xf>
    <xf numFmtId="164" fontId="0" fillId="0" borderId="0" xfId="0" applyNumberFormat="1" applyFill="1" applyBorder="1" applyAlignment="1">
      <alignment horizontal="center"/>
    </xf>
    <xf numFmtId="164" fontId="10" fillId="0" borderId="0" xfId="0" applyNumberFormat="1" applyFont="1" applyFill="1" applyBorder="1" applyAlignment="1">
      <alignment horizontal="center"/>
    </xf>
    <xf numFmtId="0" fontId="0" fillId="0" borderId="0" xfId="0" applyFill="1"/>
    <xf numFmtId="0" fontId="3" fillId="0" borderId="0" xfId="0" applyFont="1" applyFill="1" applyBorder="1" applyAlignment="1">
      <alignment horizontal="left"/>
    </xf>
    <xf numFmtId="164" fontId="6" fillId="0" borderId="0" xfId="0" applyNumberFormat="1" applyFont="1" applyFill="1" applyBorder="1" applyAlignment="1">
      <alignment horizontal="center"/>
    </xf>
    <xf numFmtId="0" fontId="0" fillId="0" borderId="0" xfId="0" applyFill="1" applyBorder="1"/>
    <xf numFmtId="164" fontId="10" fillId="5" borderId="19" xfId="0" applyNumberFormat="1" applyFont="1" applyFill="1" applyBorder="1" applyAlignment="1">
      <alignment horizontal="center"/>
    </xf>
    <xf numFmtId="0" fontId="0" fillId="0" borderId="0" xfId="0" applyAlignment="1">
      <alignment horizontal="center"/>
    </xf>
    <xf numFmtId="0" fontId="13" fillId="3" borderId="21" xfId="0" applyFont="1" applyFill="1" applyBorder="1" applyAlignment="1">
      <alignment horizontal="center" vertical="center" wrapText="1"/>
    </xf>
    <xf numFmtId="0" fontId="13" fillId="3" borderId="22" xfId="0" applyFont="1" applyFill="1" applyBorder="1" applyAlignment="1">
      <alignment horizontal="center" vertical="center" wrapText="1"/>
    </xf>
    <xf numFmtId="8" fontId="14" fillId="0" borderId="24" xfId="0" applyNumberFormat="1" applyFont="1" applyBorder="1" applyAlignment="1">
      <alignment horizontal="center" vertical="center" wrapText="1"/>
    </xf>
    <xf numFmtId="6" fontId="14" fillId="0" borderId="24" xfId="0" applyNumberFormat="1" applyFont="1" applyBorder="1" applyAlignment="1">
      <alignment horizontal="center" vertical="center" wrapText="1"/>
    </xf>
    <xf numFmtId="6" fontId="16" fillId="0" borderId="24" xfId="0" applyNumberFormat="1" applyFont="1" applyBorder="1" applyAlignment="1">
      <alignment horizontal="center" vertical="center" wrapText="1"/>
    </xf>
    <xf numFmtId="0" fontId="18" fillId="0" borderId="0" xfId="3"/>
    <xf numFmtId="0" fontId="3" fillId="3" borderId="2" xfId="0" applyFont="1" applyFill="1" applyBorder="1"/>
    <xf numFmtId="0" fontId="4" fillId="3" borderId="3" xfId="0" applyFont="1" applyFill="1" applyBorder="1" applyAlignment="1">
      <alignment horizontal="left"/>
    </xf>
    <xf numFmtId="0" fontId="11" fillId="3" borderId="4" xfId="0" applyFont="1" applyFill="1" applyBorder="1"/>
    <xf numFmtId="0" fontId="10" fillId="4" borderId="5" xfId="0" applyFont="1" applyFill="1" applyBorder="1"/>
    <xf numFmtId="0" fontId="0" fillId="4" borderId="0" xfId="0" applyFill="1" applyBorder="1" applyAlignment="1">
      <alignment horizontal="left"/>
    </xf>
    <xf numFmtId="0" fontId="12" fillId="4" borderId="7" xfId="0" applyFont="1" applyFill="1" applyBorder="1"/>
    <xf numFmtId="49" fontId="6" fillId="2" borderId="1" xfId="1" applyNumberFormat="1" applyFont="1" applyAlignment="1">
      <alignment horizontal="left"/>
    </xf>
    <xf numFmtId="1" fontId="6" fillId="2" borderId="1" xfId="1" applyNumberFormat="1" applyFont="1" applyAlignment="1">
      <alignment horizontal="left"/>
    </xf>
    <xf numFmtId="49" fontId="0" fillId="4" borderId="0" xfId="0" applyNumberFormat="1" applyFill="1" applyBorder="1" applyAlignment="1">
      <alignment horizontal="left"/>
    </xf>
    <xf numFmtId="0" fontId="0" fillId="2" borderId="1" xfId="1" applyFont="1" applyAlignment="1">
      <alignment horizontal="left"/>
    </xf>
    <xf numFmtId="0" fontId="6" fillId="2" borderId="1" xfId="1" applyFont="1"/>
    <xf numFmtId="0" fontId="10" fillId="4" borderId="0" xfId="0" applyFont="1" applyFill="1" applyBorder="1"/>
    <xf numFmtId="0" fontId="6" fillId="2" borderId="1" xfId="1" applyFont="1" applyAlignment="1">
      <alignment horizontal="left"/>
    </xf>
    <xf numFmtId="0" fontId="10" fillId="4" borderId="14" xfId="0" applyFont="1" applyFill="1" applyBorder="1"/>
    <xf numFmtId="0" fontId="10" fillId="4" borderId="11" xfId="0" applyFont="1" applyFill="1" applyBorder="1"/>
    <xf numFmtId="0" fontId="0" fillId="4" borderId="20" xfId="0" applyFill="1" applyBorder="1" applyAlignment="1">
      <alignment horizontal="left"/>
    </xf>
    <xf numFmtId="0" fontId="12" fillId="4" borderId="13" xfId="0" applyFont="1" applyFill="1" applyBorder="1"/>
    <xf numFmtId="0" fontId="0" fillId="0" borderId="0" xfId="0"/>
    <xf numFmtId="0" fontId="0" fillId="0" borderId="0" xfId="0" applyFill="1" applyBorder="1"/>
    <xf numFmtId="164" fontId="0" fillId="4" borderId="17" xfId="0" applyNumberFormat="1" applyFill="1" applyBorder="1" applyAlignment="1">
      <alignment horizontal="center"/>
    </xf>
    <xf numFmtId="0" fontId="0" fillId="6" borderId="0" xfId="0" applyFill="1"/>
    <xf numFmtId="164" fontId="0" fillId="4" borderId="15" xfId="0" applyNumberFormat="1" applyFill="1" applyBorder="1" applyAlignment="1">
      <alignment horizontal="center"/>
    </xf>
    <xf numFmtId="0" fontId="3" fillId="3" borderId="16" xfId="0" applyFont="1" applyFill="1" applyBorder="1"/>
    <xf numFmtId="0" fontId="6" fillId="4" borderId="17" xfId="0" applyFont="1" applyFill="1" applyBorder="1"/>
    <xf numFmtId="0" fontId="10" fillId="4" borderId="19" xfId="0" applyFont="1" applyFill="1" applyBorder="1" applyAlignment="1">
      <alignment horizontal="left"/>
    </xf>
    <xf numFmtId="0" fontId="6" fillId="4" borderId="18" xfId="0" applyFont="1" applyFill="1" applyBorder="1"/>
    <xf numFmtId="0" fontId="6" fillId="0" borderId="0" xfId="0" applyFont="1" applyFill="1" applyBorder="1"/>
    <xf numFmtId="0" fontId="6" fillId="4" borderId="15" xfId="0" applyFont="1" applyFill="1" applyBorder="1"/>
    <xf numFmtId="0" fontId="0" fillId="0" borderId="0" xfId="0" applyBorder="1"/>
    <xf numFmtId="0" fontId="3" fillId="0" borderId="0" xfId="0" applyFont="1" applyFill="1" applyBorder="1"/>
    <xf numFmtId="0" fontId="10" fillId="0" borderId="0" xfId="0" applyFont="1" applyFill="1" applyBorder="1" applyAlignment="1">
      <alignment horizontal="left"/>
    </xf>
    <xf numFmtId="0" fontId="0" fillId="0" borderId="0" xfId="0" applyFill="1" applyAlignment="1">
      <alignment horizontal="center"/>
    </xf>
    <xf numFmtId="14" fontId="0" fillId="0" borderId="0" xfId="0" applyNumberFormat="1"/>
    <xf numFmtId="0" fontId="19" fillId="0" borderId="0" xfId="0" applyFont="1" applyAlignment="1">
      <alignment horizontal="center"/>
    </xf>
    <xf numFmtId="0" fontId="19" fillId="0" borderId="0" xfId="0" applyFont="1" applyBorder="1" applyAlignment="1">
      <alignment horizontal="center"/>
    </xf>
    <xf numFmtId="9" fontId="19" fillId="0" borderId="0" xfId="0" applyNumberFormat="1" applyFont="1" applyFill="1" applyBorder="1" applyAlignment="1">
      <alignment horizontal="center"/>
    </xf>
    <xf numFmtId="9" fontId="19" fillId="0" borderId="12" xfId="0" applyNumberFormat="1" applyFont="1" applyBorder="1" applyAlignment="1"/>
    <xf numFmtId="9" fontId="19" fillId="0" borderId="0" xfId="0" applyNumberFormat="1" applyFont="1" applyAlignment="1"/>
    <xf numFmtId="9" fontId="19" fillId="0" borderId="12" xfId="0" applyNumberFormat="1" applyFont="1" applyBorder="1" applyAlignment="1">
      <alignment horizontal="center"/>
    </xf>
    <xf numFmtId="0" fontId="19" fillId="0" borderId="0" xfId="0" applyFont="1" applyAlignment="1"/>
    <xf numFmtId="9" fontId="19" fillId="0" borderId="0" xfId="2" applyFont="1" applyAlignment="1"/>
    <xf numFmtId="0" fontId="19" fillId="0" borderId="0" xfId="0" applyFont="1"/>
    <xf numFmtId="9" fontId="19" fillId="0" borderId="0" xfId="2" applyFont="1" applyFill="1" applyAlignment="1"/>
    <xf numFmtId="9" fontId="0" fillId="0" borderId="0" xfId="2" applyFont="1"/>
    <xf numFmtId="164" fontId="0" fillId="4" borderId="0" xfId="0" applyNumberFormat="1" applyFill="1" applyBorder="1" applyAlignment="1">
      <alignment horizontal="center"/>
    </xf>
    <xf numFmtId="164" fontId="0" fillId="4" borderId="29" xfId="0" applyNumberFormat="1" applyFill="1" applyBorder="1" applyAlignment="1">
      <alignment horizontal="center"/>
    </xf>
    <xf numFmtId="164" fontId="0" fillId="4" borderId="13" xfId="0" applyNumberFormat="1" applyFill="1" applyBorder="1" applyAlignment="1">
      <alignment horizontal="center"/>
    </xf>
    <xf numFmtId="164" fontId="0" fillId="4" borderId="19" xfId="0" applyNumberFormat="1" applyFill="1" applyBorder="1" applyAlignment="1">
      <alignment horizontal="center"/>
    </xf>
    <xf numFmtId="164" fontId="0" fillId="4" borderId="28" xfId="0" applyNumberFormat="1" applyFill="1" applyBorder="1" applyAlignment="1">
      <alignment horizontal="left"/>
    </xf>
    <xf numFmtId="164" fontId="0" fillId="4" borderId="5" xfId="0" applyNumberFormat="1" applyFill="1" applyBorder="1" applyAlignment="1">
      <alignment horizontal="left"/>
    </xf>
    <xf numFmtId="164" fontId="0" fillId="4" borderId="11" xfId="0" applyNumberFormat="1" applyFill="1" applyBorder="1" applyAlignment="1">
      <alignment horizontal="left"/>
    </xf>
    <xf numFmtId="9" fontId="0" fillId="4" borderId="15" xfId="2" applyFont="1" applyFill="1" applyBorder="1" applyAlignment="1">
      <alignment horizontal="center"/>
    </xf>
    <xf numFmtId="9" fontId="0" fillId="4" borderId="17" xfId="2" applyFont="1" applyFill="1" applyBorder="1" applyAlignment="1">
      <alignment horizontal="center"/>
    </xf>
    <xf numFmtId="9" fontId="0" fillId="4" borderId="19" xfId="2" applyFont="1" applyFill="1" applyBorder="1" applyAlignment="1">
      <alignment horizontal="center"/>
    </xf>
    <xf numFmtId="164" fontId="0" fillId="4" borderId="15" xfId="0" applyNumberFormat="1" applyFill="1" applyBorder="1" applyAlignment="1">
      <alignment horizontal="left"/>
    </xf>
    <xf numFmtId="164" fontId="0" fillId="4" borderId="17" xfId="0" applyNumberFormat="1" applyFill="1" applyBorder="1" applyAlignment="1">
      <alignment horizontal="left"/>
    </xf>
    <xf numFmtId="164" fontId="0" fillId="4" borderId="19" xfId="0" applyNumberFormat="1" applyFill="1" applyBorder="1" applyAlignment="1">
      <alignment horizontal="left"/>
    </xf>
    <xf numFmtId="9" fontId="0" fillId="4" borderId="29" xfId="2" applyFont="1" applyFill="1" applyBorder="1" applyAlignment="1">
      <alignment horizontal="center"/>
    </xf>
    <xf numFmtId="9" fontId="0" fillId="4" borderId="7" xfId="2" applyFont="1" applyFill="1" applyBorder="1" applyAlignment="1">
      <alignment horizontal="center"/>
    </xf>
    <xf numFmtId="9" fontId="0" fillId="4" borderId="13" xfId="2" applyFont="1" applyFill="1" applyBorder="1" applyAlignment="1">
      <alignment horizontal="center"/>
    </xf>
    <xf numFmtId="164" fontId="0" fillId="0" borderId="0" xfId="0" applyNumberFormat="1" applyFill="1"/>
    <xf numFmtId="0" fontId="6" fillId="4" borderId="19" xfId="0" applyFont="1" applyFill="1" applyBorder="1"/>
    <xf numFmtId="0" fontId="0" fillId="0" borderId="0" xfId="0" applyFont="1" applyFill="1" applyBorder="1"/>
    <xf numFmtId="0" fontId="21" fillId="0" borderId="0" xfId="0" applyFont="1" applyFill="1" applyBorder="1"/>
    <xf numFmtId="0" fontId="22" fillId="0" borderId="0" xfId="0" applyFont="1"/>
    <xf numFmtId="9" fontId="19" fillId="0" borderId="12" xfId="0" applyNumberFormat="1" applyFont="1" applyFill="1" applyBorder="1" applyAlignment="1"/>
    <xf numFmtId="0" fontId="19" fillId="0" borderId="0" xfId="0" applyFont="1" applyFill="1"/>
    <xf numFmtId="164" fontId="0" fillId="0" borderId="17" xfId="0" applyNumberFormat="1" applyFill="1" applyBorder="1" applyAlignment="1">
      <alignment horizontal="center"/>
    </xf>
    <xf numFmtId="0" fontId="0" fillId="0" borderId="0" xfId="0" applyAlignment="1">
      <alignment horizontal="center"/>
    </xf>
    <xf numFmtId="0" fontId="0" fillId="0" borderId="0" xfId="0" applyAlignment="1">
      <alignment wrapText="1"/>
    </xf>
    <xf numFmtId="2" fontId="0" fillId="0" borderId="0" xfId="0" applyNumberFormat="1"/>
    <xf numFmtId="0" fontId="22" fillId="0" borderId="0" xfId="0" applyFont="1" applyAlignment="1">
      <alignment wrapText="1"/>
    </xf>
    <xf numFmtId="0" fontId="0" fillId="0" borderId="0" xfId="0" applyFill="1" applyBorder="1" applyAlignment="1"/>
    <xf numFmtId="0" fontId="0" fillId="0" borderId="0" xfId="0" applyFill="1" applyBorder="1" applyAlignment="1">
      <alignment vertical="top" wrapText="1"/>
    </xf>
    <xf numFmtId="0" fontId="0" fillId="0" borderId="0" xfId="0" applyNumberFormat="1"/>
    <xf numFmtId="0" fontId="0" fillId="0" borderId="0" xfId="0" applyNumberFormat="1" applyFill="1"/>
    <xf numFmtId="0" fontId="0" fillId="0" borderId="0" xfId="0" applyBorder="1" applyAlignment="1">
      <alignment horizontal="center" wrapText="1"/>
    </xf>
    <xf numFmtId="0" fontId="0" fillId="0" borderId="0" xfId="0" applyBorder="1" applyAlignment="1">
      <alignment horizontal="center"/>
    </xf>
    <xf numFmtId="0" fontId="0" fillId="0" borderId="0" xfId="0" applyNumberFormat="1" applyFill="1" applyBorder="1" applyAlignment="1">
      <alignment horizontal="left" vertical="top" wrapText="1"/>
    </xf>
    <xf numFmtId="0" fontId="0" fillId="0" borderId="0" xfId="0" applyFill="1" applyBorder="1" applyAlignment="1">
      <alignment horizontal="center" wrapText="1"/>
    </xf>
    <xf numFmtId="0" fontId="23" fillId="0" borderId="0" xfId="0" applyFont="1" applyFill="1" applyBorder="1" applyAlignment="1">
      <alignment horizontal="left"/>
    </xf>
    <xf numFmtId="0" fontId="0" fillId="0" borderId="0" xfId="0" applyFont="1" applyBorder="1"/>
    <xf numFmtId="0" fontId="0" fillId="0" borderId="35" xfId="0" applyBorder="1"/>
    <xf numFmtId="0" fontId="0" fillId="0" borderId="31" xfId="0" applyBorder="1"/>
    <xf numFmtId="0" fontId="0" fillId="0" borderId="27" xfId="0" applyBorder="1"/>
    <xf numFmtId="0" fontId="0" fillId="0" borderId="33" xfId="0" applyBorder="1"/>
    <xf numFmtId="0" fontId="0" fillId="0" borderId="34" xfId="0" applyBorder="1"/>
    <xf numFmtId="0" fontId="22" fillId="0" borderId="30" xfId="0" applyFont="1" applyBorder="1"/>
    <xf numFmtId="0" fontId="22" fillId="0" borderId="0" xfId="0" applyFont="1" applyFill="1" applyBorder="1"/>
    <xf numFmtId="0" fontId="21" fillId="8" borderId="27" xfId="0" applyFont="1" applyFill="1" applyBorder="1"/>
    <xf numFmtId="0" fontId="21" fillId="8" borderId="0" xfId="0" applyFont="1" applyFill="1" applyBorder="1"/>
    <xf numFmtId="0" fontId="25" fillId="8" borderId="33" xfId="0" applyFont="1" applyFill="1" applyBorder="1"/>
    <xf numFmtId="0" fontId="21" fillId="8" borderId="34" xfId="0" applyFont="1" applyFill="1" applyBorder="1"/>
    <xf numFmtId="0" fontId="24" fillId="8" borderId="34" xfId="0" applyFont="1" applyFill="1" applyBorder="1"/>
    <xf numFmtId="0" fontId="24" fillId="8" borderId="0" xfId="0" applyFont="1" applyFill="1" applyBorder="1"/>
    <xf numFmtId="9" fontId="24" fillId="8" borderId="0" xfId="0" applyNumberFormat="1" applyFont="1" applyFill="1" applyBorder="1" applyAlignment="1">
      <alignment horizontal="center"/>
    </xf>
    <xf numFmtId="9" fontId="24" fillId="8" borderId="34" xfId="0" applyNumberFormat="1" applyFont="1" applyFill="1" applyBorder="1" applyAlignment="1">
      <alignment horizontal="center"/>
    </xf>
    <xf numFmtId="9" fontId="24" fillId="8" borderId="24" xfId="0" applyNumberFormat="1" applyFont="1" applyFill="1" applyBorder="1" applyAlignment="1">
      <alignment horizontal="center"/>
    </xf>
    <xf numFmtId="0" fontId="22" fillId="8" borderId="27" xfId="0" applyFont="1" applyFill="1" applyBorder="1"/>
    <xf numFmtId="9" fontId="24" fillId="8" borderId="32" xfId="0" applyNumberFormat="1" applyFont="1" applyFill="1" applyBorder="1" applyAlignment="1">
      <alignment horizontal="center"/>
    </xf>
    <xf numFmtId="0" fontId="22" fillId="0" borderId="35" xfId="0" applyFont="1" applyBorder="1"/>
    <xf numFmtId="0" fontId="0" fillId="0" borderId="0" xfId="0" applyBorder="1" applyAlignment="1"/>
    <xf numFmtId="0" fontId="0" fillId="0" borderId="0" xfId="0" applyAlignment="1">
      <alignment horizontal="center"/>
    </xf>
    <xf numFmtId="0" fontId="3" fillId="3" borderId="29" xfId="0" applyFont="1" applyFill="1" applyBorder="1" applyAlignment="1">
      <alignment horizontal="left"/>
    </xf>
    <xf numFmtId="0" fontId="3" fillId="3" borderId="28" xfId="0" applyFont="1" applyFill="1" applyBorder="1" applyAlignment="1">
      <alignment horizontal="left"/>
    </xf>
    <xf numFmtId="164" fontId="0" fillId="4" borderId="28" xfId="0" applyNumberFormat="1" applyFill="1" applyBorder="1" applyAlignment="1">
      <alignment horizontal="center"/>
    </xf>
    <xf numFmtId="164" fontId="0" fillId="4" borderId="11" xfId="0" applyNumberFormat="1" applyFill="1" applyBorder="1" applyAlignment="1">
      <alignment horizontal="center"/>
    </xf>
    <xf numFmtId="164" fontId="10" fillId="5" borderId="11" xfId="0" applyNumberFormat="1" applyFont="1" applyFill="1" applyBorder="1" applyAlignment="1">
      <alignment horizontal="center"/>
    </xf>
    <xf numFmtId="0" fontId="3" fillId="3" borderId="16" xfId="0" applyFont="1" applyFill="1" applyBorder="1" applyAlignment="1">
      <alignment horizontal="left"/>
    </xf>
    <xf numFmtId="165" fontId="23" fillId="0" borderId="0" xfId="4" applyNumberFormat="1" applyFont="1" applyFill="1" applyBorder="1" applyAlignment="1"/>
    <xf numFmtId="165" fontId="23" fillId="0" borderId="0" xfId="4" applyNumberFormat="1" applyFont="1" applyFill="1" applyBorder="1" applyAlignment="1">
      <alignment horizontal="right"/>
    </xf>
    <xf numFmtId="9" fontId="20" fillId="0" borderId="0" xfId="2" applyNumberFormat="1" applyFont="1" applyFill="1" applyBorder="1" applyAlignment="1">
      <alignment horizontal="center"/>
    </xf>
    <xf numFmtId="0" fontId="0" fillId="0" borderId="0" xfId="0" applyFont="1" applyBorder="1" applyAlignment="1">
      <alignment horizontal="center"/>
    </xf>
    <xf numFmtId="0" fontId="22" fillId="0" borderId="0" xfId="0" applyFont="1" applyBorder="1" applyAlignment="1">
      <alignment horizontal="center"/>
    </xf>
    <xf numFmtId="164" fontId="0" fillId="9" borderId="0" xfId="0" applyNumberFormat="1" applyFill="1" applyBorder="1"/>
    <xf numFmtId="0" fontId="3" fillId="3" borderId="15" xfId="0" applyFont="1" applyFill="1" applyBorder="1" applyAlignment="1">
      <alignment horizontal="left"/>
    </xf>
    <xf numFmtId="0" fontId="0" fillId="0" borderId="0" xfId="0" applyAlignment="1">
      <alignment vertical="center"/>
    </xf>
    <xf numFmtId="0" fontId="0" fillId="0" borderId="27" xfId="0" applyFill="1" applyBorder="1"/>
    <xf numFmtId="0" fontId="0" fillId="0" borderId="32" xfId="0" applyBorder="1"/>
    <xf numFmtId="0" fontId="0" fillId="0" borderId="24" xfId="0" applyBorder="1"/>
    <xf numFmtId="0" fontId="0" fillId="0" borderId="36" xfId="0" applyFill="1" applyBorder="1"/>
    <xf numFmtId="0" fontId="0" fillId="0" borderId="23" xfId="0" applyFill="1" applyBorder="1"/>
    <xf numFmtId="0" fontId="0" fillId="0" borderId="21" xfId="0" applyFill="1" applyBorder="1"/>
    <xf numFmtId="43" fontId="14" fillId="9" borderId="24" xfId="4" applyFont="1" applyFill="1" applyBorder="1" applyAlignment="1">
      <alignment horizontal="center" vertical="center" wrapText="1"/>
    </xf>
    <xf numFmtId="0" fontId="14" fillId="9" borderId="24" xfId="0" applyFont="1" applyFill="1" applyBorder="1" applyAlignment="1">
      <alignment horizontal="center" vertical="center" wrapText="1"/>
    </xf>
    <xf numFmtId="0" fontId="18" fillId="9" borderId="0" xfId="3" applyFill="1"/>
    <xf numFmtId="6" fontId="0" fillId="0" borderId="31" xfId="0" applyNumberFormat="1" applyBorder="1"/>
    <xf numFmtId="6" fontId="0" fillId="0" borderId="24" xfId="0" applyNumberFormat="1" applyBorder="1"/>
    <xf numFmtId="0" fontId="13" fillId="0" borderId="0" xfId="0" applyFont="1" applyFill="1" applyBorder="1" applyAlignment="1">
      <alignment vertical="center"/>
    </xf>
    <xf numFmtId="0" fontId="0" fillId="0" borderId="0" xfId="2" applyNumberFormat="1" applyFont="1" applyFill="1" applyBorder="1"/>
    <xf numFmtId="164" fontId="0" fillId="0" borderId="5" xfId="0" applyNumberFormat="1" applyFill="1" applyBorder="1" applyAlignment="1">
      <alignment horizontal="center"/>
    </xf>
    <xf numFmtId="0" fontId="0" fillId="0" borderId="35" xfId="0" applyFont="1" applyFill="1" applyBorder="1"/>
    <xf numFmtId="165" fontId="23" fillId="0" borderId="35" xfId="4" applyNumberFormat="1" applyFont="1" applyFill="1" applyBorder="1" applyAlignment="1">
      <alignment horizontal="right"/>
    </xf>
    <xf numFmtId="0" fontId="0" fillId="0" borderId="31" xfId="0" applyFill="1" applyBorder="1"/>
    <xf numFmtId="0" fontId="0" fillId="0" borderId="34" xfId="0" applyFont="1" applyFill="1" applyBorder="1"/>
    <xf numFmtId="165" fontId="23" fillId="0" borderId="34" xfId="4" applyNumberFormat="1" applyFont="1" applyFill="1" applyBorder="1" applyAlignment="1"/>
    <xf numFmtId="0" fontId="23" fillId="0" borderId="34" xfId="0" applyFont="1" applyFill="1" applyBorder="1" applyAlignment="1">
      <alignment horizontal="left"/>
    </xf>
    <xf numFmtId="165" fontId="23" fillId="0" borderId="34" xfId="4" applyNumberFormat="1" applyFont="1" applyFill="1" applyBorder="1" applyAlignment="1">
      <alignment horizontal="right"/>
    </xf>
    <xf numFmtId="0" fontId="0" fillId="0" borderId="34" xfId="0" applyFont="1" applyBorder="1"/>
    <xf numFmtId="164" fontId="0" fillId="9" borderId="34" xfId="0" applyNumberFormat="1" applyFill="1" applyBorder="1"/>
    <xf numFmtId="0" fontId="0" fillId="0" borderId="24" xfId="0" applyFill="1" applyBorder="1"/>
    <xf numFmtId="0" fontId="0" fillId="0" borderId="32" xfId="0" applyFill="1" applyBorder="1"/>
    <xf numFmtId="0" fontId="0" fillId="0" borderId="35" xfId="0" applyFill="1" applyBorder="1"/>
    <xf numFmtId="0" fontId="0" fillId="0" borderId="34" xfId="0" applyFill="1" applyBorder="1"/>
    <xf numFmtId="0" fontId="22" fillId="0" borderId="35" xfId="0" applyFont="1" applyBorder="1" applyAlignment="1">
      <alignment horizontal="center"/>
    </xf>
    <xf numFmtId="0" fontId="22" fillId="0" borderId="36" xfId="0" applyFont="1" applyBorder="1"/>
    <xf numFmtId="0" fontId="0" fillId="0" borderId="36" xfId="0" applyFont="1" applyFill="1" applyBorder="1"/>
    <xf numFmtId="0" fontId="0" fillId="0" borderId="37" xfId="0" applyFont="1" applyFill="1" applyBorder="1"/>
    <xf numFmtId="0" fontId="0" fillId="0" borderId="23" xfId="0" applyFont="1" applyFill="1" applyBorder="1"/>
    <xf numFmtId="0" fontId="21" fillId="0" borderId="37" xfId="0" applyFont="1" applyFill="1" applyBorder="1"/>
    <xf numFmtId="0" fontId="22" fillId="0" borderId="30" xfId="0" applyFont="1" applyBorder="1" applyAlignment="1">
      <alignment horizontal="center"/>
    </xf>
    <xf numFmtId="0" fontId="22" fillId="0" borderId="31" xfId="0" applyFont="1" applyBorder="1" applyAlignment="1">
      <alignment horizontal="center"/>
    </xf>
    <xf numFmtId="164" fontId="21" fillId="9" borderId="27" xfId="0" applyNumberFormat="1" applyFont="1" applyFill="1" applyBorder="1"/>
    <xf numFmtId="9" fontId="0" fillId="9" borderId="32" xfId="2" applyFont="1" applyFill="1" applyBorder="1" applyAlignment="1">
      <alignment horizontal="center"/>
    </xf>
    <xf numFmtId="164" fontId="21" fillId="9" borderId="33" xfId="0" applyNumberFormat="1" applyFont="1" applyFill="1" applyBorder="1"/>
    <xf numFmtId="9" fontId="0" fillId="9" borderId="24" xfId="2" applyNumberFormat="1" applyFont="1" applyFill="1" applyBorder="1" applyAlignment="1">
      <alignment horizontal="center"/>
    </xf>
    <xf numFmtId="9" fontId="0" fillId="9" borderId="32" xfId="2" applyNumberFormat="1" applyFont="1" applyFill="1" applyBorder="1" applyAlignment="1">
      <alignment horizontal="center"/>
    </xf>
    <xf numFmtId="9" fontId="0" fillId="4" borderId="0" xfId="2" applyFont="1" applyFill="1" applyBorder="1" applyAlignment="1">
      <alignment horizontal="center"/>
    </xf>
    <xf numFmtId="0" fontId="0" fillId="8" borderId="35" xfId="0" applyFill="1" applyBorder="1"/>
    <xf numFmtId="0" fontId="0" fillId="8" borderId="35" xfId="0" applyNumberFormat="1" applyFill="1" applyBorder="1"/>
    <xf numFmtId="0" fontId="0" fillId="8" borderId="31" xfId="0" applyNumberFormat="1" applyFill="1" applyBorder="1"/>
    <xf numFmtId="0" fontId="0" fillId="0" borderId="0" xfId="0" applyAlignment="1">
      <alignment horizontal="center"/>
    </xf>
    <xf numFmtId="0" fontId="27" fillId="9" borderId="21" xfId="0" applyFont="1" applyFill="1" applyBorder="1" applyAlignment="1">
      <alignment horizontal="left" wrapText="1"/>
    </xf>
    <xf numFmtId="0" fontId="27" fillId="9" borderId="22" xfId="0" applyFont="1" applyFill="1" applyBorder="1" applyAlignment="1">
      <alignment horizontal="left" vertical="top"/>
    </xf>
    <xf numFmtId="0" fontId="27" fillId="0" borderId="0" xfId="0" applyFont="1"/>
    <xf numFmtId="0" fontId="27" fillId="9" borderId="30" xfId="0" applyFont="1" applyFill="1" applyBorder="1" applyAlignment="1">
      <alignment vertical="top"/>
    </xf>
    <xf numFmtId="0" fontId="27" fillId="9" borderId="36" xfId="0" applyFont="1" applyFill="1" applyBorder="1" applyAlignment="1">
      <alignment vertical="top"/>
    </xf>
    <xf numFmtId="0" fontId="28" fillId="0" borderId="0" xfId="0" applyFont="1"/>
    <xf numFmtId="0" fontId="27" fillId="0" borderId="37" xfId="0" applyFont="1" applyBorder="1" applyAlignment="1"/>
    <xf numFmtId="0" fontId="28" fillId="0" borderId="36" xfId="0" applyFont="1" applyBorder="1" applyAlignment="1">
      <alignment horizontal="left" wrapText="1"/>
    </xf>
    <xf numFmtId="0" fontId="28" fillId="0" borderId="0" xfId="0" applyFont="1" applyAlignment="1">
      <alignment horizontal="left" wrapText="1"/>
    </xf>
    <xf numFmtId="0" fontId="27" fillId="0" borderId="40" xfId="0" applyFont="1" applyBorder="1" applyAlignment="1">
      <alignment vertical="top" wrapText="1"/>
    </xf>
    <xf numFmtId="0" fontId="28" fillId="0" borderId="41" xfId="0" applyFont="1" applyBorder="1" applyAlignment="1">
      <alignment horizontal="left" vertical="top" wrapText="1"/>
    </xf>
    <xf numFmtId="0" fontId="28" fillId="0" borderId="37" xfId="0" applyFont="1" applyBorder="1" applyAlignment="1">
      <alignment horizontal="left" wrapText="1"/>
    </xf>
    <xf numFmtId="0" fontId="27" fillId="0" borderId="16" xfId="0" applyFont="1" applyBorder="1" applyAlignment="1">
      <alignment vertical="top" wrapText="1"/>
    </xf>
    <xf numFmtId="0" fontId="28" fillId="0" borderId="43" xfId="0" applyFont="1" applyBorder="1" applyAlignment="1">
      <alignment horizontal="left" vertical="top" wrapText="1"/>
    </xf>
    <xf numFmtId="0" fontId="27" fillId="0" borderId="37" xfId="0" applyFont="1" applyBorder="1" applyAlignment="1">
      <alignment wrapText="1"/>
    </xf>
    <xf numFmtId="0" fontId="27" fillId="0" borderId="46" xfId="0" applyFont="1" applyBorder="1" applyAlignment="1">
      <alignment vertical="top" wrapText="1"/>
    </xf>
    <xf numFmtId="0" fontId="28" fillId="0" borderId="47" xfId="0" applyFont="1" applyBorder="1" applyAlignment="1">
      <alignment horizontal="left" vertical="top" wrapText="1"/>
    </xf>
    <xf numFmtId="0" fontId="27" fillId="0" borderId="37" xfId="0" applyFont="1" applyFill="1" applyBorder="1" applyAlignment="1"/>
    <xf numFmtId="0" fontId="27" fillId="0" borderId="40" xfId="0" applyFont="1" applyFill="1" applyBorder="1" applyAlignment="1">
      <alignment horizontal="left" vertical="top" wrapText="1"/>
    </xf>
    <xf numFmtId="0" fontId="28" fillId="0" borderId="41" xfId="0" applyFont="1" applyBorder="1" applyAlignment="1">
      <alignment horizontal="left" vertical="top"/>
    </xf>
    <xf numFmtId="0" fontId="27" fillId="0" borderId="23" xfId="0" applyFont="1" applyBorder="1" applyAlignment="1">
      <alignment wrapText="1"/>
    </xf>
    <xf numFmtId="0" fontId="27" fillId="0" borderId="23" xfId="0" applyFont="1" applyBorder="1" applyAlignment="1">
      <alignment horizontal="left" wrapText="1"/>
    </xf>
    <xf numFmtId="0" fontId="27" fillId="0" borderId="0" xfId="0" applyFont="1" applyAlignment="1">
      <alignment horizontal="left" wrapText="1"/>
    </xf>
    <xf numFmtId="0" fontId="27" fillId="0" borderId="16" xfId="0" applyFont="1" applyFill="1" applyBorder="1" applyAlignment="1">
      <alignment horizontal="left" vertical="top" wrapText="1"/>
    </xf>
    <xf numFmtId="0" fontId="28" fillId="0" borderId="43" xfId="0" applyFont="1" applyBorder="1" applyAlignment="1">
      <alignment horizontal="left" vertical="top"/>
    </xf>
    <xf numFmtId="0" fontId="27" fillId="0" borderId="0" xfId="0" applyFont="1" applyAlignment="1">
      <alignment horizontal="center"/>
    </xf>
    <xf numFmtId="0" fontId="27" fillId="0" borderId="46" xfId="0" applyFont="1" applyFill="1" applyBorder="1" applyAlignment="1">
      <alignment horizontal="left" vertical="top" wrapText="1"/>
    </xf>
    <xf numFmtId="0" fontId="28" fillId="0" borderId="47" xfId="0" applyFont="1" applyBorder="1" applyAlignment="1">
      <alignment horizontal="left" vertical="top"/>
    </xf>
    <xf numFmtId="0" fontId="27" fillId="0" borderId="0" xfId="0" applyFont="1" applyAlignment="1">
      <alignment horizontal="center" wrapText="1"/>
    </xf>
    <xf numFmtId="0" fontId="27" fillId="0" borderId="0" xfId="0" applyFont="1" applyFill="1" applyBorder="1" applyAlignment="1">
      <alignment horizontal="center"/>
    </xf>
    <xf numFmtId="0" fontId="27" fillId="0" borderId="16" xfId="0" applyFont="1" applyFill="1" applyBorder="1" applyAlignment="1">
      <alignment horizontal="left" vertical="top"/>
    </xf>
    <xf numFmtId="0" fontId="27" fillId="0" borderId="33" xfId="0" applyFont="1" applyFill="1" applyBorder="1" applyAlignment="1">
      <alignment horizontal="center" vertical="center"/>
    </xf>
    <xf numFmtId="0" fontId="28" fillId="0" borderId="23" xfId="0" applyFont="1" applyFill="1" applyBorder="1" applyAlignment="1">
      <alignment horizontal="left" vertical="center" wrapText="1"/>
    </xf>
    <xf numFmtId="0" fontId="27" fillId="0" borderId="0" xfId="0" applyFont="1" applyAlignment="1">
      <alignment wrapText="1"/>
    </xf>
    <xf numFmtId="0" fontId="0" fillId="0" borderId="30" xfId="0" applyFill="1" applyBorder="1"/>
    <xf numFmtId="0" fontId="0" fillId="0" borderId="33" xfId="0" applyFill="1" applyBorder="1"/>
    <xf numFmtId="0" fontId="0" fillId="0" borderId="0" xfId="0" applyNumberFormat="1" applyFill="1" applyBorder="1" applyAlignment="1">
      <alignment horizontal="center" vertical="top" wrapText="1"/>
    </xf>
    <xf numFmtId="0" fontId="0" fillId="8" borderId="36" xfId="0" applyFill="1" applyBorder="1"/>
    <xf numFmtId="0" fontId="22" fillId="6" borderId="0" xfId="0" applyFont="1" applyFill="1" applyAlignment="1">
      <alignment wrapText="1"/>
    </xf>
    <xf numFmtId="0" fontId="22" fillId="6" borderId="0" xfId="0" applyFont="1" applyFill="1" applyAlignment="1">
      <alignment horizontal="center" wrapText="1"/>
    </xf>
    <xf numFmtId="0" fontId="22" fillId="6" borderId="31" xfId="0" applyFont="1" applyFill="1" applyBorder="1" applyAlignment="1">
      <alignment horizontal="center" wrapText="1"/>
    </xf>
    <xf numFmtId="0" fontId="22" fillId="6" borderId="35" xfId="0" applyFont="1" applyFill="1" applyBorder="1" applyAlignment="1">
      <alignment horizontal="center"/>
    </xf>
    <xf numFmtId="0" fontId="22" fillId="6" borderId="30" xfId="0" applyFont="1" applyFill="1" applyBorder="1" applyAlignment="1">
      <alignment horizontal="center" wrapText="1"/>
    </xf>
    <xf numFmtId="0" fontId="30" fillId="10" borderId="35" xfId="0" applyFont="1" applyFill="1" applyBorder="1" applyAlignment="1">
      <alignment horizontal="center" wrapText="1"/>
    </xf>
    <xf numFmtId="9" fontId="29" fillId="10" borderId="0" xfId="2" applyFont="1" applyFill="1" applyBorder="1" applyAlignment="1">
      <alignment horizontal="center"/>
    </xf>
    <xf numFmtId="9" fontId="29" fillId="10" borderId="32" xfId="2" applyFont="1" applyFill="1" applyBorder="1" applyAlignment="1">
      <alignment horizontal="center"/>
    </xf>
    <xf numFmtId="0" fontId="29" fillId="10" borderId="0" xfId="0" applyFont="1" applyFill="1" applyBorder="1"/>
    <xf numFmtId="9" fontId="30" fillId="10" borderId="34" xfId="0" applyNumberFormat="1" applyFont="1" applyFill="1" applyBorder="1" applyAlignment="1">
      <alignment horizontal="center"/>
    </xf>
    <xf numFmtId="0" fontId="30" fillId="10" borderId="34" xfId="0" applyFont="1" applyFill="1" applyBorder="1"/>
    <xf numFmtId="9" fontId="30" fillId="10" borderId="24" xfId="0" applyNumberFormat="1" applyFont="1" applyFill="1" applyBorder="1" applyAlignment="1">
      <alignment horizontal="center"/>
    </xf>
    <xf numFmtId="0" fontId="30" fillId="10" borderId="37" xfId="0" applyFont="1" applyFill="1" applyBorder="1"/>
    <xf numFmtId="0" fontId="30" fillId="10" borderId="23" xfId="0" applyFont="1" applyFill="1" applyBorder="1"/>
    <xf numFmtId="9" fontId="29" fillId="10" borderId="34" xfId="2" applyFont="1" applyFill="1" applyBorder="1" applyAlignment="1">
      <alignment horizontal="center"/>
    </xf>
    <xf numFmtId="9" fontId="14" fillId="9" borderId="0" xfId="2" applyFont="1" applyFill="1" applyBorder="1" applyAlignment="1">
      <alignment horizontal="right" vertical="center" wrapText="1"/>
    </xf>
    <xf numFmtId="0" fontId="31" fillId="0" borderId="16" xfId="0" applyFont="1" applyBorder="1" applyAlignment="1">
      <alignment horizontal="center" vertical="center"/>
    </xf>
    <xf numFmtId="0" fontId="31" fillId="0" borderId="16" xfId="0" applyFont="1" applyBorder="1" applyAlignment="1">
      <alignment horizontal="center"/>
    </xf>
    <xf numFmtId="0" fontId="32" fillId="0" borderId="16" xfId="0" applyFont="1" applyBorder="1" applyAlignment="1">
      <alignment horizontal="center" vertical="center"/>
    </xf>
    <xf numFmtId="0" fontId="0" fillId="0" borderId="0" xfId="0" applyAlignment="1">
      <alignment horizontal="center"/>
    </xf>
    <xf numFmtId="0" fontId="31" fillId="0" borderId="16" xfId="0" applyFont="1" applyFill="1" applyBorder="1" applyAlignment="1">
      <alignment horizontal="center" vertical="top" wrapText="1"/>
    </xf>
    <xf numFmtId="166" fontId="31" fillId="0" borderId="16" xfId="0" applyNumberFormat="1" applyFont="1" applyFill="1" applyBorder="1" applyAlignment="1">
      <alignment horizontal="center" vertical="center"/>
    </xf>
    <xf numFmtId="0" fontId="31" fillId="0" borderId="16" xfId="0" applyFont="1" applyBorder="1" applyAlignment="1">
      <alignment horizontal="center" vertical="top" wrapText="1"/>
    </xf>
    <xf numFmtId="0" fontId="31" fillId="0" borderId="0" xfId="0" applyFont="1" applyFill="1" applyBorder="1" applyAlignment="1">
      <alignment wrapText="1"/>
    </xf>
    <xf numFmtId="0" fontId="0" fillId="7" borderId="37" xfId="0" applyFill="1" applyBorder="1"/>
    <xf numFmtId="0" fontId="0" fillId="7" borderId="0" xfId="0" applyFill="1" applyBorder="1"/>
    <xf numFmtId="0" fontId="29" fillId="10" borderId="25" xfId="0" applyFont="1" applyFill="1" applyBorder="1"/>
    <xf numFmtId="0" fontId="29" fillId="10" borderId="22" xfId="0" applyFont="1" applyFill="1" applyBorder="1"/>
    <xf numFmtId="0" fontId="30" fillId="10" borderId="0" xfId="0" applyFont="1" applyFill="1" applyBorder="1"/>
    <xf numFmtId="0" fontId="0" fillId="8" borderId="30" xfId="0" applyFill="1" applyBorder="1"/>
    <xf numFmtId="0" fontId="29" fillId="10" borderId="27" xfId="0" applyFont="1" applyFill="1" applyBorder="1"/>
    <xf numFmtId="0" fontId="29" fillId="10" borderId="32" xfId="0" applyFont="1" applyFill="1" applyBorder="1"/>
    <xf numFmtId="0" fontId="3" fillId="3" borderId="48" xfId="0" applyFont="1" applyFill="1" applyBorder="1" applyAlignment="1">
      <alignment vertical="center"/>
    </xf>
    <xf numFmtId="0" fontId="3" fillId="3" borderId="49" xfId="0" applyFont="1" applyFill="1" applyBorder="1" applyAlignment="1">
      <alignment vertical="center"/>
    </xf>
    <xf numFmtId="166" fontId="31" fillId="0" borderId="16" xfId="0" applyNumberFormat="1" applyFont="1" applyBorder="1" applyAlignment="1">
      <alignment horizontal="right" vertical="center"/>
    </xf>
    <xf numFmtId="0" fontId="24" fillId="0" borderId="0" xfId="0" applyFont="1" applyFill="1" applyBorder="1"/>
    <xf numFmtId="9" fontId="24" fillId="0" borderId="0" xfId="0" applyNumberFormat="1" applyFont="1" applyFill="1" applyBorder="1" applyAlignment="1">
      <alignment horizontal="center"/>
    </xf>
    <xf numFmtId="9" fontId="29" fillId="0" borderId="0" xfId="2" applyFont="1" applyFill="1" applyBorder="1" applyAlignment="1">
      <alignment horizontal="center"/>
    </xf>
    <xf numFmtId="0" fontId="21" fillId="0" borderId="0" xfId="2" applyNumberFormat="1" applyFont="1" applyFill="1" applyBorder="1" applyAlignment="1">
      <alignment horizontal="center"/>
    </xf>
    <xf numFmtId="0" fontId="25" fillId="0" borderId="0" xfId="0" applyFont="1" applyFill="1" applyBorder="1"/>
    <xf numFmtId="167" fontId="31" fillId="0" borderId="16" xfId="0" applyNumberFormat="1" applyFont="1" applyFill="1" applyBorder="1" applyAlignment="1">
      <alignment horizontal="center" vertical="center"/>
    </xf>
    <xf numFmtId="167" fontId="31" fillId="0" borderId="16" xfId="0" applyNumberFormat="1" applyFont="1" applyFill="1" applyBorder="1" applyAlignment="1">
      <alignment horizontal="center"/>
    </xf>
    <xf numFmtId="1" fontId="3" fillId="3" borderId="49" xfId="0" applyNumberFormat="1" applyFont="1" applyFill="1" applyBorder="1" applyAlignment="1">
      <alignment vertical="center"/>
    </xf>
    <xf numFmtId="1" fontId="30" fillId="10" borderId="35" xfId="0" applyNumberFormat="1" applyFont="1" applyFill="1" applyBorder="1" applyAlignment="1">
      <alignment horizontal="center" wrapText="1"/>
    </xf>
    <xf numFmtId="1" fontId="0" fillId="0" borderId="0" xfId="0" applyNumberFormat="1" applyFill="1" applyBorder="1" applyAlignment="1">
      <alignment horizontal="center"/>
    </xf>
    <xf numFmtId="1" fontId="24" fillId="0" borderId="0" xfId="0" applyNumberFormat="1" applyFont="1" applyFill="1" applyBorder="1"/>
    <xf numFmtId="1" fontId="21" fillId="0" borderId="0" xfId="0" applyNumberFormat="1" applyFont="1" applyFill="1" applyBorder="1"/>
    <xf numFmtId="1" fontId="0" fillId="0" borderId="0" xfId="0" applyNumberFormat="1" applyFill="1" applyBorder="1"/>
    <xf numFmtId="1" fontId="0" fillId="0" borderId="0" xfId="0" applyNumberFormat="1"/>
    <xf numFmtId="0" fontId="0" fillId="0" borderId="0" xfId="0" applyNumberFormat="1" applyFill="1" applyBorder="1"/>
    <xf numFmtId="0" fontId="0" fillId="0" borderId="0" xfId="0" applyBorder="1" applyAlignment="1">
      <alignment horizontal="center"/>
    </xf>
    <xf numFmtId="0" fontId="22" fillId="8" borderId="30" xfId="0" applyFont="1" applyFill="1" applyBorder="1"/>
    <xf numFmtId="0" fontId="30" fillId="10" borderId="27" xfId="0" applyFont="1" applyFill="1" applyBorder="1"/>
    <xf numFmtId="9" fontId="30" fillId="10" borderId="27" xfId="0" applyNumberFormat="1" applyFont="1" applyFill="1" applyBorder="1" applyAlignment="1">
      <alignment horizontal="left"/>
    </xf>
    <xf numFmtId="9" fontId="30" fillId="10" borderId="33" xfId="0" applyNumberFormat="1" applyFont="1" applyFill="1" applyBorder="1" applyAlignment="1">
      <alignment horizontal="left"/>
    </xf>
    <xf numFmtId="9" fontId="29" fillId="10" borderId="27" xfId="2" applyFont="1" applyFill="1" applyBorder="1" applyAlignment="1">
      <alignment horizontal="center"/>
    </xf>
    <xf numFmtId="9" fontId="30" fillId="10" borderId="33" xfId="0" applyNumberFormat="1" applyFont="1" applyFill="1" applyBorder="1" applyAlignment="1">
      <alignment horizontal="center"/>
    </xf>
    <xf numFmtId="0" fontId="31" fillId="0" borderId="19" xfId="0" applyFont="1" applyBorder="1" applyAlignment="1">
      <alignment horizontal="center" vertical="center"/>
    </xf>
    <xf numFmtId="0" fontId="31" fillId="0" borderId="6" xfId="0" applyFont="1" applyBorder="1" applyAlignment="1">
      <alignment horizontal="center" vertical="center"/>
    </xf>
    <xf numFmtId="0" fontId="31" fillId="0" borderId="0" xfId="0" applyFont="1" applyBorder="1" applyAlignment="1">
      <alignment horizontal="center" vertical="center"/>
    </xf>
    <xf numFmtId="0" fontId="0" fillId="0" borderId="16" xfId="0" applyNumberFormat="1" applyFill="1" applyBorder="1" applyAlignment="1">
      <alignment horizontal="center" vertical="top" wrapText="1"/>
    </xf>
    <xf numFmtId="0" fontId="30" fillId="0" borderId="0" xfId="0" applyFont="1" applyFill="1" applyBorder="1" applyAlignment="1">
      <alignment vertical="top" wrapText="1"/>
    </xf>
    <xf numFmtId="0" fontId="0" fillId="0" borderId="4" xfId="0" applyNumberFormat="1" applyFill="1" applyBorder="1" applyAlignment="1">
      <alignment horizontal="center" vertical="top" wrapText="1"/>
    </xf>
    <xf numFmtId="0" fontId="31" fillId="0" borderId="16" xfId="0" applyFont="1" applyBorder="1" applyAlignment="1">
      <alignment horizontal="center" wrapText="1"/>
    </xf>
    <xf numFmtId="0" fontId="20" fillId="0" borderId="0" xfId="0" applyFont="1" applyBorder="1" applyAlignment="1">
      <alignment horizontal="center" wrapText="1"/>
    </xf>
    <xf numFmtId="167" fontId="31" fillId="7" borderId="0" xfId="0" applyNumberFormat="1" applyFont="1" applyFill="1" applyBorder="1" applyAlignment="1">
      <alignment horizontal="center" vertical="center"/>
    </xf>
    <xf numFmtId="167" fontId="31" fillId="13" borderId="0" xfId="0" applyNumberFormat="1" applyFont="1" applyFill="1" applyBorder="1" applyAlignment="1">
      <alignment horizontal="center" vertical="center"/>
    </xf>
    <xf numFmtId="167" fontId="31" fillId="12" borderId="0" xfId="0" applyNumberFormat="1" applyFont="1" applyFill="1" applyBorder="1" applyAlignment="1">
      <alignment horizontal="center" vertical="center"/>
    </xf>
    <xf numFmtId="167" fontId="31" fillId="9" borderId="0" xfId="0" applyNumberFormat="1" applyFont="1" applyFill="1" applyBorder="1" applyAlignment="1">
      <alignment horizontal="center" vertical="center"/>
    </xf>
    <xf numFmtId="167" fontId="31" fillId="14" borderId="0" xfId="0" applyNumberFormat="1" applyFont="1" applyFill="1" applyBorder="1" applyAlignment="1">
      <alignment horizontal="center" vertical="center"/>
    </xf>
    <xf numFmtId="167" fontId="31" fillId="15" borderId="0" xfId="0" applyNumberFormat="1" applyFont="1" applyFill="1" applyBorder="1" applyAlignment="1">
      <alignment horizontal="center" vertical="center"/>
    </xf>
    <xf numFmtId="0" fontId="20" fillId="11" borderId="0" xfId="2" applyNumberFormat="1" applyFont="1" applyFill="1" applyBorder="1" applyAlignment="1">
      <alignment horizontal="center"/>
    </xf>
    <xf numFmtId="0" fontId="20" fillId="11" borderId="32" xfId="2" applyNumberFormat="1" applyFont="1" applyFill="1" applyBorder="1" applyAlignment="1">
      <alignment horizontal="center"/>
    </xf>
    <xf numFmtId="0" fontId="22" fillId="0" borderId="31" xfId="0" applyFont="1" applyBorder="1"/>
    <xf numFmtId="1" fontId="0" fillId="7" borderId="27" xfId="0" applyNumberFormat="1" applyFill="1" applyBorder="1" applyAlignment="1">
      <alignment horizontal="center"/>
    </xf>
    <xf numFmtId="1" fontId="0" fillId="7" borderId="0" xfId="0" applyNumberFormat="1" applyFill="1" applyBorder="1" applyAlignment="1">
      <alignment horizontal="center"/>
    </xf>
    <xf numFmtId="1" fontId="0" fillId="7" borderId="32" xfId="0" applyNumberFormat="1" applyFill="1" applyBorder="1" applyAlignment="1">
      <alignment horizontal="center"/>
    </xf>
    <xf numFmtId="0" fontId="29" fillId="10" borderId="27" xfId="0" applyFont="1" applyFill="1" applyBorder="1" applyAlignment="1">
      <alignment horizontal="center"/>
    </xf>
    <xf numFmtId="0" fontId="29" fillId="10" borderId="0" xfId="0" applyFont="1" applyFill="1" applyBorder="1" applyAlignment="1">
      <alignment horizontal="center"/>
    </xf>
    <xf numFmtId="0" fontId="29" fillId="10" borderId="32" xfId="0" applyFont="1" applyFill="1" applyBorder="1" applyAlignment="1">
      <alignment horizontal="center"/>
    </xf>
    <xf numFmtId="0" fontId="29" fillId="10" borderId="0" xfId="0" applyFont="1" applyFill="1" applyBorder="1" applyAlignment="1">
      <alignment horizontal="center" vertical="center"/>
    </xf>
    <xf numFmtId="1" fontId="0" fillId="7" borderId="0" xfId="0" applyNumberFormat="1" applyFill="1" applyBorder="1" applyAlignment="1">
      <alignment horizontal="center" vertical="center"/>
    </xf>
    <xf numFmtId="0" fontId="0" fillId="7" borderId="0" xfId="0" applyFill="1" applyBorder="1" applyAlignment="1">
      <alignment horizontal="center" vertical="center"/>
    </xf>
    <xf numFmtId="9" fontId="29" fillId="10" borderId="0" xfId="2" applyNumberFormat="1" applyFont="1" applyFill="1" applyBorder="1" applyAlignment="1">
      <alignment horizontal="center"/>
    </xf>
    <xf numFmtId="9" fontId="29" fillId="10" borderId="34" xfId="2" applyNumberFormat="1" applyFont="1" applyFill="1" applyBorder="1" applyAlignment="1">
      <alignment horizontal="center"/>
    </xf>
    <xf numFmtId="0" fontId="0" fillId="0" borderId="27" xfId="0" applyFont="1" applyFill="1" applyBorder="1" applyAlignment="1">
      <alignment horizontal="center"/>
    </xf>
    <xf numFmtId="0" fontId="0" fillId="0" borderId="33" xfId="0" applyFont="1" applyFill="1" applyBorder="1" applyAlignment="1">
      <alignment horizontal="center"/>
    </xf>
    <xf numFmtId="164" fontId="0" fillId="0" borderId="30" xfId="0" applyNumberFormat="1" applyFont="1" applyFill="1" applyBorder="1"/>
    <xf numFmtId="0" fontId="0" fillId="0" borderId="27" xfId="0" applyFont="1" applyFill="1" applyBorder="1"/>
    <xf numFmtId="0" fontId="0" fillId="0" borderId="33" xfId="0" applyFont="1" applyFill="1" applyBorder="1"/>
    <xf numFmtId="0" fontId="0" fillId="0" borderId="30" xfId="0" applyFont="1" applyFill="1" applyBorder="1"/>
    <xf numFmtId="0" fontId="22" fillId="0" borderId="25" xfId="0" applyFont="1" applyBorder="1" applyAlignment="1">
      <alignment horizontal="center" wrapText="1"/>
    </xf>
    <xf numFmtId="0" fontId="22" fillId="0" borderId="22" xfId="0" applyFont="1" applyBorder="1" applyAlignment="1">
      <alignment horizontal="center" wrapText="1"/>
    </xf>
    <xf numFmtId="0" fontId="22" fillId="0" borderId="21" xfId="0" applyFont="1" applyBorder="1" applyAlignment="1">
      <alignment horizontal="center" wrapText="1"/>
    </xf>
    <xf numFmtId="9" fontId="14" fillId="9" borderId="35" xfId="2" applyFont="1" applyFill="1" applyBorder="1" applyAlignment="1">
      <alignment horizontal="right" vertical="center" wrapText="1"/>
    </xf>
    <xf numFmtId="9" fontId="14" fillId="9" borderId="34" xfId="2" applyFont="1" applyFill="1" applyBorder="1" applyAlignment="1">
      <alignment horizontal="right" vertical="center" wrapText="1"/>
    </xf>
    <xf numFmtId="0" fontId="24" fillId="7" borderId="30" xfId="0" applyFont="1" applyFill="1" applyBorder="1"/>
    <xf numFmtId="0" fontId="0" fillId="7" borderId="35" xfId="0" applyFill="1" applyBorder="1" applyAlignment="1">
      <alignment horizontal="center"/>
    </xf>
    <xf numFmtId="0" fontId="0" fillId="7" borderId="35" xfId="0" applyFill="1" applyBorder="1" applyAlignment="1">
      <alignment horizontal="center" wrapText="1"/>
    </xf>
    <xf numFmtId="0" fontId="0" fillId="7" borderId="35" xfId="0" applyNumberFormat="1" applyFill="1" applyBorder="1" applyAlignment="1">
      <alignment horizontal="left" vertical="top" wrapText="1"/>
    </xf>
    <xf numFmtId="0" fontId="0" fillId="7" borderId="31" xfId="0" applyNumberFormat="1" applyFill="1" applyBorder="1" applyAlignment="1">
      <alignment horizontal="left" vertical="top" wrapText="1"/>
    </xf>
    <xf numFmtId="0" fontId="0" fillId="4" borderId="0" xfId="0" applyFill="1" applyAlignment="1">
      <alignment horizontal="left"/>
    </xf>
    <xf numFmtId="1" fontId="6" fillId="2" borderId="1" xfId="1" applyNumberFormat="1" applyAlignment="1">
      <alignment horizontal="left"/>
    </xf>
    <xf numFmtId="10" fontId="6" fillId="2" borderId="1" xfId="1" applyNumberFormat="1" applyFont="1" applyAlignment="1">
      <alignment horizontal="left"/>
    </xf>
    <xf numFmtId="0" fontId="22" fillId="0" borderId="0" xfId="0" applyFont="1" applyFill="1" applyAlignment="1">
      <alignment wrapText="1"/>
    </xf>
    <xf numFmtId="0" fontId="0" fillId="16" borderId="0" xfId="0" applyFill="1" applyBorder="1"/>
    <xf numFmtId="0" fontId="21" fillId="16" borderId="0" xfId="0" applyFont="1" applyFill="1" applyBorder="1"/>
    <xf numFmtId="0" fontId="0" fillId="16" borderId="34" xfId="0" applyFill="1" applyBorder="1"/>
    <xf numFmtId="0" fontId="21" fillId="16" borderId="34" xfId="0" applyFont="1" applyFill="1" applyBorder="1"/>
    <xf numFmtId="0" fontId="24" fillId="16" borderId="0" xfId="0" applyFont="1" applyFill="1" applyAlignment="1">
      <alignment wrapText="1"/>
    </xf>
    <xf numFmtId="0" fontId="24" fillId="16" borderId="0" xfId="0" applyFont="1" applyFill="1" applyAlignment="1">
      <alignment horizontal="center" wrapText="1"/>
    </xf>
    <xf numFmtId="0" fontId="21" fillId="16" borderId="0" xfId="0" applyFont="1" applyFill="1"/>
    <xf numFmtId="0" fontId="0" fillId="0" borderId="0" xfId="0" applyFont="1" applyFill="1" applyBorder="1" applyAlignment="1">
      <alignment horizontal="center" wrapText="1"/>
    </xf>
    <xf numFmtId="1" fontId="0" fillId="0" borderId="0" xfId="0" applyNumberFormat="1" applyFill="1" applyBorder="1" applyAlignment="1">
      <alignment horizontal="center" wrapText="1"/>
    </xf>
    <xf numFmtId="0" fontId="31" fillId="0" borderId="16" xfId="0" applyFont="1" applyFill="1" applyBorder="1" applyAlignment="1">
      <alignment horizontal="center" vertical="center"/>
    </xf>
    <xf numFmtId="0" fontId="22" fillId="0" borderId="16" xfId="0" applyFont="1" applyFill="1" applyBorder="1" applyAlignment="1">
      <alignment horizontal="center" wrapText="1"/>
    </xf>
    <xf numFmtId="0" fontId="0" fillId="0" borderId="16" xfId="0" applyFont="1" applyFill="1" applyBorder="1" applyAlignment="1">
      <alignment horizontal="center" wrapText="1"/>
    </xf>
    <xf numFmtId="0" fontId="0" fillId="0" borderId="16" xfId="0" applyFill="1" applyBorder="1" applyAlignment="1">
      <alignment horizontal="center" wrapText="1"/>
    </xf>
    <xf numFmtId="10" fontId="0" fillId="0" borderId="0" xfId="0" applyNumberFormat="1"/>
    <xf numFmtId="10" fontId="14" fillId="9" borderId="0" xfId="2" applyNumberFormat="1" applyFont="1" applyFill="1" applyBorder="1" applyAlignment="1">
      <alignment horizontal="right" vertical="center" wrapText="1"/>
    </xf>
    <xf numFmtId="164" fontId="6" fillId="4" borderId="0" xfId="53" applyNumberFormat="1" applyFill="1" applyAlignment="1">
      <alignment horizontal="center"/>
    </xf>
    <xf numFmtId="0" fontId="23" fillId="0" borderId="27" xfId="0" applyFont="1" applyFill="1" applyBorder="1" applyAlignment="1">
      <alignment horizontal="left"/>
    </xf>
    <xf numFmtId="9" fontId="14" fillId="9" borderId="0" xfId="2" applyNumberFormat="1" applyFont="1" applyFill="1" applyBorder="1" applyAlignment="1">
      <alignment horizontal="right" vertical="center" wrapText="1"/>
    </xf>
    <xf numFmtId="165" fontId="23" fillId="0" borderId="35" xfId="4" applyNumberFormat="1" applyFont="1" applyFill="1" applyBorder="1" applyAlignment="1"/>
    <xf numFmtId="0" fontId="0" fillId="0" borderId="27" xfId="0" applyFont="1" applyBorder="1"/>
    <xf numFmtId="0" fontId="21" fillId="0" borderId="23" xfId="0" applyFont="1" applyFill="1" applyBorder="1"/>
    <xf numFmtId="10" fontId="14" fillId="9" borderId="34" xfId="2" applyNumberFormat="1" applyFont="1" applyFill="1" applyBorder="1" applyAlignment="1">
      <alignment horizontal="right" vertical="center" wrapText="1"/>
    </xf>
    <xf numFmtId="0" fontId="22" fillId="0" borderId="25" xfId="0" applyFont="1" applyBorder="1" applyAlignment="1">
      <alignment horizontal="center"/>
    </xf>
    <xf numFmtId="0" fontId="22" fillId="0" borderId="30" xfId="0" applyFont="1" applyFill="1" applyBorder="1" applyAlignment="1">
      <alignment horizontal="center"/>
    </xf>
    <xf numFmtId="164" fontId="0" fillId="0" borderId="35" xfId="0" applyNumberFormat="1" applyFill="1" applyBorder="1"/>
    <xf numFmtId="164" fontId="0" fillId="0" borderId="36" xfId="0" applyNumberFormat="1" applyFont="1" applyFill="1" applyBorder="1"/>
    <xf numFmtId="0" fontId="0" fillId="0" borderId="37" xfId="0" applyFont="1" applyFill="1" applyBorder="1" applyAlignment="1">
      <alignment horizontal="center"/>
    </xf>
    <xf numFmtId="0" fontId="0" fillId="0" borderId="23" xfId="0" applyFont="1" applyFill="1" applyBorder="1" applyAlignment="1">
      <alignment horizontal="center"/>
    </xf>
    <xf numFmtId="0" fontId="26" fillId="0" borderId="37" xfId="0" applyFont="1" applyFill="1" applyBorder="1" applyAlignment="1">
      <alignment horizontal="center"/>
    </xf>
    <xf numFmtId="0" fontId="26" fillId="0" borderId="23" xfId="0" applyFont="1" applyFill="1" applyBorder="1" applyAlignment="1">
      <alignment horizontal="center"/>
    </xf>
    <xf numFmtId="0" fontId="0" fillId="0" borderId="36" xfId="0" applyFont="1" applyFill="1" applyBorder="1" applyAlignment="1">
      <alignment horizontal="center"/>
    </xf>
    <xf numFmtId="0" fontId="26" fillId="0" borderId="36" xfId="0" applyFont="1" applyFill="1" applyBorder="1" applyAlignment="1">
      <alignment horizontal="center"/>
    </xf>
    <xf numFmtId="0" fontId="22" fillId="0" borderId="37" xfId="0" applyFont="1" applyFill="1" applyBorder="1" applyAlignment="1">
      <alignment horizontal="center"/>
    </xf>
    <xf numFmtId="0" fontId="0" fillId="0" borderId="37" xfId="0" applyFill="1" applyBorder="1"/>
    <xf numFmtId="0" fontId="0" fillId="0" borderId="30" xfId="0" applyFont="1" applyBorder="1" applyAlignment="1">
      <alignment horizontal="left"/>
    </xf>
    <xf numFmtId="0" fontId="30" fillId="10" borderId="35" xfId="0" applyFont="1" applyFill="1" applyBorder="1" applyAlignment="1">
      <alignment horizontal="center"/>
    </xf>
    <xf numFmtId="0" fontId="22" fillId="0" borderId="35" xfId="0" applyFont="1" applyBorder="1" applyAlignment="1">
      <alignment horizontal="right"/>
    </xf>
    <xf numFmtId="9" fontId="0" fillId="0" borderId="35" xfId="0" applyNumberFormat="1" applyFont="1" applyFill="1" applyBorder="1"/>
    <xf numFmtId="0" fontId="23" fillId="0" borderId="30" xfId="0" applyFont="1" applyFill="1" applyBorder="1" applyAlignment="1">
      <alignment horizontal="left"/>
    </xf>
    <xf numFmtId="0" fontId="23" fillId="0" borderId="33" xfId="0" applyFont="1" applyFill="1" applyBorder="1" applyAlignment="1">
      <alignment horizontal="left"/>
    </xf>
    <xf numFmtId="0" fontId="20" fillId="0" borderId="0" xfId="2" applyNumberFormat="1" applyFont="1" applyFill="1" applyBorder="1" applyAlignment="1">
      <alignment horizontal="center"/>
    </xf>
    <xf numFmtId="17" fontId="21" fillId="0" borderId="0" xfId="0" applyNumberFormat="1" applyFont="1" applyFill="1" applyBorder="1"/>
    <xf numFmtId="49" fontId="31" fillId="0" borderId="16" xfId="0" applyNumberFormat="1" applyFont="1" applyFill="1" applyBorder="1" applyAlignment="1">
      <alignment horizontal="center" vertical="center"/>
    </xf>
    <xf numFmtId="0" fontId="22" fillId="47" borderId="0" xfId="0" applyFont="1" applyFill="1" applyBorder="1" applyAlignment="1">
      <alignment horizontal="center" wrapText="1"/>
    </xf>
    <xf numFmtId="0" fontId="22" fillId="7" borderId="0" xfId="0" applyFont="1" applyFill="1" applyBorder="1" applyAlignment="1">
      <alignment horizontal="center" wrapText="1"/>
    </xf>
    <xf numFmtId="0" fontId="22" fillId="49" borderId="0" xfId="0" applyFont="1" applyFill="1" applyBorder="1" applyAlignment="1">
      <alignment horizontal="center" wrapText="1"/>
    </xf>
    <xf numFmtId="0" fontId="22" fillId="48" borderId="0" xfId="0" applyFont="1" applyFill="1" applyBorder="1" applyAlignment="1">
      <alignment horizontal="center" wrapText="1"/>
    </xf>
    <xf numFmtId="0" fontId="22" fillId="50" borderId="0" xfId="0" applyFont="1" applyFill="1" applyBorder="1" applyAlignment="1">
      <alignment horizontal="center" wrapText="1"/>
    </xf>
    <xf numFmtId="0" fontId="0" fillId="50" borderId="16" xfId="0" applyFill="1" applyBorder="1"/>
    <xf numFmtId="0" fontId="0" fillId="49" borderId="16" xfId="0" applyFill="1" applyBorder="1"/>
    <xf numFmtId="9" fontId="0" fillId="50" borderId="16" xfId="0" applyNumberFormat="1" applyFill="1" applyBorder="1"/>
    <xf numFmtId="0" fontId="0" fillId="7" borderId="16" xfId="0" applyFill="1" applyBorder="1"/>
    <xf numFmtId="9" fontId="0" fillId="7" borderId="16" xfId="0" applyNumberFormat="1" applyFill="1" applyBorder="1"/>
    <xf numFmtId="0" fontId="0" fillId="48" borderId="16" xfId="0" applyFill="1" applyBorder="1"/>
    <xf numFmtId="0" fontId="0" fillId="8" borderId="0" xfId="0" applyFill="1"/>
    <xf numFmtId="0" fontId="0" fillId="8" borderId="0" xfId="0" applyFill="1" applyBorder="1"/>
    <xf numFmtId="164" fontId="0" fillId="0" borderId="17" xfId="0" applyNumberFormat="1" applyFont="1" applyFill="1" applyBorder="1" applyAlignment="1">
      <alignment horizontal="center"/>
    </xf>
    <xf numFmtId="0" fontId="28" fillId="0" borderId="0" xfId="0" applyFont="1" applyFill="1" applyBorder="1"/>
    <xf numFmtId="49" fontId="6" fillId="2" borderId="1" xfId="1" applyNumberFormat="1" applyAlignment="1">
      <alignment horizontal="left"/>
    </xf>
    <xf numFmtId="0" fontId="12" fillId="4" borderId="5" xfId="0" applyFont="1" applyFill="1" applyBorder="1" applyAlignment="1">
      <alignment horizontal="left" indent="1"/>
    </xf>
    <xf numFmtId="9" fontId="0" fillId="48" borderId="16" xfId="0" applyNumberFormat="1" applyFill="1" applyBorder="1"/>
    <xf numFmtId="0" fontId="0" fillId="51" borderId="0" xfId="0" applyFill="1"/>
    <xf numFmtId="0" fontId="0" fillId="51" borderId="16" xfId="0" applyFill="1" applyBorder="1"/>
    <xf numFmtId="9" fontId="0" fillId="51" borderId="16" xfId="0" applyNumberFormat="1" applyFill="1" applyBorder="1"/>
    <xf numFmtId="10" fontId="0" fillId="49" borderId="16" xfId="0" applyNumberFormat="1" applyFill="1" applyBorder="1"/>
    <xf numFmtId="0" fontId="0" fillId="50" borderId="0" xfId="0" applyFill="1"/>
    <xf numFmtId="0" fontId="0" fillId="0" borderId="37" xfId="0" applyFont="1" applyBorder="1"/>
    <xf numFmtId="0" fontId="0" fillId="52" borderId="16" xfId="0" applyFill="1" applyBorder="1"/>
    <xf numFmtId="0" fontId="29" fillId="52" borderId="0" xfId="0" applyFont="1" applyFill="1"/>
    <xf numFmtId="9" fontId="0" fillId="49" borderId="16" xfId="0" applyNumberFormat="1" applyFill="1" applyBorder="1"/>
    <xf numFmtId="0" fontId="22" fillId="53" borderId="0" xfId="0" applyFont="1" applyFill="1" applyBorder="1" applyAlignment="1">
      <alignment horizontal="center" wrapText="1"/>
    </xf>
    <xf numFmtId="0" fontId="0" fillId="53" borderId="16" xfId="0" applyFill="1" applyBorder="1"/>
    <xf numFmtId="9" fontId="0" fillId="53" borderId="16" xfId="0" applyNumberFormat="1" applyFill="1" applyBorder="1"/>
    <xf numFmtId="9" fontId="0" fillId="52" borderId="16" xfId="0" applyNumberFormat="1" applyFill="1" applyBorder="1"/>
    <xf numFmtId="0" fontId="0" fillId="7" borderId="2" xfId="0" applyFill="1" applyBorder="1"/>
    <xf numFmtId="0" fontId="0" fillId="50" borderId="2" xfId="0" applyFill="1" applyBorder="1"/>
    <xf numFmtId="9" fontId="0" fillId="50" borderId="2" xfId="0" applyNumberFormat="1" applyFill="1" applyBorder="1"/>
    <xf numFmtId="0" fontId="0" fillId="52" borderId="4" xfId="0" applyFill="1" applyBorder="1"/>
    <xf numFmtId="0" fontId="0" fillId="7" borderId="4" xfId="0" applyFill="1" applyBorder="1"/>
    <xf numFmtId="0" fontId="0" fillId="50" borderId="4" xfId="0" applyFill="1" applyBorder="1"/>
    <xf numFmtId="9" fontId="0" fillId="50" borderId="4" xfId="0" applyNumberFormat="1" applyFill="1" applyBorder="1"/>
    <xf numFmtId="0" fontId="0" fillId="51" borderId="2" xfId="0" applyFill="1" applyBorder="1"/>
    <xf numFmtId="0" fontId="0" fillId="7" borderId="0" xfId="0" applyFill="1"/>
    <xf numFmtId="9" fontId="0" fillId="7" borderId="4" xfId="0" applyNumberFormat="1" applyFill="1" applyBorder="1"/>
    <xf numFmtId="0" fontId="0" fillId="0" borderId="35" xfId="0" applyFont="1" applyFill="1" applyBorder="1" applyAlignment="1">
      <alignment horizontal="center"/>
    </xf>
    <xf numFmtId="0" fontId="20" fillId="0" borderId="0" xfId="0" applyFont="1" applyFill="1" applyBorder="1"/>
    <xf numFmtId="0" fontId="0" fillId="0" borderId="30" xfId="0" applyFont="1" applyFill="1" applyBorder="1" applyAlignment="1">
      <alignment horizontal="center"/>
    </xf>
    <xf numFmtId="9" fontId="14" fillId="9" borderId="26" xfId="2" applyFont="1" applyFill="1" applyBorder="1" applyAlignment="1">
      <alignment horizontal="right" vertical="center" wrapText="1"/>
    </xf>
    <xf numFmtId="0" fontId="22" fillId="0" borderId="34" xfId="0" applyFont="1" applyBorder="1" applyAlignment="1">
      <alignment horizontal="center"/>
    </xf>
    <xf numFmtId="0" fontId="27" fillId="0" borderId="38"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4" xfId="0" applyFont="1" applyBorder="1" applyAlignment="1">
      <alignment horizontal="center" vertical="center" wrapText="1"/>
    </xf>
    <xf numFmtId="0" fontId="28" fillId="0" borderId="39" xfId="0" applyFont="1" applyBorder="1" applyAlignment="1">
      <alignment horizontal="left" vertical="center" wrapText="1"/>
    </xf>
    <xf numFmtId="0" fontId="28" fillId="0" borderId="17" xfId="0" applyFont="1" applyBorder="1" applyAlignment="1">
      <alignment horizontal="left" vertical="center" wrapText="1"/>
    </xf>
    <xf numFmtId="0" fontId="28" fillId="0" borderId="45" xfId="0" applyFont="1" applyBorder="1" applyAlignment="1">
      <alignment horizontal="left" vertical="center" wrapText="1"/>
    </xf>
    <xf numFmtId="0" fontId="27" fillId="0" borderId="38"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4" xfId="0" applyFont="1" applyFill="1" applyBorder="1" applyAlignment="1">
      <alignment horizontal="center" vertical="center"/>
    </xf>
    <xf numFmtId="0" fontId="28" fillId="0" borderId="39"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45" xfId="0" applyFont="1" applyFill="1" applyBorder="1" applyAlignment="1">
      <alignment horizontal="left" vertical="center" wrapText="1"/>
    </xf>
    <xf numFmtId="0" fontId="27" fillId="0" borderId="38" xfId="0" applyFont="1" applyBorder="1" applyAlignment="1">
      <alignment horizontal="center" vertical="center"/>
    </xf>
    <xf numFmtId="0" fontId="27" fillId="0" borderId="42" xfId="0" applyFont="1" applyBorder="1" applyAlignment="1">
      <alignment horizontal="center" vertical="center"/>
    </xf>
    <xf numFmtId="0" fontId="27" fillId="0" borderId="44" xfId="0" applyFont="1" applyBorder="1" applyAlignment="1">
      <alignment horizontal="center" vertical="center"/>
    </xf>
    <xf numFmtId="0" fontId="0" fillId="0" borderId="0" xfId="0" applyBorder="1" applyAlignment="1">
      <alignment horizontal="center"/>
    </xf>
    <xf numFmtId="0" fontId="0" fillId="0" borderId="32"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0" fillId="0" borderId="0" xfId="0" applyBorder="1" applyAlignment="1">
      <alignment horizontal="left"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24" xfId="0" applyBorder="1" applyAlignment="1">
      <alignment horizontal="left" vertical="top" wrapText="1"/>
    </xf>
    <xf numFmtId="0" fontId="30" fillId="10" borderId="0" xfId="0" applyFont="1" applyFill="1" applyBorder="1" applyAlignment="1">
      <alignment horizontal="left" vertical="top"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0" fillId="9" borderId="0" xfId="0" applyFill="1" applyAlignment="1">
      <alignment horizontal="left" vertical="top" wrapText="1"/>
    </xf>
    <xf numFmtId="0" fontId="0" fillId="0" borderId="15" xfId="0" applyNumberFormat="1" applyFill="1" applyBorder="1" applyAlignment="1">
      <alignment horizontal="center" vertical="top" wrapText="1"/>
    </xf>
    <xf numFmtId="0" fontId="0" fillId="0" borderId="17" xfId="0" applyNumberFormat="1" applyFill="1" applyBorder="1" applyAlignment="1">
      <alignment horizontal="center" vertical="top" wrapText="1"/>
    </xf>
    <xf numFmtId="0" fontId="0" fillId="0" borderId="19" xfId="0" applyNumberFormat="1" applyFill="1" applyBorder="1" applyAlignment="1">
      <alignment horizontal="center" vertical="top" wrapText="1"/>
    </xf>
    <xf numFmtId="0" fontId="0" fillId="0" borderId="16" xfId="0" applyNumberFormat="1" applyFill="1" applyBorder="1" applyAlignment="1">
      <alignment horizontal="center" vertical="top" wrapText="1"/>
    </xf>
    <xf numFmtId="0" fontId="0" fillId="0" borderId="6" xfId="0" applyNumberFormat="1" applyFill="1" applyBorder="1" applyAlignment="1">
      <alignment horizontal="center" vertical="top" wrapText="1"/>
    </xf>
    <xf numFmtId="0" fontId="0" fillId="0" borderId="0" xfId="0" applyNumberFormat="1" applyFill="1" applyBorder="1" applyAlignment="1">
      <alignment horizontal="center" vertical="top" wrapText="1"/>
    </xf>
    <xf numFmtId="0" fontId="0" fillId="0" borderId="12" xfId="0" applyNumberFormat="1" applyFill="1" applyBorder="1" applyAlignment="1">
      <alignment horizontal="center" vertical="top"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22" fillId="11" borderId="0" xfId="0" applyFont="1" applyFill="1" applyAlignment="1">
      <alignment horizontal="left" vertical="top" wrapText="1"/>
    </xf>
    <xf numFmtId="0" fontId="0" fillId="11" borderId="0" xfId="0" applyFill="1" applyAlignment="1">
      <alignment horizontal="left" vertical="top"/>
    </xf>
    <xf numFmtId="0" fontId="0" fillId="0" borderId="12" xfId="0" applyBorder="1" applyAlignment="1">
      <alignment horizontal="center" wrapText="1"/>
    </xf>
    <xf numFmtId="0" fontId="0" fillId="0" borderId="29" xfId="0" applyNumberFormat="1" applyFill="1" applyBorder="1" applyAlignment="1">
      <alignment horizontal="center" vertical="top" wrapText="1"/>
    </xf>
    <xf numFmtId="0" fontId="0" fillId="0" borderId="7" xfId="0" applyNumberFormat="1" applyFill="1" applyBorder="1" applyAlignment="1">
      <alignment horizontal="center" vertical="top" wrapText="1"/>
    </xf>
    <xf numFmtId="0" fontId="0" fillId="0" borderId="13" xfId="0" applyNumberFormat="1" applyFill="1" applyBorder="1" applyAlignment="1">
      <alignment horizontal="center" vertical="top" wrapText="1"/>
    </xf>
    <xf numFmtId="0" fontId="13" fillId="3" borderId="27" xfId="0" applyFont="1" applyFill="1" applyBorder="1" applyAlignment="1">
      <alignment horizontal="left" vertical="center"/>
    </xf>
    <xf numFmtId="0" fontId="13" fillId="3" borderId="0" xfId="0" applyFont="1" applyFill="1" applyBorder="1" applyAlignment="1">
      <alignment horizontal="left" vertical="center"/>
    </xf>
    <xf numFmtId="0" fontId="13" fillId="3" borderId="30" xfId="0" applyFont="1" applyFill="1" applyBorder="1" applyAlignment="1">
      <alignment horizontal="left" vertical="center"/>
    </xf>
    <xf numFmtId="0" fontId="13" fillId="3" borderId="35" xfId="0" applyFont="1" applyFill="1" applyBorder="1" applyAlignment="1">
      <alignment horizontal="left" vertical="center"/>
    </xf>
    <xf numFmtId="0" fontId="13" fillId="3" borderId="33" xfId="0" applyFont="1" applyFill="1" applyBorder="1" applyAlignment="1">
      <alignment horizontal="left" vertical="center"/>
    </xf>
    <xf numFmtId="0" fontId="13" fillId="3" borderId="34" xfId="0" applyFont="1" applyFill="1" applyBorder="1" applyAlignment="1">
      <alignment horizontal="left" vertical="center"/>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2" xfId="0" applyFont="1" applyBorder="1" applyAlignment="1">
      <alignment horizontal="left" vertical="center" wrapText="1"/>
    </xf>
    <xf numFmtId="0" fontId="0" fillId="0" borderId="36" xfId="0" applyFont="1" applyFill="1" applyBorder="1" applyAlignment="1">
      <alignment horizontal="center" vertical="center" textRotation="90"/>
    </xf>
    <xf numFmtId="0" fontId="0" fillId="0" borderId="37" xfId="0" applyFont="1" applyFill="1" applyBorder="1" applyAlignment="1">
      <alignment horizontal="center" vertical="center" textRotation="90"/>
    </xf>
    <xf numFmtId="0" fontId="0" fillId="0" borderId="36" xfId="0" applyFont="1" applyBorder="1" applyAlignment="1">
      <alignment horizontal="center" vertical="center" textRotation="90"/>
    </xf>
    <xf numFmtId="0" fontId="0" fillId="0" borderId="37" xfId="0" applyFont="1" applyBorder="1" applyAlignment="1">
      <alignment horizontal="center" vertical="center" textRotation="90"/>
    </xf>
    <xf numFmtId="0" fontId="0" fillId="0" borderId="23" xfId="0" applyFont="1" applyBorder="1" applyAlignment="1">
      <alignment horizontal="center" vertical="center" textRotation="90"/>
    </xf>
    <xf numFmtId="0" fontId="0" fillId="0" borderId="0" xfId="0" applyAlignment="1">
      <alignment horizontal="center"/>
    </xf>
  </cellXfs>
  <cellStyles count="69">
    <cellStyle name="=C:\WINNT\SYSTEM32\COMMAND.COM 6" xfId="5" xr:uid="{00000000-0005-0000-0000-000000000000}"/>
    <cellStyle name="20% - Accent1 2" xfId="6" xr:uid="{00000000-0005-0000-0000-000001000000}"/>
    <cellStyle name="20% - Accent2 2" xfId="7" xr:uid="{00000000-0005-0000-0000-000002000000}"/>
    <cellStyle name="20% - Accent3 2" xfId="8" xr:uid="{00000000-0005-0000-0000-000003000000}"/>
    <cellStyle name="20% - Accent4 2" xfId="9" xr:uid="{00000000-0005-0000-0000-000004000000}"/>
    <cellStyle name="20% - Accent5 2" xfId="10" xr:uid="{00000000-0005-0000-0000-000005000000}"/>
    <cellStyle name="20% - Accent6 2" xfId="11" xr:uid="{00000000-0005-0000-0000-000006000000}"/>
    <cellStyle name="40% - Accent1 2" xfId="12" xr:uid="{00000000-0005-0000-0000-000007000000}"/>
    <cellStyle name="40% - Accent2 2" xfId="13" xr:uid="{00000000-0005-0000-0000-000008000000}"/>
    <cellStyle name="40% - Accent3 2" xfId="14" xr:uid="{00000000-0005-0000-0000-000009000000}"/>
    <cellStyle name="40% - Accent4 2" xfId="15" xr:uid="{00000000-0005-0000-0000-00000A000000}"/>
    <cellStyle name="40% - Accent5 2" xfId="16" xr:uid="{00000000-0005-0000-0000-00000B000000}"/>
    <cellStyle name="40% - Accent6 2" xfId="17" xr:uid="{00000000-0005-0000-0000-00000C000000}"/>
    <cellStyle name="60% - Accent1 2" xfId="18" xr:uid="{00000000-0005-0000-0000-00000D000000}"/>
    <cellStyle name="60% - Accent2 2" xfId="19" xr:uid="{00000000-0005-0000-0000-00000E000000}"/>
    <cellStyle name="60% - Accent3 2" xfId="20" xr:uid="{00000000-0005-0000-0000-00000F000000}"/>
    <cellStyle name="60% - Accent4 2" xfId="21" xr:uid="{00000000-0005-0000-0000-000010000000}"/>
    <cellStyle name="60% - Accent5 2" xfId="22" xr:uid="{00000000-0005-0000-0000-000011000000}"/>
    <cellStyle name="60% - Accent6 2" xfId="23" xr:uid="{00000000-0005-0000-0000-000012000000}"/>
    <cellStyle name="Accent1 2" xfId="24" xr:uid="{00000000-0005-0000-0000-000013000000}"/>
    <cellStyle name="Accent2 2" xfId="25" xr:uid="{00000000-0005-0000-0000-000014000000}"/>
    <cellStyle name="Accent3 2" xfId="26" xr:uid="{00000000-0005-0000-0000-000015000000}"/>
    <cellStyle name="Accent4 2" xfId="27" xr:uid="{00000000-0005-0000-0000-000016000000}"/>
    <cellStyle name="Accent5 2" xfId="28" xr:uid="{00000000-0005-0000-0000-000017000000}"/>
    <cellStyle name="Accent6 2" xfId="29" xr:uid="{00000000-0005-0000-0000-000018000000}"/>
    <cellStyle name="Bad 2" xfId="30" xr:uid="{00000000-0005-0000-0000-000019000000}"/>
    <cellStyle name="Calculation 2" xfId="31" xr:uid="{00000000-0005-0000-0000-00001A000000}"/>
    <cellStyle name="Check Cell 2" xfId="32" xr:uid="{00000000-0005-0000-0000-00001B000000}"/>
    <cellStyle name="Comma" xfId="4" builtinId="3"/>
    <cellStyle name="Comma 2" xfId="33" xr:uid="{00000000-0005-0000-0000-00001D000000}"/>
    <cellStyle name="Comma 2 2" xfId="34" xr:uid="{00000000-0005-0000-0000-00001E000000}"/>
    <cellStyle name="Comma 2 3" xfId="35" xr:uid="{00000000-0005-0000-0000-00001F000000}"/>
    <cellStyle name="Comma 3" xfId="36" xr:uid="{00000000-0005-0000-0000-000020000000}"/>
    <cellStyle name="Comma 3 2" xfId="37" xr:uid="{00000000-0005-0000-0000-000021000000}"/>
    <cellStyle name="Comma 4" xfId="38" xr:uid="{00000000-0005-0000-0000-000022000000}"/>
    <cellStyle name="Currency 2" xfId="39" xr:uid="{00000000-0005-0000-0000-000023000000}"/>
    <cellStyle name="Currency 2 2" xfId="40" xr:uid="{00000000-0005-0000-0000-000024000000}"/>
    <cellStyle name="Explanatory Text 2" xfId="41" xr:uid="{00000000-0005-0000-0000-000025000000}"/>
    <cellStyle name="Good 2" xfId="42" xr:uid="{00000000-0005-0000-0000-000026000000}"/>
    <cellStyle name="Heading 1 2" xfId="43" xr:uid="{00000000-0005-0000-0000-000027000000}"/>
    <cellStyle name="Heading 2 2" xfId="44" xr:uid="{00000000-0005-0000-0000-000028000000}"/>
    <cellStyle name="Heading 3 2" xfId="45" xr:uid="{00000000-0005-0000-0000-000029000000}"/>
    <cellStyle name="Heading 4 2" xfId="46" xr:uid="{00000000-0005-0000-0000-00002A000000}"/>
    <cellStyle name="Hyperlink" xfId="3" builtinId="8"/>
    <cellStyle name="Hyperlink 2" xfId="47" xr:uid="{00000000-0005-0000-0000-00002C000000}"/>
    <cellStyle name="Hyperlink 3" xfId="67" xr:uid="{00000000-0005-0000-0000-00002D000000}"/>
    <cellStyle name="Input 2" xfId="48" xr:uid="{00000000-0005-0000-0000-00002E000000}"/>
    <cellStyle name="Linked Cell 2" xfId="49" xr:uid="{00000000-0005-0000-0000-00002F000000}"/>
    <cellStyle name="Neutral 2" xfId="50" xr:uid="{00000000-0005-0000-0000-000030000000}"/>
    <cellStyle name="Normal" xfId="0" builtinId="0"/>
    <cellStyle name="Normal 2" xfId="51" xr:uid="{00000000-0005-0000-0000-000032000000}"/>
    <cellStyle name="Normal 2 2" xfId="52" xr:uid="{00000000-0005-0000-0000-000033000000}"/>
    <cellStyle name="Normal 2 2 2" xfId="53" xr:uid="{00000000-0005-0000-0000-000034000000}"/>
    <cellStyle name="Normal 20" xfId="54" xr:uid="{00000000-0005-0000-0000-000035000000}"/>
    <cellStyle name="Normal 3" xfId="55" xr:uid="{00000000-0005-0000-0000-000036000000}"/>
    <cellStyle name="Normal 4" xfId="56" xr:uid="{00000000-0005-0000-0000-000037000000}"/>
    <cellStyle name="Normal 4 2" xfId="66" xr:uid="{00000000-0005-0000-0000-000038000000}"/>
    <cellStyle name="Normal 5" xfId="57" xr:uid="{00000000-0005-0000-0000-000039000000}"/>
    <cellStyle name="Normal 7" xfId="58" xr:uid="{00000000-0005-0000-0000-00003A000000}"/>
    <cellStyle name="Normal 8" xfId="59" xr:uid="{00000000-0005-0000-0000-00003B000000}"/>
    <cellStyle name="Note 2" xfId="1" xr:uid="{00000000-0005-0000-0000-00003C000000}"/>
    <cellStyle name="Output 2" xfId="60" xr:uid="{00000000-0005-0000-0000-00003D000000}"/>
    <cellStyle name="Percent" xfId="2" builtinId="5"/>
    <cellStyle name="Percent 2" xfId="61" xr:uid="{00000000-0005-0000-0000-00003F000000}"/>
    <cellStyle name="Percent 2 2" xfId="62" xr:uid="{00000000-0005-0000-0000-000040000000}"/>
    <cellStyle name="Percent 3" xfId="63" xr:uid="{00000000-0005-0000-0000-000041000000}"/>
    <cellStyle name="Percent 4" xfId="68" xr:uid="{00000000-0005-0000-0000-000042000000}"/>
    <cellStyle name="Total 2" xfId="64" xr:uid="{00000000-0005-0000-0000-000043000000}"/>
    <cellStyle name="Warning Text 2" xfId="65" xr:uid="{00000000-0005-0000-0000-000044000000}"/>
  </cellStyles>
  <dxfs count="227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C00000"/>
      </font>
    </dxf>
    <dxf>
      <font>
        <color rgb="FFC00000"/>
      </font>
    </dxf>
    <dxf>
      <fill>
        <patternFill>
          <bgColor rgb="FFFFFF99"/>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rgb="FF9C0006"/>
      </font>
      <fill>
        <patternFill>
          <bgColor rgb="FFFFC7CE"/>
        </patternFill>
      </fill>
    </dxf>
    <dxf>
      <font>
        <color theme="0"/>
      </font>
      <fill>
        <patternFill>
          <bgColor rgb="FF00B05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Phase 2 Hybrid solution- Total societal value (£) </a:t>
            </a:r>
            <a:endParaRPr lang="en-GB">
              <a:effectLst/>
            </a:endParaRPr>
          </a:p>
        </c:rich>
      </c:tx>
      <c:overlay val="0"/>
    </c:title>
    <c:autoTitleDeleted val="0"/>
    <c:plotArea>
      <c:layout/>
      <c:lineChart>
        <c:grouping val="standard"/>
        <c:varyColors val="0"/>
        <c:ser>
          <c:idx val="3"/>
          <c:order val="0"/>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0-EC6C-478F-BA22-67D4E2D59368}"/>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EC6C-478F-BA22-67D4E2D59368}"/>
            </c:ext>
          </c:extLst>
        </c:ser>
        <c:ser>
          <c:idx val="1"/>
          <c:order val="2"/>
          <c:marker>
            <c:symbol val="none"/>
          </c:marker>
          <c:val>
            <c:numRef>
              <c:f>'Phase 2'!$J$3:$J$20</c:f>
              <c:numCache>
                <c:formatCode>_-"£"* #,##0_-;\-"£"* #,##0_-;_-"£"* "-"??_-;_-@_-</c:formatCode>
                <c:ptCount val="18"/>
                <c:pt idx="0">
                  <c:v>912.07752675722713</c:v>
                </c:pt>
                <c:pt idx="1">
                  <c:v>1609.9522996005262</c:v>
                </c:pt>
                <c:pt idx="2">
                  <c:v>3667.2066986676728</c:v>
                </c:pt>
                <c:pt idx="3">
                  <c:v>7241.2087068119145</c:v>
                </c:pt>
                <c:pt idx="4">
                  <c:v>0</c:v>
                </c:pt>
                <c:pt idx="5">
                  <c:v>0</c:v>
                </c:pt>
                <c:pt idx="6">
                  <c:v>100438.2231870736</c:v>
                </c:pt>
                <c:pt idx="7">
                  <c:v>44667.989948839648</c:v>
                </c:pt>
                <c:pt idx="8">
                  <c:v>0</c:v>
                </c:pt>
                <c:pt idx="9">
                  <c:v>0</c:v>
                </c:pt>
                <c:pt idx="10">
                  <c:v>26286.933108521702</c:v>
                </c:pt>
                <c:pt idx="11">
                  <c:v>-125.38685962553132</c:v>
                </c:pt>
                <c:pt idx="12">
                  <c:v>2988822.7691776827</c:v>
                </c:pt>
                <c:pt idx="13">
                  <c:v>2815179.3700845009</c:v>
                </c:pt>
                <c:pt idx="14">
                  <c:v>712840.74626951525</c:v>
                </c:pt>
                <c:pt idx="15">
                  <c:v>0</c:v>
                </c:pt>
                <c:pt idx="16">
                  <c:v>0</c:v>
                </c:pt>
                <c:pt idx="17">
                  <c:v>49902.100837791942</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EC6C-478F-BA22-67D4E2D59368}"/>
            </c:ext>
          </c:extLst>
        </c:ser>
        <c:ser>
          <c:idx val="2"/>
          <c:order val="3"/>
          <c:marker>
            <c:symbol val="none"/>
          </c:marker>
          <c:val>
            <c:numRef>
              <c:f>'Phase 2'!$M$3:$M$20</c:f>
              <c:numCache>
                <c:formatCode>_-"£"* #,##0_-;\-"£"* #,##0_-;_-"£"* "-"??_-;_-@_-</c:formatCode>
                <c:ptCount val="18"/>
                <c:pt idx="0">
                  <c:v>1611.8028392642873</c:v>
                </c:pt>
                <c:pt idx="1">
                  <c:v>-4462.8477106692744</c:v>
                </c:pt>
                <c:pt idx="2">
                  <c:v>-10494.997487559251</c:v>
                </c:pt>
                <c:pt idx="3">
                  <c:v>7241.2087068119145</c:v>
                </c:pt>
                <c:pt idx="4">
                  <c:v>0</c:v>
                </c:pt>
                <c:pt idx="5">
                  <c:v>0</c:v>
                </c:pt>
                <c:pt idx="6">
                  <c:v>-287438.18009714491</c:v>
                </c:pt>
                <c:pt idx="7">
                  <c:v>-123821.33106231783</c:v>
                </c:pt>
                <c:pt idx="8">
                  <c:v>0</c:v>
                </c:pt>
                <c:pt idx="9">
                  <c:v>0</c:v>
                </c:pt>
                <c:pt idx="10">
                  <c:v>-72868.357201012346</c:v>
                </c:pt>
                <c:pt idx="11">
                  <c:v>-197.18530447572005</c:v>
                </c:pt>
                <c:pt idx="12">
                  <c:v>-8553534.2038578354</c:v>
                </c:pt>
                <c:pt idx="13">
                  <c:v>-8015028.7385381637</c:v>
                </c:pt>
                <c:pt idx="14">
                  <c:v>-2019066.7329879161</c:v>
                </c:pt>
                <c:pt idx="15">
                  <c:v>0</c:v>
                </c:pt>
                <c:pt idx="16">
                  <c:v>0</c:v>
                </c:pt>
                <c:pt idx="17">
                  <c:v>-138330.48130481027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EC6C-478F-BA22-67D4E2D59368}"/>
            </c:ext>
          </c:extLst>
        </c:ser>
        <c:ser>
          <c:idx val="4"/>
          <c:order val="4"/>
          <c:marker>
            <c:symbol val="none"/>
          </c:marker>
          <c:val>
            <c:numRef>
              <c:f>'Phase 2'!$P$3:$P$20</c:f>
              <c:numCache>
                <c:formatCode>_-"£"* #,##0_-;\-"£"* #,##0_-;_-"£"* "-"??_-;_-@_-</c:formatCode>
                <c:ptCount val="18"/>
                <c:pt idx="0">
                  <c:v>912.07752675722713</c:v>
                </c:pt>
                <c:pt idx="1">
                  <c:v>1618.2767685746758</c:v>
                </c:pt>
                <c:pt idx="2">
                  <c:v>3687.3479254067752</c:v>
                </c:pt>
                <c:pt idx="3">
                  <c:v>7241.2087068119145</c:v>
                </c:pt>
                <c:pt idx="4">
                  <c:v>0</c:v>
                </c:pt>
                <c:pt idx="5">
                  <c:v>0</c:v>
                </c:pt>
                <c:pt idx="6">
                  <c:v>100989.85581425001</c:v>
                </c:pt>
                <c:pt idx="7">
                  <c:v>44898.951634200756</c:v>
                </c:pt>
                <c:pt idx="8">
                  <c:v>0</c:v>
                </c:pt>
                <c:pt idx="9">
                  <c:v>0</c:v>
                </c:pt>
                <c:pt idx="10">
                  <c:v>26422.853134935984</c:v>
                </c:pt>
                <c:pt idx="11">
                  <c:v>-77.161144384942304</c:v>
                </c:pt>
                <c:pt idx="12">
                  <c:v>3005238.1547152698</c:v>
                </c:pt>
                <c:pt idx="13">
                  <c:v>2830581.9470426282</c:v>
                </c:pt>
                <c:pt idx="14">
                  <c:v>716726.02850691229</c:v>
                </c:pt>
                <c:pt idx="15">
                  <c:v>0</c:v>
                </c:pt>
                <c:pt idx="16">
                  <c:v>0</c:v>
                </c:pt>
                <c:pt idx="17">
                  <c:v>50160.126178214858</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EC6C-478F-BA22-67D4E2D59368}"/>
            </c:ext>
          </c:extLst>
        </c:ser>
        <c:ser>
          <c:idx val="5"/>
          <c:order val="5"/>
          <c:marker>
            <c:symbol val="none"/>
          </c:marker>
          <c:val>
            <c:numRef>
              <c:f>'Phase 2'!$S$3:$S$20</c:f>
              <c:numCache>
                <c:formatCode>_-"£"* #,##0_-;\-"£"* #,##0_-;_-"£"* "-"??_-;_-@_-</c:formatCode>
                <c:ptCount val="18"/>
                <c:pt idx="0">
                  <c:v>1611.8028392642873</c:v>
                </c:pt>
                <c:pt idx="1">
                  <c:v>-4454.5232416951221</c:v>
                </c:pt>
                <c:pt idx="2">
                  <c:v>-10474.856120168055</c:v>
                </c:pt>
                <c:pt idx="3">
                  <c:v>7241.2087068119145</c:v>
                </c:pt>
                <c:pt idx="4">
                  <c:v>0</c:v>
                </c:pt>
                <c:pt idx="5">
                  <c:v>0</c:v>
                </c:pt>
                <c:pt idx="6">
                  <c:v>-286886.54746996833</c:v>
                </c:pt>
                <c:pt idx="7">
                  <c:v>-123590.36937695695</c:v>
                </c:pt>
                <c:pt idx="8">
                  <c:v>0</c:v>
                </c:pt>
                <c:pt idx="9">
                  <c:v>0</c:v>
                </c:pt>
                <c:pt idx="10">
                  <c:v>-72732.437174598075</c:v>
                </c:pt>
                <c:pt idx="11">
                  <c:v>-148.95958923513103</c:v>
                </c:pt>
                <c:pt idx="12">
                  <c:v>-8537118.818320252</c:v>
                </c:pt>
                <c:pt idx="13">
                  <c:v>-7999626.1615800345</c:v>
                </c:pt>
                <c:pt idx="14">
                  <c:v>-2015181.4507505186</c:v>
                </c:pt>
                <c:pt idx="15">
                  <c:v>0</c:v>
                </c:pt>
                <c:pt idx="16">
                  <c:v>0</c:v>
                </c:pt>
                <c:pt idx="17">
                  <c:v>-138072.45596438739</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EC6C-478F-BA22-67D4E2D59368}"/>
            </c:ext>
          </c:extLst>
        </c:ser>
        <c:ser>
          <c:idx val="6"/>
          <c:order val="6"/>
          <c:marker>
            <c:symbol val="none"/>
          </c:marker>
          <c:val>
            <c:numRef>
              <c:f>'Phase 2'!$V$3:$V$20</c:f>
              <c:numCache>
                <c:formatCode>_-"£"* #,##0_-;\-"£"* #,##0_-;_-"£"* "-"??_-;_-@_-</c:formatCode>
                <c:ptCount val="18"/>
                <c:pt idx="0">
                  <c:v>912.07752675722713</c:v>
                </c:pt>
                <c:pt idx="1">
                  <c:v>1624.9363437539951</c:v>
                </c:pt>
                <c:pt idx="2">
                  <c:v>3703.4609066540761</c:v>
                </c:pt>
                <c:pt idx="3">
                  <c:v>7241.2087068119145</c:v>
                </c:pt>
                <c:pt idx="4">
                  <c:v>0</c:v>
                </c:pt>
                <c:pt idx="5">
                  <c:v>0</c:v>
                </c:pt>
                <c:pt idx="6">
                  <c:v>101431.16191599114</c:v>
                </c:pt>
                <c:pt idx="7">
                  <c:v>45083.720982489875</c:v>
                </c:pt>
                <c:pt idx="8">
                  <c:v>0</c:v>
                </c:pt>
                <c:pt idx="9">
                  <c:v>0</c:v>
                </c:pt>
                <c:pt idx="10">
                  <c:v>26531.589156067406</c:v>
                </c:pt>
                <c:pt idx="11">
                  <c:v>-945.22401871554314</c:v>
                </c:pt>
                <c:pt idx="12">
                  <c:v>3018370.4631453399</c:v>
                </c:pt>
                <c:pt idx="13">
                  <c:v>2842904.0086091291</c:v>
                </c:pt>
                <c:pt idx="14">
                  <c:v>719834.25429682969</c:v>
                </c:pt>
                <c:pt idx="15">
                  <c:v>0</c:v>
                </c:pt>
                <c:pt idx="16">
                  <c:v>0</c:v>
                </c:pt>
                <c:pt idx="17">
                  <c:v>50366.546450553185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EC6C-478F-BA22-67D4E2D59368}"/>
            </c:ext>
          </c:extLst>
        </c:ser>
        <c:ser>
          <c:idx val="7"/>
          <c:order val="7"/>
          <c:marker>
            <c:symbol val="none"/>
          </c:marker>
          <c:val>
            <c:numRef>
              <c:f>'Phase 2'!$Y$3:$Y$20</c:f>
              <c:numCache>
                <c:formatCode>_-"£"* #,##0_-;\-"£"* #,##0_-;_-"£"* "-"??_-;_-@_-</c:formatCode>
                <c:ptCount val="18"/>
                <c:pt idx="0">
                  <c:v>1611.8028392642873</c:v>
                </c:pt>
                <c:pt idx="1">
                  <c:v>-4447.8636665158047</c:v>
                </c:pt>
                <c:pt idx="2">
                  <c:v>-10458.74302640062</c:v>
                </c:pt>
                <c:pt idx="3">
                  <c:v>7241.2087068119145</c:v>
                </c:pt>
                <c:pt idx="4">
                  <c:v>0</c:v>
                </c:pt>
                <c:pt idx="5">
                  <c:v>0</c:v>
                </c:pt>
                <c:pt idx="6">
                  <c:v>-286445.24136822729</c:v>
                </c:pt>
                <c:pt idx="7">
                  <c:v>-123405.60002866806</c:v>
                </c:pt>
                <c:pt idx="8">
                  <c:v>0</c:v>
                </c:pt>
                <c:pt idx="9">
                  <c:v>0</c:v>
                </c:pt>
                <c:pt idx="10">
                  <c:v>-72623.701153466624</c:v>
                </c:pt>
                <c:pt idx="11">
                  <c:v>-1017.0224635657318</c:v>
                </c:pt>
                <c:pt idx="12">
                  <c:v>-8523986.5098901801</c:v>
                </c:pt>
                <c:pt idx="13">
                  <c:v>-7987304.1000135345</c:v>
                </c:pt>
                <c:pt idx="14">
                  <c:v>-2012073.2249606014</c:v>
                </c:pt>
                <c:pt idx="15">
                  <c:v>0</c:v>
                </c:pt>
                <c:pt idx="16">
                  <c:v>0</c:v>
                </c:pt>
                <c:pt idx="17">
                  <c:v>-137866.03569204902</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EC6C-478F-BA22-67D4E2D59368}"/>
            </c:ext>
          </c:extLst>
        </c:ser>
        <c:ser>
          <c:idx val="8"/>
          <c:order val="8"/>
          <c:marker>
            <c:symbol val="none"/>
          </c:marker>
          <c:val>
            <c:numRef>
              <c:f>'Phase 2'!$AB$3:$AB$20</c:f>
              <c:numCache>
                <c:formatCode>_-"£"* #,##0_-;\-"£"* #,##0_-;_-"£"* "-"??_-;_-@_-</c:formatCode>
                <c:ptCount val="18"/>
                <c:pt idx="0">
                  <c:v>-187.99712856180849</c:v>
                </c:pt>
                <c:pt idx="1">
                  <c:v>1631.5959189333148</c:v>
                </c:pt>
                <c:pt idx="2">
                  <c:v>3776.839414567572</c:v>
                </c:pt>
                <c:pt idx="3">
                  <c:v>0</c:v>
                </c:pt>
                <c:pt idx="4">
                  <c:v>0</c:v>
                </c:pt>
                <c:pt idx="5">
                  <c:v>0</c:v>
                </c:pt>
                <c:pt idx="6">
                  <c:v>103440.86970969921</c:v>
                </c:pt>
                <c:pt idx="7">
                  <c:v>45268.490330778528</c:v>
                </c:pt>
                <c:pt idx="8">
                  <c:v>0</c:v>
                </c:pt>
                <c:pt idx="9">
                  <c:v>0</c:v>
                </c:pt>
                <c:pt idx="10">
                  <c:v>26640.325177198829</c:v>
                </c:pt>
                <c:pt idx="11">
                  <c:v>19.290286096235661</c:v>
                </c:pt>
                <c:pt idx="12">
                  <c:v>3078174.9899741411</c:v>
                </c:pt>
                <c:pt idx="13">
                  <c:v>2899018.67157673</c:v>
                </c:pt>
                <c:pt idx="14">
                  <c:v>733989.11318039522</c:v>
                </c:pt>
                <c:pt idx="15">
                  <c:v>0</c:v>
                </c:pt>
                <c:pt idx="16">
                  <c:v>0</c:v>
                </c:pt>
                <c:pt idx="17">
                  <c:v>50572.96672289152</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EC6C-478F-BA22-67D4E2D59368}"/>
            </c:ext>
          </c:extLst>
        </c:ser>
        <c:dLbls>
          <c:showLegendKey val="0"/>
          <c:showVal val="0"/>
          <c:showCatName val="0"/>
          <c:showSerName val="0"/>
          <c:showPercent val="0"/>
          <c:showBubbleSize val="0"/>
        </c:dLbls>
        <c:smooth val="0"/>
        <c:axId val="239951232"/>
        <c:axId val="239961216"/>
      </c:lineChart>
      <c:catAx>
        <c:axId val="239951232"/>
        <c:scaling>
          <c:orientation val="minMax"/>
        </c:scaling>
        <c:delete val="0"/>
        <c:axPos val="b"/>
        <c:majorTickMark val="out"/>
        <c:minorTickMark val="none"/>
        <c:tickLblPos val="nextTo"/>
        <c:crossAx val="239961216"/>
        <c:crosses val="autoZero"/>
        <c:auto val="1"/>
        <c:lblAlgn val="ctr"/>
        <c:lblOffset val="100"/>
        <c:noMultiLvlLbl val="0"/>
      </c:catAx>
      <c:valAx>
        <c:axId val="239961216"/>
        <c:scaling>
          <c:orientation val="minMax"/>
          <c:max val="500000"/>
          <c:min val="-500000"/>
        </c:scaling>
        <c:delete val="0"/>
        <c:axPos val="l"/>
        <c:majorGridlines/>
        <c:numFmt formatCode="General" sourceLinked="1"/>
        <c:majorTickMark val="out"/>
        <c:minorTickMark val="none"/>
        <c:tickLblPos val="nextTo"/>
        <c:crossAx val="239951232"/>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Phase</a:t>
            </a:r>
            <a:r>
              <a:rPr lang="en-GB" baseline="0"/>
              <a:t> 2 Hydrid solution option - Category level societal value (£) </a:t>
            </a:r>
            <a:endParaRPr lang="en-GB"/>
          </a:p>
        </c:rich>
      </c:tx>
      <c:overlay val="0"/>
    </c:title>
    <c:autoTitleDeleted val="0"/>
    <c:plotArea>
      <c:layout/>
      <c:lineChart>
        <c:grouping val="standard"/>
        <c:varyColors val="0"/>
        <c:ser>
          <c:idx val="3"/>
          <c:order val="0"/>
          <c:marker>
            <c:symbol val="none"/>
          </c:marker>
          <c:val>
            <c:numRef>
              <c:f>'Phase 1'!$I$25:$I$28</c:f>
              <c:numCache>
                <c:formatCode>_-"£"* #,##0_-;\-"£"* #,##0_-;_-"£"* "-"??_-;_-@_-</c:formatCode>
                <c:ptCount val="4"/>
                <c:pt idx="0">
                  <c:v>6090.4954593442017</c:v>
                </c:pt>
                <c:pt idx="1">
                  <c:v>162569.4614128198</c:v>
                </c:pt>
                <c:pt idx="2">
                  <c:v>3512362.7072192198</c:v>
                </c:pt>
                <c:pt idx="3">
                  <c:v>7649122.5867815223</c:v>
                </c:pt>
              </c:numCache>
            </c:numRef>
          </c:val>
          <c:smooth val="0"/>
          <c:extLst>
            <c:ext xmlns:c15="http://schemas.microsoft.com/office/drawing/2012/chart" uri="{02D57815-91ED-43cb-92C2-25804820EDAC}">
              <c15:filteredSeriesTitle>
                <c15:tx>
                  <c:strRef>
                    <c:extLst>
                      <c:ext uri="{02D57815-91ED-43cb-92C2-25804820EDAC}">
                        <c15:formulaRef>
                          <c15:sqref>'Phase 1'!#REF!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'Phase 1'!$Q$25:$Q$28</c15:sqref>
                        </c15:formulaRef>
                      </c:ext>
                    </c:extLst>
                    <c:strCache>
                      <c:ptCount val="4"/>
                      <c:pt idx="0">
                        <c:v> Health and Safety </c:v>
                      </c:pt>
                      <c:pt idx="1">
                        <c:v> Socio-Economic  </c:v>
                      </c:pt>
                      <c:pt idx="2">
                        <c:v> Environmental  </c:v>
                      </c:pt>
                      <c:pt idx="3">
                        <c:v> Wider Economic and Engineering </c:v>
                      </c:pt>
                    </c:strCache>
                  </c:strRef>
                </c15:cat>
              </c15:filteredCategoryTitle>
            </c:ext>
            <c:ext xmlns:c16="http://schemas.microsoft.com/office/drawing/2014/chart" uri="{C3380CC4-5D6E-409C-BE32-E72D297353CC}">
              <c16:uniqueId val="{00000000-980A-44FE-86BE-6CBBA23B729A}"/>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980A-44FE-86BE-6CBBA23B729A}"/>
            </c:ext>
          </c:extLst>
        </c:ser>
        <c:ser>
          <c:idx val="1"/>
          <c:order val="2"/>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980A-44FE-86BE-6CBBA23B729A}"/>
            </c:ext>
          </c:extLst>
        </c:ser>
        <c:ser>
          <c:idx val="2"/>
          <c:order val="3"/>
          <c:marker>
            <c:symbol val="none"/>
          </c:marker>
          <c:val>
            <c:numRef>
              <c:f>'Phase 2'!$J$25:$J$28</c:f>
              <c:numCache>
                <c:formatCode>_-"£"* #,##0_-;\-"£"* #,##0_-;_-"£"* "-"??_-;_-@_-</c:formatCode>
                <c:ptCount val="4"/>
                <c:pt idx="0">
                  <c:v>6189.2365250254261</c:v>
                </c:pt>
                <c:pt idx="1">
                  <c:v>152347.42184272516</c:v>
                </c:pt>
                <c:pt idx="2">
                  <c:v>3014984.3154265787</c:v>
                </c:pt>
                <c:pt idx="3">
                  <c:v>6566744.9863694916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980A-44FE-86BE-6CBBA23B729A}"/>
            </c:ext>
          </c:extLst>
        </c:ser>
        <c:ser>
          <c:idx val="7"/>
          <c:order val="4"/>
          <c:marker>
            <c:symbol val="none"/>
          </c:marker>
          <c:val>
            <c:numRef>
              <c:f>'Phase 2'!$M$25:$M$28</c:f>
              <c:numCache>
                <c:formatCode>_-"£"* #,##0_-;\-"£"* #,##0_-;_-"£"* "-"??_-;_-@_-</c:formatCode>
                <c:ptCount val="4"/>
                <c:pt idx="0">
                  <c:v>-13346.042358964238</c:v>
                </c:pt>
                <c:pt idx="1">
                  <c:v>-404018.30245265085</c:v>
                </c:pt>
                <c:pt idx="2">
                  <c:v>-8626599.7463633232</c:v>
                </c:pt>
                <c:pt idx="3">
                  <c:v>-18725960.156688727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980A-44FE-86BE-6CBBA23B729A}"/>
            </c:ext>
          </c:extLst>
        </c:ser>
        <c:ser>
          <c:idx val="4"/>
          <c:order val="5"/>
          <c:marker>
            <c:symbol val="none"/>
          </c:marker>
          <c:val>
            <c:numRef>
              <c:f>'Phase 2'!$P$25:$P$28</c:f>
              <c:numCache>
                <c:formatCode>_-"£"* #,##0_-;\-"£"* #,##0_-;_-"£"* "-"??_-;_-@_-</c:formatCode>
                <c:ptCount val="4"/>
                <c:pt idx="0">
                  <c:v>6217.7022207386781</c:v>
                </c:pt>
                <c:pt idx="1">
                  <c:v>153130.01615526268</c:v>
                </c:pt>
                <c:pt idx="2">
                  <c:v>3031583.8467058209</c:v>
                </c:pt>
                <c:pt idx="3">
                  <c:v>6602706.2564430255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980A-44FE-86BE-6CBBA23B729A}"/>
            </c:ext>
          </c:extLst>
        </c:ser>
        <c:ser>
          <c:idx val="5"/>
          <c:order val="6"/>
          <c:marker>
            <c:symbol val="none"/>
          </c:marker>
          <c:val>
            <c:numRef>
              <c:f>'Phase 2'!$S$25:$S$28</c:f>
              <c:numCache>
                <c:formatCode>_-"£"* #,##0_-;\-"£"* #,##0_-;_-"£"* "-"??_-;_-@_-</c:formatCode>
                <c:ptCount val="4"/>
                <c:pt idx="0">
                  <c:v>-13317.576522598891</c:v>
                </c:pt>
                <c:pt idx="1">
                  <c:v>-403235.70814011339</c:v>
                </c:pt>
                <c:pt idx="2">
                  <c:v>-8610000.2150840852</c:v>
                </c:pt>
                <c:pt idx="3">
                  <c:v>-18689998.886615191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980A-44FE-86BE-6CBBA23B729A}"/>
            </c:ext>
          </c:extLst>
        </c:ser>
        <c:ser>
          <c:idx val="6"/>
          <c:order val="7"/>
          <c:marker>
            <c:symbol val="none"/>
          </c:marker>
          <c:val>
            <c:numRef>
              <c:f>'Phase 2'!$V$25:$V$28</c:f>
              <c:numCache>
                <c:formatCode>_-"£"* #,##0_-;\-"£"* #,##0_-;_-"£"* "-"??_-;_-@_-</c:formatCode>
                <c:ptCount val="4"/>
                <c:pt idx="0">
                  <c:v>6240.4747771652983</c:v>
                </c:pt>
                <c:pt idx="1">
                  <c:v>153756.09160529292</c:v>
                </c:pt>
                <c:pt idx="2">
                  <c:v>3043956.8282826915</c:v>
                </c:pt>
                <c:pt idx="3">
                  <c:v>6631475.2725018524</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980A-44FE-86BE-6CBBA23B729A}"/>
            </c:ext>
          </c:extLst>
        </c:ser>
        <c:ser>
          <c:idx val="8"/>
          <c:order val="8"/>
          <c:marker>
            <c:symbol val="none"/>
          </c:marker>
          <c:val>
            <c:numRef>
              <c:f>'Phase 2'!$Y$25:$Y$28</c:f>
              <c:numCache>
                <c:formatCode>_-"£"* #,##0_-;\-"£"* #,##0_-;_-"£"* "-"??_-;_-@_-</c:formatCode>
                <c:ptCount val="4"/>
                <c:pt idx="0">
                  <c:v>-13294.803853652138</c:v>
                </c:pt>
                <c:pt idx="1">
                  <c:v>-402609.63269008347</c:v>
                </c:pt>
                <c:pt idx="2">
                  <c:v>-8597627.2335072123</c:v>
                </c:pt>
                <c:pt idx="3">
                  <c:v>-18661229.870556366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980A-44FE-86BE-6CBBA23B729A}"/>
            </c:ext>
          </c:extLst>
        </c:ser>
        <c:ser>
          <c:idx val="9"/>
          <c:order val="9"/>
          <c:marker>
            <c:symbol val="none"/>
          </c:marker>
          <c:val>
            <c:numRef>
              <c:f>'Phase 2'!$AB$25:$AB$28</c:f>
              <c:numCache>
                <c:formatCode>_-"£"* #,##0_-;\-"£"* #,##0_-;_-"£"* "-"??_-;_-@_-</c:formatCode>
                <c:ptCount val="4"/>
                <c:pt idx="0">
                  <c:v>5220.4382049390788</c:v>
                </c:pt>
                <c:pt idx="1">
                  <c:v>148709.36004047774</c:v>
                </c:pt>
                <c:pt idx="2">
                  <c:v>3104834.6054374361</c:v>
                </c:pt>
                <c:pt idx="3">
                  <c:v>6761755.741454158</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9-980A-44FE-86BE-6CBBA23B729A}"/>
            </c:ext>
          </c:extLst>
        </c:ser>
        <c:dLbls>
          <c:showLegendKey val="0"/>
          <c:showVal val="0"/>
          <c:showCatName val="0"/>
          <c:showSerName val="0"/>
          <c:showPercent val="0"/>
          <c:showBubbleSize val="0"/>
        </c:dLbls>
        <c:smooth val="0"/>
        <c:axId val="211956480"/>
        <c:axId val="211958400"/>
      </c:lineChart>
      <c:catAx>
        <c:axId val="211956480"/>
        <c:scaling>
          <c:orientation val="minMax"/>
        </c:scaling>
        <c:delete val="0"/>
        <c:axPos val="b"/>
        <c:title>
          <c:overlay val="0"/>
        </c:title>
        <c:numFmt formatCode="General" sourceLinked="0"/>
        <c:majorTickMark val="out"/>
        <c:minorTickMark val="none"/>
        <c:tickLblPos val="nextTo"/>
        <c:crossAx val="211958400"/>
        <c:crosses val="autoZero"/>
        <c:auto val="1"/>
        <c:lblAlgn val="ctr"/>
        <c:lblOffset val="100"/>
        <c:noMultiLvlLbl val="0"/>
      </c:catAx>
      <c:valAx>
        <c:axId val="211958400"/>
        <c:scaling>
          <c:orientation val="minMax"/>
          <c:max val="50000000"/>
          <c:min val="-50000000"/>
        </c:scaling>
        <c:delete val="0"/>
        <c:axPos val="l"/>
        <c:majorGridlines/>
        <c:numFmt formatCode="_-&quot;£&quot;* #,##0_-;\-&quot;£&quot;* #,##0_-;_-&quot;£&quot;* &quot;-&quot;??_-;_-@_-" sourceLinked="1"/>
        <c:majorTickMark val="out"/>
        <c:minorTickMark val="none"/>
        <c:tickLblPos val="nextTo"/>
        <c:crossAx val="211956480"/>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Phase</a:t>
            </a:r>
            <a:r>
              <a:rPr lang="en-GB" baseline="0"/>
              <a:t> 2 Hydrid solution option - Category level societal value (£) </a:t>
            </a:r>
            <a:endParaRPr lang="en-GB"/>
          </a:p>
        </c:rich>
      </c:tx>
      <c:overlay val="0"/>
    </c:title>
    <c:autoTitleDeleted val="0"/>
    <c:plotArea>
      <c:layout/>
      <c:lineChart>
        <c:grouping val="standard"/>
        <c:varyColors val="0"/>
        <c:ser>
          <c:idx val="3"/>
          <c:order val="0"/>
          <c:marker>
            <c:symbol val="none"/>
          </c:marker>
          <c:val>
            <c:numRef>
              <c:f>'Phase 1'!$I$25:$I$28</c:f>
              <c:numCache>
                <c:formatCode>_-"£"* #,##0_-;\-"£"* #,##0_-;_-"£"* "-"??_-;_-@_-</c:formatCode>
                <c:ptCount val="4"/>
                <c:pt idx="0">
                  <c:v>6090.4954593442017</c:v>
                </c:pt>
                <c:pt idx="1">
                  <c:v>162569.4614128198</c:v>
                </c:pt>
                <c:pt idx="2">
                  <c:v>3512362.7072192198</c:v>
                </c:pt>
                <c:pt idx="3">
                  <c:v>7649122.5867815223</c:v>
                </c:pt>
              </c:numCache>
            </c:numRef>
          </c:val>
          <c:smooth val="0"/>
          <c:extLst>
            <c:ext xmlns:c15="http://schemas.microsoft.com/office/drawing/2012/chart" uri="{02D57815-91ED-43cb-92C2-25804820EDAC}">
              <c15:filteredSeriesTitle>
                <c15:tx>
                  <c:strRef>
                    <c:extLst>
                      <c:ext uri="{02D57815-91ED-43cb-92C2-25804820EDAC}">
                        <c15:formulaRef>
                          <c15:sqref>'Phase 1'!#REF!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'Phase 1'!$Q$25:$Q$28</c15:sqref>
                        </c15:formulaRef>
                      </c:ext>
                    </c:extLst>
                    <c:strCache>
                      <c:ptCount val="4"/>
                      <c:pt idx="0">
                        <c:v> Health and Safety </c:v>
                      </c:pt>
                      <c:pt idx="1">
                        <c:v> Socio-Economic  </c:v>
                      </c:pt>
                      <c:pt idx="2">
                        <c:v> Environmental  </c:v>
                      </c:pt>
                      <c:pt idx="3">
                        <c:v> Wider Economic and Engineering </c:v>
                      </c:pt>
                    </c:strCache>
                  </c:strRef>
                </c15:cat>
              </c15:filteredCategoryTitle>
            </c:ext>
            <c:ext xmlns:c16="http://schemas.microsoft.com/office/drawing/2014/chart" uri="{C3380CC4-5D6E-409C-BE32-E72D297353CC}">
              <c16:uniqueId val="{00000000-64DD-4AA0-9CFA-DFF5F15CBAA0}"/>
            </c:ext>
          </c:extLst>
        </c:ser>
        <c:ser>
          <c:idx val="0"/>
          <c:order val="1"/>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1-64DD-4AA0-9CFA-DFF5F15CBAA0}"/>
            </c:ext>
          </c:extLst>
        </c:ser>
        <c:ser>
          <c:idx val="1"/>
          <c:order val="2"/>
          <c:marker>
            <c:symbol val="none"/>
          </c:marker>
          <c:val>
            <c:numRef>
              <c:f>'Phase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2-64DD-4AA0-9CFA-DFF5F15CBAA0}"/>
            </c:ext>
          </c:extLst>
        </c:ser>
        <c:ser>
          <c:idx val="2"/>
          <c:order val="3"/>
          <c:marker>
            <c:symbol val="none"/>
          </c:marker>
          <c:val>
            <c:numRef>
              <c:f>'Phase 2'!$J$25:$J$28</c:f>
              <c:numCache>
                <c:formatCode>_-"£"* #,##0_-;\-"£"* #,##0_-;_-"£"* "-"??_-;_-@_-</c:formatCode>
                <c:ptCount val="4"/>
                <c:pt idx="0">
                  <c:v>6189.2365250254261</c:v>
                </c:pt>
                <c:pt idx="1">
                  <c:v>152347.42184272516</c:v>
                </c:pt>
                <c:pt idx="2">
                  <c:v>3014984.3154265787</c:v>
                </c:pt>
                <c:pt idx="3">
                  <c:v>6566744.9863694916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3-64DD-4AA0-9CFA-DFF5F15CBAA0}"/>
            </c:ext>
          </c:extLst>
        </c:ser>
        <c:ser>
          <c:idx val="7"/>
          <c:order val="4"/>
          <c:marker>
            <c:symbol val="none"/>
          </c:marker>
          <c:val>
            <c:numRef>
              <c:f>'Phase 2'!$M$25:$M$28</c:f>
              <c:numCache>
                <c:formatCode>_-"£"* #,##0_-;\-"£"* #,##0_-;_-"£"* "-"??_-;_-@_-</c:formatCode>
                <c:ptCount val="4"/>
                <c:pt idx="0">
                  <c:v>-13346.042358964238</c:v>
                </c:pt>
                <c:pt idx="1">
                  <c:v>-404018.30245265085</c:v>
                </c:pt>
                <c:pt idx="2">
                  <c:v>-8626599.7463633232</c:v>
                </c:pt>
                <c:pt idx="3">
                  <c:v>-18725960.156688727</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4-64DD-4AA0-9CFA-DFF5F15CBAA0}"/>
            </c:ext>
          </c:extLst>
        </c:ser>
        <c:ser>
          <c:idx val="4"/>
          <c:order val="5"/>
          <c:marker>
            <c:symbol val="none"/>
          </c:marker>
          <c:val>
            <c:numRef>
              <c:f>'Phase 2'!$P$25:$P$28</c:f>
              <c:numCache>
                <c:formatCode>_-"£"* #,##0_-;\-"£"* #,##0_-;_-"£"* "-"??_-;_-@_-</c:formatCode>
                <c:ptCount val="4"/>
                <c:pt idx="0">
                  <c:v>6217.7022207386781</c:v>
                </c:pt>
                <c:pt idx="1">
                  <c:v>153130.01615526268</c:v>
                </c:pt>
                <c:pt idx="2">
                  <c:v>3031583.8467058209</c:v>
                </c:pt>
                <c:pt idx="3">
                  <c:v>6602706.2564430255</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5-64DD-4AA0-9CFA-DFF5F15CBAA0}"/>
            </c:ext>
          </c:extLst>
        </c:ser>
        <c:ser>
          <c:idx val="5"/>
          <c:order val="6"/>
          <c:marker>
            <c:symbol val="none"/>
          </c:marker>
          <c:val>
            <c:numRef>
              <c:f>'Phase 2'!$S$25:$S$28</c:f>
              <c:numCache>
                <c:formatCode>_-"£"* #,##0_-;\-"£"* #,##0_-;_-"£"* "-"??_-;_-@_-</c:formatCode>
                <c:ptCount val="4"/>
                <c:pt idx="0">
                  <c:v>-13317.576522598891</c:v>
                </c:pt>
                <c:pt idx="1">
                  <c:v>-403235.70814011339</c:v>
                </c:pt>
                <c:pt idx="2">
                  <c:v>-8610000.2150840852</c:v>
                </c:pt>
                <c:pt idx="3">
                  <c:v>-18689998.886615191</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6-64DD-4AA0-9CFA-DFF5F15CBAA0}"/>
            </c:ext>
          </c:extLst>
        </c:ser>
        <c:ser>
          <c:idx val="6"/>
          <c:order val="7"/>
          <c:marker>
            <c:symbol val="none"/>
          </c:marker>
          <c:val>
            <c:numRef>
              <c:f>'Phase 2'!$V$25:$V$28</c:f>
              <c:numCache>
                <c:formatCode>_-"£"* #,##0_-;\-"£"* #,##0_-;_-"£"* "-"??_-;_-@_-</c:formatCode>
                <c:ptCount val="4"/>
                <c:pt idx="0">
                  <c:v>6240.4747771652983</c:v>
                </c:pt>
                <c:pt idx="1">
                  <c:v>153756.09160529292</c:v>
                </c:pt>
                <c:pt idx="2">
                  <c:v>3043956.8282826915</c:v>
                </c:pt>
                <c:pt idx="3">
                  <c:v>6631475.2725018524</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7-64DD-4AA0-9CFA-DFF5F15CBAA0}"/>
            </c:ext>
          </c:extLst>
        </c:ser>
        <c:ser>
          <c:idx val="8"/>
          <c:order val="8"/>
          <c:marker>
            <c:symbol val="none"/>
          </c:marker>
          <c:val>
            <c:numRef>
              <c:f>'Phase 2'!$Y$25:$Y$28</c:f>
              <c:numCache>
                <c:formatCode>_-"£"* #,##0_-;\-"£"* #,##0_-;_-"£"* "-"??_-;_-@_-</c:formatCode>
                <c:ptCount val="4"/>
                <c:pt idx="0">
                  <c:v>-13294.803853652138</c:v>
                </c:pt>
                <c:pt idx="1">
                  <c:v>-402609.63269008347</c:v>
                </c:pt>
                <c:pt idx="2">
                  <c:v>-8597627.2335072123</c:v>
                </c:pt>
                <c:pt idx="3">
                  <c:v>-18661229.870556366</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8-64DD-4AA0-9CFA-DFF5F15CBAA0}"/>
            </c:ext>
          </c:extLst>
        </c:ser>
        <c:ser>
          <c:idx val="9"/>
          <c:order val="9"/>
          <c:marker>
            <c:symbol val="none"/>
          </c:marker>
          <c:val>
            <c:numRef>
              <c:f>'Phase 2'!$AB$25:$AB$28</c:f>
              <c:numCache>
                <c:formatCode>_-"£"* #,##0_-;\-"£"* #,##0_-;_-"£"* "-"??_-;_-@_-</c:formatCode>
                <c:ptCount val="4"/>
                <c:pt idx="0">
                  <c:v>5220.4382049390788</c:v>
                </c:pt>
                <c:pt idx="1">
                  <c:v>148709.36004047774</c:v>
                </c:pt>
                <c:pt idx="2">
                  <c:v>3104834.6054374361</c:v>
                </c:pt>
                <c:pt idx="3">
                  <c:v>6761755.741454158</c:v>
                </c:pt>
              </c:numCache>
            </c:numRef>
          </c:val>
          <c:smooth val="0"/>
          <c:extLst>
            <c:ext xmlns:c15="http://schemas.microsoft.com/office/drawing/2012/chart" uri="{02D57815-91ED-43cb-92C2-25804820EDAC}">
              <c15:filteredSeriesTitle>
                <c15:tx>
                  <c:strRef>
                    <c:extLst>
                      <c:ext uri="{02D57815-91ED-43cb-92C2-25804820EDAC}">
                        <c15:formulaRef>
                          <c15:sqref>'Phase 2'!#REF!</c15:sqref>
                        </c15:formulaRef>
                      </c:ext>
                    </c:extLst>
                    <c:strCache>
                      <c:ptCount val="1"/>
                      <c:pt idx="0">
                        <c:v>#REF!</c:v>
                      </c:pt>
                    </c:strCache>
                  </c:strRef>
                </c15:tx>
              </c15:filteredSeriesTitle>
            </c:ext>
            <c:ext xmlns:c16="http://schemas.microsoft.com/office/drawing/2014/chart" uri="{C3380CC4-5D6E-409C-BE32-E72D297353CC}">
              <c16:uniqueId val="{00000009-64DD-4AA0-9CFA-DFF5F15CBAA0}"/>
            </c:ext>
          </c:extLst>
        </c:ser>
        <c:dLbls>
          <c:showLegendKey val="0"/>
          <c:showVal val="0"/>
          <c:showCatName val="0"/>
          <c:showSerName val="0"/>
          <c:showPercent val="0"/>
          <c:showBubbleSize val="0"/>
        </c:dLbls>
        <c:smooth val="0"/>
        <c:axId val="216500480"/>
        <c:axId val="218100096"/>
      </c:lineChart>
      <c:catAx>
        <c:axId val="216500480"/>
        <c:scaling>
          <c:orientation val="minMax"/>
        </c:scaling>
        <c:delete val="0"/>
        <c:axPos val="b"/>
        <c:title>
          <c:overlay val="0"/>
        </c:title>
        <c:numFmt formatCode="General" sourceLinked="0"/>
        <c:majorTickMark val="out"/>
        <c:minorTickMark val="none"/>
        <c:tickLblPos val="nextTo"/>
        <c:crossAx val="218100096"/>
        <c:crosses val="autoZero"/>
        <c:auto val="1"/>
        <c:lblAlgn val="ctr"/>
        <c:lblOffset val="100"/>
        <c:noMultiLvlLbl val="0"/>
      </c:catAx>
      <c:valAx>
        <c:axId val="218100096"/>
        <c:scaling>
          <c:orientation val="minMax"/>
          <c:max val="1000000"/>
          <c:min val="-1000000"/>
        </c:scaling>
        <c:delete val="0"/>
        <c:axPos val="l"/>
        <c:majorGridlines/>
        <c:numFmt formatCode="_-&quot;£&quot;* #,##0_-;\-&quot;£&quot;* #,##0_-;_-&quot;£&quot;* &quot;-&quot;??_-;_-@_-" sourceLinked="1"/>
        <c:majorTickMark val="out"/>
        <c:minorTickMark val="none"/>
        <c:tickLblPos val="nextTo"/>
        <c:crossAx val="216500480"/>
        <c:crosses val="autoZero"/>
        <c:crossBetween val="between"/>
        <c:dispUnits>
          <c:builtInUnit val="millions"/>
          <c:dispUnitsLbl/>
        </c:dispUnits>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2721429</xdr:colOff>
      <xdr:row>4</xdr:row>
      <xdr:rowOff>119744</xdr:rowOff>
    </xdr:from>
    <xdr:to>
      <xdr:col>1</xdr:col>
      <xdr:colOff>2900175</xdr:colOff>
      <xdr:row>5</xdr:row>
      <xdr:rowOff>127149</xdr:rowOff>
    </xdr:to>
    <xdr:pic macro="[4]!Help10">
      <xdr:nvPicPr>
        <xdr:cNvPr id="22" name="Picture 21">
          <a:extLst>
            <a:ext uri="{FF2B5EF4-FFF2-40B4-BE49-F238E27FC236}">
              <a16:creationId xmlns:a16="http://schemas.microsoft.com/office/drawing/2014/main" id="{63E059F6-3A25-4879-A630-DDA386DA2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12</xdr:row>
      <xdr:rowOff>167639</xdr:rowOff>
    </xdr:from>
    <xdr:to>
      <xdr:col>1</xdr:col>
      <xdr:colOff>3141616</xdr:colOff>
      <xdr:row>13</xdr:row>
      <xdr:rowOff>152400</xdr:rowOff>
    </xdr:to>
    <xdr:pic macro="[4]!Help11">
      <xdr:nvPicPr>
        <xdr:cNvPr id="23" name="Picture 22">
          <a:extLst>
            <a:ext uri="{FF2B5EF4-FFF2-40B4-BE49-F238E27FC236}">
              <a16:creationId xmlns:a16="http://schemas.microsoft.com/office/drawing/2014/main" id="{D4E94253-40C3-478C-862E-29B51B8051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29</xdr:row>
      <xdr:rowOff>9525</xdr:rowOff>
    </xdr:from>
    <xdr:to>
      <xdr:col>1</xdr:col>
      <xdr:colOff>2586624</xdr:colOff>
      <xdr:row>29</xdr:row>
      <xdr:rowOff>170704</xdr:rowOff>
    </xdr:to>
    <xdr:pic macro="[4]!Help16">
      <xdr:nvPicPr>
        <xdr:cNvPr id="24" name="Picture 23">
          <a:extLst>
            <a:ext uri="{FF2B5EF4-FFF2-40B4-BE49-F238E27FC236}">
              <a16:creationId xmlns:a16="http://schemas.microsoft.com/office/drawing/2014/main" id="{D38F21BC-6F11-461B-A713-15466909651C}"/>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twoCellAnchor>
    <xdr:from>
      <xdr:col>1</xdr:col>
      <xdr:colOff>2721429</xdr:colOff>
      <xdr:row>4</xdr:row>
      <xdr:rowOff>119744</xdr:rowOff>
    </xdr:from>
    <xdr:to>
      <xdr:col>1</xdr:col>
      <xdr:colOff>2900175</xdr:colOff>
      <xdr:row>5</xdr:row>
      <xdr:rowOff>127149</xdr:rowOff>
    </xdr:to>
    <xdr:pic macro="[3]!Help10">
      <xdr:nvPicPr>
        <xdr:cNvPr id="5" name="Picture 4">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12</xdr:row>
      <xdr:rowOff>167639</xdr:rowOff>
    </xdr:from>
    <xdr:to>
      <xdr:col>1</xdr:col>
      <xdr:colOff>3141616</xdr:colOff>
      <xdr:row>13</xdr:row>
      <xdr:rowOff>152400</xdr:rowOff>
    </xdr:to>
    <xdr:pic macro="[3]!Help11">
      <xdr:nvPicPr>
        <xdr:cNvPr id="6" name="Picture 5">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29</xdr:row>
      <xdr:rowOff>9525</xdr:rowOff>
    </xdr:from>
    <xdr:to>
      <xdr:col>1</xdr:col>
      <xdr:colOff>2414001</xdr:colOff>
      <xdr:row>30</xdr:row>
      <xdr:rowOff>8779</xdr:rowOff>
    </xdr:to>
    <xdr:pic macro="[3]!Help16">
      <xdr:nvPicPr>
        <xdr:cNvPr id="7" name="Picture 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twoCellAnchor>
    <xdr:from>
      <xdr:col>1</xdr:col>
      <xdr:colOff>2721429</xdr:colOff>
      <xdr:row>4</xdr:row>
      <xdr:rowOff>119744</xdr:rowOff>
    </xdr:from>
    <xdr:to>
      <xdr:col>1</xdr:col>
      <xdr:colOff>2900175</xdr:colOff>
      <xdr:row>5</xdr:row>
      <xdr:rowOff>127149</xdr:rowOff>
    </xdr:to>
    <xdr:pic macro="[3]!Help10">
      <xdr:nvPicPr>
        <xdr:cNvPr id="8" name="Picture 7">
          <a:extLst>
            <a:ext uri="{FF2B5EF4-FFF2-40B4-BE49-F238E27FC236}">
              <a16:creationId xmlns:a16="http://schemas.microsoft.com/office/drawing/2014/main" id="{AA33BABF-0F83-4A64-94E6-CFFD28CCAF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3854" y="2739119"/>
          <a:ext cx="178746" cy="169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2950971</xdr:colOff>
      <xdr:row>17</xdr:row>
      <xdr:rowOff>167639</xdr:rowOff>
    </xdr:from>
    <xdr:to>
      <xdr:col>1</xdr:col>
      <xdr:colOff>3141616</xdr:colOff>
      <xdr:row>18</xdr:row>
      <xdr:rowOff>152400</xdr:rowOff>
    </xdr:to>
    <xdr:pic macro="[3]!Help11">
      <xdr:nvPicPr>
        <xdr:cNvPr id="9" name="Picture 8">
          <a:extLst>
            <a:ext uri="{FF2B5EF4-FFF2-40B4-BE49-F238E27FC236}">
              <a16:creationId xmlns:a16="http://schemas.microsoft.com/office/drawing/2014/main" id="{38C1B584-7816-4294-8340-F6B93481D1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3396" y="3752850"/>
          <a:ext cx="19064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34</xdr:row>
      <xdr:rowOff>9525</xdr:rowOff>
    </xdr:from>
    <xdr:to>
      <xdr:col>1</xdr:col>
      <xdr:colOff>2586624</xdr:colOff>
      <xdr:row>34</xdr:row>
      <xdr:rowOff>170704</xdr:rowOff>
    </xdr:to>
    <xdr:pic macro="[3]!Help16">
      <xdr:nvPicPr>
        <xdr:cNvPr id="10" name="Picture 9">
          <a:extLst>
            <a:ext uri="{FF2B5EF4-FFF2-40B4-BE49-F238E27FC236}">
              <a16:creationId xmlns:a16="http://schemas.microsoft.com/office/drawing/2014/main" id="{FDEB130C-D331-4FEB-9458-60377C3C99E2}"/>
            </a:ext>
          </a:extLst>
        </xdr:cNvPr>
        <xdr:cNvPicPr>
          <a:picLocks noChangeAspect="1"/>
        </xdr:cNvPicPr>
      </xdr:nvPicPr>
      <xdr:blipFill>
        <a:blip xmlns:r="http://schemas.openxmlformats.org/officeDocument/2006/relationships" r:embed="rId2"/>
        <a:stretch>
          <a:fillRect/>
        </a:stretch>
      </xdr:blipFill>
      <xdr:spPr>
        <a:xfrm>
          <a:off x="2762250" y="6353175"/>
          <a:ext cx="176799" cy="161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173182</xdr:colOff>
      <xdr:row>26</xdr:row>
      <xdr:rowOff>103909</xdr:rowOff>
    </xdr:from>
    <xdr:to>
      <xdr:col>18</xdr:col>
      <xdr:colOff>34155</xdr:colOff>
      <xdr:row>67</xdr:row>
      <xdr:rowOff>160076</xdr:rowOff>
    </xdr:to>
    <xdr:pic>
      <xdr:nvPicPr>
        <xdr:cNvPr id="2" name="Picture 1">
          <a:extLst>
            <a:ext uri="{FF2B5EF4-FFF2-40B4-BE49-F238E27FC236}">
              <a16:creationId xmlns:a16="http://schemas.microsoft.com/office/drawing/2014/main" id="{53F0CA78-38C2-4630-A22F-0ABD8BF6CDDF}"/>
            </a:ext>
          </a:extLst>
        </xdr:cNvPr>
        <xdr:cNvPicPr>
          <a:picLocks noChangeAspect="1"/>
        </xdr:cNvPicPr>
      </xdr:nvPicPr>
      <xdr:blipFill>
        <a:blip xmlns:r="http://schemas.openxmlformats.org/officeDocument/2006/relationships" r:embed="rId1"/>
        <a:stretch>
          <a:fillRect/>
        </a:stretch>
      </xdr:blipFill>
      <xdr:spPr>
        <a:xfrm>
          <a:off x="173182" y="5056909"/>
          <a:ext cx="10771428" cy="7866667"/>
        </a:xfrm>
        <a:prstGeom prst="rect">
          <a:avLst/>
        </a:prstGeom>
      </xdr:spPr>
    </xdr:pic>
    <xdr:clientData/>
  </xdr:twoCellAnchor>
  <xdr:twoCellAnchor editAs="oneCell">
    <xdr:from>
      <xdr:col>1</xdr:col>
      <xdr:colOff>0</xdr:colOff>
      <xdr:row>70</xdr:row>
      <xdr:rowOff>0</xdr:rowOff>
    </xdr:from>
    <xdr:to>
      <xdr:col>26</xdr:col>
      <xdr:colOff>551353</xdr:colOff>
      <xdr:row>111</xdr:row>
      <xdr:rowOff>103786</xdr:rowOff>
    </xdr:to>
    <xdr:pic>
      <xdr:nvPicPr>
        <xdr:cNvPr id="4" name="Picture 3">
          <a:extLst>
            <a:ext uri="{FF2B5EF4-FFF2-40B4-BE49-F238E27FC236}">
              <a16:creationId xmlns:a16="http://schemas.microsoft.com/office/drawing/2014/main" id="{5A8AD138-468D-484C-801F-58D32D6E21E0}"/>
            </a:ext>
          </a:extLst>
        </xdr:cNvPr>
        <xdr:cNvPicPr>
          <a:picLocks noChangeAspect="1"/>
        </xdr:cNvPicPr>
      </xdr:nvPicPr>
      <xdr:blipFill>
        <a:blip xmlns:r="http://schemas.openxmlformats.org/officeDocument/2006/relationships" r:embed="rId2"/>
        <a:stretch>
          <a:fillRect/>
        </a:stretch>
      </xdr:blipFill>
      <xdr:spPr>
        <a:xfrm>
          <a:off x="606136" y="13335000"/>
          <a:ext cx="15704762" cy="7914286"/>
        </a:xfrm>
        <a:prstGeom prst="rect">
          <a:avLst/>
        </a:prstGeom>
      </xdr:spPr>
    </xdr:pic>
    <xdr:clientData/>
  </xdr:twoCellAnchor>
  <xdr:twoCellAnchor editAs="oneCell">
    <xdr:from>
      <xdr:col>1</xdr:col>
      <xdr:colOff>0</xdr:colOff>
      <xdr:row>113</xdr:row>
      <xdr:rowOff>0</xdr:rowOff>
    </xdr:from>
    <xdr:to>
      <xdr:col>25</xdr:col>
      <xdr:colOff>315272</xdr:colOff>
      <xdr:row>154</xdr:row>
      <xdr:rowOff>65690</xdr:rowOff>
    </xdr:to>
    <xdr:pic>
      <xdr:nvPicPr>
        <xdr:cNvPr id="5" name="Picture 4">
          <a:extLst>
            <a:ext uri="{FF2B5EF4-FFF2-40B4-BE49-F238E27FC236}">
              <a16:creationId xmlns:a16="http://schemas.microsoft.com/office/drawing/2014/main" id="{523361B1-BBF5-4AFA-954E-CDA1DF1AC7BD}"/>
            </a:ext>
          </a:extLst>
        </xdr:cNvPr>
        <xdr:cNvPicPr>
          <a:picLocks noChangeAspect="1"/>
        </xdr:cNvPicPr>
      </xdr:nvPicPr>
      <xdr:blipFill>
        <a:blip xmlns:r="http://schemas.openxmlformats.org/officeDocument/2006/relationships" r:embed="rId3"/>
        <a:stretch>
          <a:fillRect/>
        </a:stretch>
      </xdr:blipFill>
      <xdr:spPr>
        <a:xfrm>
          <a:off x="605118" y="21526500"/>
          <a:ext cx="14838095" cy="7876190"/>
        </a:xfrm>
        <a:prstGeom prst="rect">
          <a:avLst/>
        </a:prstGeom>
      </xdr:spPr>
    </xdr:pic>
    <xdr:clientData/>
  </xdr:twoCellAnchor>
  <xdr:twoCellAnchor editAs="oneCell">
    <xdr:from>
      <xdr:col>1</xdr:col>
      <xdr:colOff>0</xdr:colOff>
      <xdr:row>156</xdr:row>
      <xdr:rowOff>0</xdr:rowOff>
    </xdr:from>
    <xdr:to>
      <xdr:col>26</xdr:col>
      <xdr:colOff>33964</xdr:colOff>
      <xdr:row>199</xdr:row>
      <xdr:rowOff>132309</xdr:rowOff>
    </xdr:to>
    <xdr:pic>
      <xdr:nvPicPr>
        <xdr:cNvPr id="7" name="Picture 6">
          <a:extLst>
            <a:ext uri="{FF2B5EF4-FFF2-40B4-BE49-F238E27FC236}">
              <a16:creationId xmlns:a16="http://schemas.microsoft.com/office/drawing/2014/main" id="{72A26661-ED41-46E1-897D-E6C0C162C6F0}"/>
            </a:ext>
          </a:extLst>
        </xdr:cNvPr>
        <xdr:cNvPicPr>
          <a:picLocks noChangeAspect="1"/>
        </xdr:cNvPicPr>
      </xdr:nvPicPr>
      <xdr:blipFill>
        <a:blip xmlns:r="http://schemas.openxmlformats.org/officeDocument/2006/relationships" r:embed="rId4"/>
        <a:stretch>
          <a:fillRect/>
        </a:stretch>
      </xdr:blipFill>
      <xdr:spPr>
        <a:xfrm>
          <a:off x="605118" y="29718000"/>
          <a:ext cx="15161905" cy="8323809"/>
        </a:xfrm>
        <a:prstGeom prst="rect">
          <a:avLst/>
        </a:prstGeom>
      </xdr:spPr>
    </xdr:pic>
    <xdr:clientData/>
  </xdr:twoCellAnchor>
  <xdr:twoCellAnchor editAs="oneCell">
    <xdr:from>
      <xdr:col>1</xdr:col>
      <xdr:colOff>0</xdr:colOff>
      <xdr:row>201</xdr:row>
      <xdr:rowOff>0</xdr:rowOff>
    </xdr:from>
    <xdr:to>
      <xdr:col>26</xdr:col>
      <xdr:colOff>53011</xdr:colOff>
      <xdr:row>241</xdr:row>
      <xdr:rowOff>132381</xdr:rowOff>
    </xdr:to>
    <xdr:pic>
      <xdr:nvPicPr>
        <xdr:cNvPr id="8" name="Picture 7">
          <a:extLst>
            <a:ext uri="{FF2B5EF4-FFF2-40B4-BE49-F238E27FC236}">
              <a16:creationId xmlns:a16="http://schemas.microsoft.com/office/drawing/2014/main" id="{972B84F7-BB4B-46FA-ADDC-FA28C8FDEC39}"/>
            </a:ext>
          </a:extLst>
        </xdr:cNvPr>
        <xdr:cNvPicPr>
          <a:picLocks noChangeAspect="1"/>
        </xdr:cNvPicPr>
      </xdr:nvPicPr>
      <xdr:blipFill>
        <a:blip xmlns:r="http://schemas.openxmlformats.org/officeDocument/2006/relationships" r:embed="rId5"/>
        <a:stretch>
          <a:fillRect/>
        </a:stretch>
      </xdr:blipFill>
      <xdr:spPr>
        <a:xfrm>
          <a:off x="605118" y="38290500"/>
          <a:ext cx="15180952" cy="7752381"/>
        </a:xfrm>
        <a:prstGeom prst="rect">
          <a:avLst/>
        </a:prstGeom>
      </xdr:spPr>
    </xdr:pic>
    <xdr:clientData/>
  </xdr:twoCellAnchor>
  <xdr:twoCellAnchor editAs="oneCell">
    <xdr:from>
      <xdr:col>1</xdr:col>
      <xdr:colOff>0</xdr:colOff>
      <xdr:row>244</xdr:row>
      <xdr:rowOff>0</xdr:rowOff>
    </xdr:from>
    <xdr:to>
      <xdr:col>25</xdr:col>
      <xdr:colOff>362891</xdr:colOff>
      <xdr:row>286</xdr:row>
      <xdr:rowOff>94238</xdr:rowOff>
    </xdr:to>
    <xdr:pic>
      <xdr:nvPicPr>
        <xdr:cNvPr id="10" name="Picture 9">
          <a:extLst>
            <a:ext uri="{FF2B5EF4-FFF2-40B4-BE49-F238E27FC236}">
              <a16:creationId xmlns:a16="http://schemas.microsoft.com/office/drawing/2014/main" id="{6370D19D-5873-4886-9C0D-B0E41CE10D4D}"/>
            </a:ext>
          </a:extLst>
        </xdr:cNvPr>
        <xdr:cNvPicPr>
          <a:picLocks noChangeAspect="1"/>
        </xdr:cNvPicPr>
      </xdr:nvPicPr>
      <xdr:blipFill>
        <a:blip xmlns:r="http://schemas.openxmlformats.org/officeDocument/2006/relationships" r:embed="rId6"/>
        <a:stretch>
          <a:fillRect/>
        </a:stretch>
      </xdr:blipFill>
      <xdr:spPr>
        <a:xfrm>
          <a:off x="605118" y="46482000"/>
          <a:ext cx="14885714" cy="8095238"/>
        </a:xfrm>
        <a:prstGeom prst="rect">
          <a:avLst/>
        </a:prstGeom>
      </xdr:spPr>
    </xdr:pic>
    <xdr:clientData/>
  </xdr:twoCellAnchor>
  <xdr:twoCellAnchor editAs="oneCell">
    <xdr:from>
      <xdr:col>1</xdr:col>
      <xdr:colOff>0</xdr:colOff>
      <xdr:row>288</xdr:row>
      <xdr:rowOff>0</xdr:rowOff>
    </xdr:from>
    <xdr:to>
      <xdr:col>26</xdr:col>
      <xdr:colOff>157773</xdr:colOff>
      <xdr:row>331</xdr:row>
      <xdr:rowOff>8500</xdr:rowOff>
    </xdr:to>
    <xdr:pic>
      <xdr:nvPicPr>
        <xdr:cNvPr id="14" name="Picture 13">
          <a:extLst>
            <a:ext uri="{FF2B5EF4-FFF2-40B4-BE49-F238E27FC236}">
              <a16:creationId xmlns:a16="http://schemas.microsoft.com/office/drawing/2014/main" id="{2F9B6F50-58F5-4078-B43D-AE297F5CF5A3}"/>
            </a:ext>
          </a:extLst>
        </xdr:cNvPr>
        <xdr:cNvPicPr>
          <a:picLocks noChangeAspect="1"/>
        </xdr:cNvPicPr>
      </xdr:nvPicPr>
      <xdr:blipFill>
        <a:blip xmlns:r="http://schemas.openxmlformats.org/officeDocument/2006/relationships" r:embed="rId7"/>
        <a:stretch>
          <a:fillRect/>
        </a:stretch>
      </xdr:blipFill>
      <xdr:spPr>
        <a:xfrm>
          <a:off x="605118" y="54864000"/>
          <a:ext cx="15285714" cy="8200000"/>
        </a:xfrm>
        <a:prstGeom prst="rect">
          <a:avLst/>
        </a:prstGeom>
      </xdr:spPr>
    </xdr:pic>
    <xdr:clientData/>
  </xdr:twoCellAnchor>
  <xdr:twoCellAnchor editAs="oneCell">
    <xdr:from>
      <xdr:col>1</xdr:col>
      <xdr:colOff>0</xdr:colOff>
      <xdr:row>333</xdr:row>
      <xdr:rowOff>0</xdr:rowOff>
    </xdr:from>
    <xdr:to>
      <xdr:col>23</xdr:col>
      <xdr:colOff>344555</xdr:colOff>
      <xdr:row>374</xdr:row>
      <xdr:rowOff>8548</xdr:rowOff>
    </xdr:to>
    <xdr:pic>
      <xdr:nvPicPr>
        <xdr:cNvPr id="15" name="Picture 14">
          <a:extLst>
            <a:ext uri="{FF2B5EF4-FFF2-40B4-BE49-F238E27FC236}">
              <a16:creationId xmlns:a16="http://schemas.microsoft.com/office/drawing/2014/main" id="{2539DE06-F5CC-403D-847C-DFA01732FA1E}"/>
            </a:ext>
          </a:extLst>
        </xdr:cNvPr>
        <xdr:cNvPicPr>
          <a:picLocks noChangeAspect="1"/>
        </xdr:cNvPicPr>
      </xdr:nvPicPr>
      <xdr:blipFill>
        <a:blip xmlns:r="http://schemas.openxmlformats.org/officeDocument/2006/relationships" r:embed="rId8"/>
        <a:stretch>
          <a:fillRect/>
        </a:stretch>
      </xdr:blipFill>
      <xdr:spPr>
        <a:xfrm>
          <a:off x="605118" y="63436500"/>
          <a:ext cx="13657143" cy="7819048"/>
        </a:xfrm>
        <a:prstGeom prst="rect">
          <a:avLst/>
        </a:prstGeom>
      </xdr:spPr>
    </xdr:pic>
    <xdr:clientData/>
  </xdr:twoCellAnchor>
  <xdr:twoCellAnchor editAs="oneCell">
    <xdr:from>
      <xdr:col>1</xdr:col>
      <xdr:colOff>0</xdr:colOff>
      <xdr:row>376</xdr:row>
      <xdr:rowOff>0</xdr:rowOff>
    </xdr:from>
    <xdr:to>
      <xdr:col>24</xdr:col>
      <xdr:colOff>63246</xdr:colOff>
      <xdr:row>418</xdr:row>
      <xdr:rowOff>132333</xdr:rowOff>
    </xdr:to>
    <xdr:pic>
      <xdr:nvPicPr>
        <xdr:cNvPr id="16" name="Picture 15">
          <a:extLst>
            <a:ext uri="{FF2B5EF4-FFF2-40B4-BE49-F238E27FC236}">
              <a16:creationId xmlns:a16="http://schemas.microsoft.com/office/drawing/2014/main" id="{A31BD590-4C29-473F-B2C6-A6FA2AC0994D}"/>
            </a:ext>
          </a:extLst>
        </xdr:cNvPr>
        <xdr:cNvPicPr>
          <a:picLocks noChangeAspect="1"/>
        </xdr:cNvPicPr>
      </xdr:nvPicPr>
      <xdr:blipFill>
        <a:blip xmlns:r="http://schemas.openxmlformats.org/officeDocument/2006/relationships" r:embed="rId9"/>
        <a:stretch>
          <a:fillRect/>
        </a:stretch>
      </xdr:blipFill>
      <xdr:spPr>
        <a:xfrm>
          <a:off x="605118" y="71628000"/>
          <a:ext cx="13980952" cy="8133333"/>
        </a:xfrm>
        <a:prstGeom prst="rect">
          <a:avLst/>
        </a:prstGeom>
      </xdr:spPr>
    </xdr:pic>
    <xdr:clientData/>
  </xdr:twoCellAnchor>
  <xdr:twoCellAnchor editAs="oneCell">
    <xdr:from>
      <xdr:col>1</xdr:col>
      <xdr:colOff>0</xdr:colOff>
      <xdr:row>420</xdr:row>
      <xdr:rowOff>0</xdr:rowOff>
    </xdr:from>
    <xdr:to>
      <xdr:col>26</xdr:col>
      <xdr:colOff>472059</xdr:colOff>
      <xdr:row>461</xdr:row>
      <xdr:rowOff>113309</xdr:rowOff>
    </xdr:to>
    <xdr:pic>
      <xdr:nvPicPr>
        <xdr:cNvPr id="17" name="Picture 16">
          <a:extLst>
            <a:ext uri="{FF2B5EF4-FFF2-40B4-BE49-F238E27FC236}">
              <a16:creationId xmlns:a16="http://schemas.microsoft.com/office/drawing/2014/main" id="{3351EC53-6DD5-4BEC-A89C-5FB5A92E0C6E}"/>
            </a:ext>
          </a:extLst>
        </xdr:cNvPr>
        <xdr:cNvPicPr>
          <a:picLocks noChangeAspect="1"/>
        </xdr:cNvPicPr>
      </xdr:nvPicPr>
      <xdr:blipFill>
        <a:blip xmlns:r="http://schemas.openxmlformats.org/officeDocument/2006/relationships" r:embed="rId10"/>
        <a:stretch>
          <a:fillRect/>
        </a:stretch>
      </xdr:blipFill>
      <xdr:spPr>
        <a:xfrm>
          <a:off x="605118" y="80010000"/>
          <a:ext cx="15600000" cy="7923809"/>
        </a:xfrm>
        <a:prstGeom prst="rect">
          <a:avLst/>
        </a:prstGeom>
      </xdr:spPr>
    </xdr:pic>
    <xdr:clientData/>
  </xdr:twoCellAnchor>
  <xdr:twoCellAnchor editAs="oneCell">
    <xdr:from>
      <xdr:col>1</xdr:col>
      <xdr:colOff>0</xdr:colOff>
      <xdr:row>464</xdr:row>
      <xdr:rowOff>0</xdr:rowOff>
    </xdr:from>
    <xdr:to>
      <xdr:col>27</xdr:col>
      <xdr:colOff>28847</xdr:colOff>
      <xdr:row>506</xdr:row>
      <xdr:rowOff>94238</xdr:rowOff>
    </xdr:to>
    <xdr:pic>
      <xdr:nvPicPr>
        <xdr:cNvPr id="18" name="Picture 17">
          <a:extLst>
            <a:ext uri="{FF2B5EF4-FFF2-40B4-BE49-F238E27FC236}">
              <a16:creationId xmlns:a16="http://schemas.microsoft.com/office/drawing/2014/main" id="{2B17D1E9-82ED-409C-A7F2-086D2F86EBCB}"/>
            </a:ext>
          </a:extLst>
        </xdr:cNvPr>
        <xdr:cNvPicPr>
          <a:picLocks noChangeAspect="1"/>
        </xdr:cNvPicPr>
      </xdr:nvPicPr>
      <xdr:blipFill>
        <a:blip xmlns:r="http://schemas.openxmlformats.org/officeDocument/2006/relationships" r:embed="rId11"/>
        <a:stretch>
          <a:fillRect/>
        </a:stretch>
      </xdr:blipFill>
      <xdr:spPr>
        <a:xfrm>
          <a:off x="605118" y="88392000"/>
          <a:ext cx="15761905" cy="8095238"/>
        </a:xfrm>
        <a:prstGeom prst="rect">
          <a:avLst/>
        </a:prstGeom>
      </xdr:spPr>
    </xdr:pic>
    <xdr:clientData/>
  </xdr:twoCellAnchor>
  <xdr:twoCellAnchor editAs="oneCell">
    <xdr:from>
      <xdr:col>1</xdr:col>
      <xdr:colOff>0</xdr:colOff>
      <xdr:row>508</xdr:row>
      <xdr:rowOff>0</xdr:rowOff>
    </xdr:from>
    <xdr:to>
      <xdr:col>26</xdr:col>
      <xdr:colOff>243487</xdr:colOff>
      <xdr:row>550</xdr:row>
      <xdr:rowOff>84714</xdr:rowOff>
    </xdr:to>
    <xdr:pic>
      <xdr:nvPicPr>
        <xdr:cNvPr id="19" name="Picture 18">
          <a:extLst>
            <a:ext uri="{FF2B5EF4-FFF2-40B4-BE49-F238E27FC236}">
              <a16:creationId xmlns:a16="http://schemas.microsoft.com/office/drawing/2014/main" id="{136E19C6-2177-4533-87DC-37454D307A42}"/>
            </a:ext>
          </a:extLst>
        </xdr:cNvPr>
        <xdr:cNvPicPr>
          <a:picLocks noChangeAspect="1"/>
        </xdr:cNvPicPr>
      </xdr:nvPicPr>
      <xdr:blipFill>
        <a:blip xmlns:r="http://schemas.openxmlformats.org/officeDocument/2006/relationships" r:embed="rId12"/>
        <a:stretch>
          <a:fillRect/>
        </a:stretch>
      </xdr:blipFill>
      <xdr:spPr>
        <a:xfrm>
          <a:off x="605118" y="96774000"/>
          <a:ext cx="15371428" cy="8085714"/>
        </a:xfrm>
        <a:prstGeom prst="rect">
          <a:avLst/>
        </a:prstGeom>
      </xdr:spPr>
    </xdr:pic>
    <xdr:clientData/>
  </xdr:twoCellAnchor>
  <xdr:twoCellAnchor editAs="oneCell">
    <xdr:from>
      <xdr:col>12</xdr:col>
      <xdr:colOff>358588</xdr:colOff>
      <xdr:row>0</xdr:row>
      <xdr:rowOff>123265</xdr:rowOff>
    </xdr:from>
    <xdr:to>
      <xdr:col>20</xdr:col>
      <xdr:colOff>134470</xdr:colOff>
      <xdr:row>24</xdr:row>
      <xdr:rowOff>179294</xdr:rowOff>
    </xdr:to>
    <xdr:pic>
      <xdr:nvPicPr>
        <xdr:cNvPr id="6" name="Picture 5">
          <a:extLst>
            <a:ext uri="{FF2B5EF4-FFF2-40B4-BE49-F238E27FC236}">
              <a16:creationId xmlns:a16="http://schemas.microsoft.com/office/drawing/2014/main" id="{A925D737-2094-432B-9D93-F4242F01BFBC}"/>
            </a:ext>
          </a:extLst>
        </xdr:cNvPr>
        <xdr:cNvPicPr>
          <a:picLocks noChangeAspect="1"/>
        </xdr:cNvPicPr>
      </xdr:nvPicPr>
      <xdr:blipFill>
        <a:blip xmlns:r="http://schemas.openxmlformats.org/officeDocument/2006/relationships" r:embed="rId13"/>
        <a:stretch>
          <a:fillRect/>
        </a:stretch>
      </xdr:blipFill>
      <xdr:spPr>
        <a:xfrm>
          <a:off x="7620000" y="123265"/>
          <a:ext cx="4616823" cy="462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105</xdr:col>
      <xdr:colOff>322310</xdr:colOff>
      <xdr:row>0</xdr:row>
      <xdr:rowOff>103910</xdr:rowOff>
    </xdr:from>
    <xdr:to>
      <xdr:col>121</xdr:col>
      <xdr:colOff>597477</xdr:colOff>
      <xdr:row>21</xdr:row>
      <xdr:rowOff>135659</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105</xdr:col>
      <xdr:colOff>255924</xdr:colOff>
      <xdr:row>43</xdr:row>
      <xdr:rowOff>146243</xdr:rowOff>
    </xdr:from>
    <xdr:to>
      <xdr:col>123</xdr:col>
      <xdr:colOff>44259</xdr:colOff>
      <xdr:row>64</xdr:row>
      <xdr:rowOff>61575</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105</xdr:col>
      <xdr:colOff>322312</xdr:colOff>
      <xdr:row>22</xdr:row>
      <xdr:rowOff>93326</xdr:rowOff>
    </xdr:from>
    <xdr:to>
      <xdr:col>122</xdr:col>
      <xdr:colOff>12509</xdr:colOff>
      <xdr:row>43</xdr:row>
      <xdr:rowOff>8658</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mscs10/OPS/DISTR/Subsea%20Cable%20Analysis/2016_17%20Electricity%20Submarine%20Cables/9%20CBA%20Models/04%20Models%20To%20be%20submitted/01%20Shapinsay%20Stronsay/CBA%20v6.4%20-%20Mainland-Shapinsay..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ption%201F%20SSE%20CBA_interface%20v6.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ption%202A%20SSE%20CBA_interface%20v6.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ption%202B%20SSE%20CBA_interface%20v6.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ption%202C%20SSE%20CBA_interface%20v6.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ption%202D%20SSE%20CBA_interface%20v6.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ption%202E%20SSE%20CBA_interface%20v6.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Option%202F%20SSE%20CBA_interface%20v6.8.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ption%202G%20SSE%20CBA_interface%20v6.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Option%202H%20SSE%20CBA_interface%20v6.8.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Option%202I%20SSE%20CBA_interface%20v6.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seline%2018072017.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Option%202J%20SSE%20CBA_interface%20v6.8.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Option%202K%20SSE%20CBA_interface%20v6.8.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Option%202L%20SSE%20CBA_interface%20v6.8.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Option%202M%20SSE%20CBA_interface%20v6.8.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Option%202N%20SSE%20CBA_interface%20v6.8.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Option%202O%20SSE%20CBA_interface%20v6.8.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Option%202P%20SSE%20CBA_interface%20v6.8.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Option%202Q%20SSE%20CBA_interface%20v6.8.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Option%202R%20SSE%20CBA_interface%20v6.8.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Option%202S%20SSE%20CBA_interface%20v6.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se%20Line%20SSE%20CBA_interface%20v6.8.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Option%202T%20SSE%20CBA_interface%20v6.8.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Option%202U%20SSE%20CBA_interface%20v6.8.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ption%202V%20SSE%20CBA_interface%20v6.8.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Option%202W%20SSE%20CBA_interface%20v6.8.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Option%202X%20SSE%20CBA_interface%20v6.8.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Option%202Y%20SSE%20CBA_interface%20v6.8.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Option%202Z%20SSE%20CBA_interface%20v6.8.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x-Option%202AA%20SSE%20CBA_interface%20v6.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x-Option%202AB%20SSE%20CBA_interface%20v6.8.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Option%203A%20SSE%20CBA_interface%20v6.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E%20CBA_Draft%20interface%20v6.8_16Aug18.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Option%203B%20SSE%20CBA_interface%20v6.8.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Option%203C%20SSE%20CBA_interface%20v6.8.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Option%203D%20SSE%20CBA_interface%20v6.8.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Option%203E%20SSE%20CBA_interface%20v6.8.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Option%203F%20SSE%20CBA_interface%20v6.8.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Option%203G%20SSE%20CBA_interface%20v6.8.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Option%203H%20SSE%20CBA_interface%20v6.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ption%201A%20SSE%20CBA_interface%20v6.8.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ption%201B%20SSE%20CBA_interface%20v6.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ption%201C%20SSE%20CBA_interface%20v6.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ption%201D%20SSE%20CBA_interface%20v6.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ption%201E%20SSE%20CBA_interface%20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SOC fishery damage"/>
      <sheetName val="4. SOC energy outages"/>
      <sheetName val="5. SOC renewables"/>
      <sheetName val="6. SOC fuel poverty"/>
      <sheetName val="7. SOC loss of access"/>
      <sheetName val="8. SOC energy insecurity"/>
      <sheetName val="9. ENV renewables"/>
      <sheetName val="10. ENV diesel generators"/>
      <sheetName val="11. WEE installation"/>
      <sheetName val="12. WEE repair"/>
      <sheetName val="13. WEE decommissioning"/>
      <sheetName val="14. WEE fault rate"/>
      <sheetName val="15. WEE maintenance"/>
      <sheetName val="16. WEE diesel generators"/>
      <sheetName val="CBA v6.4 - Mainland-Shapinsay."/>
    </sheetNames>
    <sheetDataSet>
      <sheetData sheetId="0" refreshError="1"/>
      <sheetData sheetId="1">
        <row r="182">
          <cell r="G182" t="str">
            <v>Existing Route - End to End Replacement</v>
          </cell>
          <cell r="I182" t="str">
            <v>Protection</v>
          </cell>
        </row>
        <row r="183">
          <cell r="G183" t="str">
            <v>New Route</v>
          </cell>
          <cell r="I183" t="str">
            <v>No Protection</v>
          </cell>
        </row>
        <row r="184">
          <cell r="I184" t="str">
            <v>Both</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0</v>
          </cell>
        </row>
        <row r="7">
          <cell r="M7">
            <v>-1032.8952752353084</v>
          </cell>
        </row>
        <row r="8">
          <cell r="M8">
            <v>-7330.2715173363158</v>
          </cell>
        </row>
        <row r="9">
          <cell r="M9">
            <v>0</v>
          </cell>
        </row>
        <row r="10">
          <cell r="M10">
            <v>-790.42512332410695</v>
          </cell>
        </row>
        <row r="11">
          <cell r="M11">
            <v>-166212.92986315151</v>
          </cell>
        </row>
        <row r="12">
          <cell r="M12">
            <v>-200763.57289740647</v>
          </cell>
        </row>
        <row r="13">
          <cell r="M13">
            <v>-1129741.1388619179</v>
          </cell>
        </row>
        <row r="14">
          <cell r="M14">
            <v>-18.887495626242934</v>
          </cell>
        </row>
        <row r="15">
          <cell r="M15">
            <v>-117241.59718282183</v>
          </cell>
        </row>
        <row r="16">
          <cell r="M16">
            <v>-2009.2079518406294</v>
          </cell>
        </row>
        <row r="17">
          <cell r="M17">
            <v>-488.33393973773957</v>
          </cell>
        </row>
        <row r="18">
          <cell r="M18">
            <v>-5974286.6695242152</v>
          </cell>
        </row>
        <row r="19">
          <cell r="M19">
            <v>-660538.23461819661</v>
          </cell>
        </row>
        <row r="20">
          <cell r="M20">
            <v>-248375.55923354643</v>
          </cell>
        </row>
        <row r="21">
          <cell r="M21">
            <v>-3683.7687369411228</v>
          </cell>
        </row>
        <row r="22">
          <cell r="M22">
            <v>-521142.95825397351</v>
          </cell>
        </row>
        <row r="23">
          <cell r="M23">
            <v>-1689.3355627623312</v>
          </cell>
        </row>
        <row r="25">
          <cell r="M25">
            <v>-9035345.7860380337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-5100.0239337832163</v>
          </cell>
        </row>
        <row r="7">
          <cell r="M7">
            <v>-1134.0667982954837</v>
          </cell>
        </row>
        <row r="8">
          <cell r="M8">
            <v>-7540.9873591297965</v>
          </cell>
        </row>
        <row r="9">
          <cell r="M9">
            <v>-28964.834827247636</v>
          </cell>
        </row>
        <row r="10">
          <cell r="M10">
            <v>-1566.7566791483475</v>
          </cell>
        </row>
        <row r="11">
          <cell r="M11">
            <v>-166212.92986315151</v>
          </cell>
        </row>
        <row r="12">
          <cell r="M12">
            <v>-206534.7079112042</v>
          </cell>
        </row>
        <row r="13">
          <cell r="M13">
            <v>-1131244.791818293</v>
          </cell>
        </row>
        <row r="14">
          <cell r="M14">
            <v>-37.438220334334353</v>
          </cell>
        </row>
        <row r="15">
          <cell r="M15">
            <v>-117241.59718282183</v>
          </cell>
        </row>
        <row r="16">
          <cell r="M16">
            <v>-2648.8094747614837</v>
          </cell>
        </row>
        <row r="17">
          <cell r="M17">
            <v>-570.6357524780816</v>
          </cell>
        </row>
        <row r="18">
          <cell r="M18">
            <v>-6146023.0780935884</v>
          </cell>
        </row>
        <row r="19">
          <cell r="M19">
            <v>-1470439.3210222793</v>
          </cell>
        </row>
        <row r="20">
          <cell r="M20">
            <v>-289023.06131024694</v>
          </cell>
        </row>
        <row r="21">
          <cell r="M21">
            <v>-7301.8545371739092</v>
          </cell>
        </row>
        <row r="22">
          <cell r="M22">
            <v>-586762.16431520798</v>
          </cell>
        </row>
        <row r="23">
          <cell r="M23">
            <v>-5028.3978341617858</v>
          </cell>
        </row>
        <row r="25">
          <cell r="M25">
            <v>-10173375.456933308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-4400.2986212761562</v>
          </cell>
        </row>
        <row r="7">
          <cell r="M7">
            <v>-7206.8668085652844</v>
          </cell>
        </row>
        <row r="8">
          <cell r="M8">
            <v>-21703.19154535672</v>
          </cell>
        </row>
        <row r="9">
          <cell r="M9">
            <v>-28964.834827247636</v>
          </cell>
        </row>
        <row r="10">
          <cell r="M10">
            <v>-1566.7566791483475</v>
          </cell>
        </row>
        <row r="11">
          <cell r="M11">
            <v>-166212.92986315151</v>
          </cell>
        </row>
        <row r="12">
          <cell r="M12">
            <v>-594411.11119542271</v>
          </cell>
        </row>
        <row r="13">
          <cell r="M13">
            <v>-1299734.1128294505</v>
          </cell>
        </row>
        <row r="14">
          <cell r="M14">
            <v>-37.438220334334353</v>
          </cell>
        </row>
        <row r="15">
          <cell r="M15">
            <v>-117241.59718282183</v>
          </cell>
        </row>
        <row r="16">
          <cell r="M16">
            <v>-101804.09978429554</v>
          </cell>
        </row>
        <row r="17">
          <cell r="M17">
            <v>-642.43419732827033</v>
          </cell>
        </row>
        <row r="18">
          <cell r="M18">
            <v>-17688380.051129106</v>
          </cell>
        </row>
        <row r="19">
          <cell r="M19">
            <v>-12300647.429644944</v>
          </cell>
        </row>
        <row r="20">
          <cell r="M20">
            <v>-3020930.5405676784</v>
          </cell>
        </row>
        <row r="21">
          <cell r="M21">
            <v>-7301.8545371739092</v>
          </cell>
        </row>
        <row r="22">
          <cell r="M22">
            <v>-586762.16431520798</v>
          </cell>
        </row>
        <row r="23">
          <cell r="M23">
            <v>-193260.97997676398</v>
          </cell>
        </row>
        <row r="25">
          <cell r="M25">
            <v>-36141208.69192528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-5100.0239337832163</v>
          </cell>
        </row>
        <row r="7">
          <cell r="M7">
            <v>-1125.7423293213342</v>
          </cell>
        </row>
        <row r="8">
          <cell r="M8">
            <v>-7520.846132390694</v>
          </cell>
        </row>
        <row r="9">
          <cell r="M9">
            <v>-28964.834827247636</v>
          </cell>
        </row>
        <row r="10">
          <cell r="M10">
            <v>-1566.7566791483475</v>
          </cell>
        </row>
        <row r="11">
          <cell r="M11">
            <v>-166212.92986315151</v>
          </cell>
        </row>
        <row r="12">
          <cell r="M12">
            <v>-205983.07528402779</v>
          </cell>
        </row>
        <row r="13">
          <cell r="M13">
            <v>-1131013.8301329319</v>
          </cell>
        </row>
        <row r="14">
          <cell r="M14">
            <v>-37.438220334334353</v>
          </cell>
        </row>
        <row r="15">
          <cell r="M15">
            <v>-117241.59718282183</v>
          </cell>
        </row>
        <row r="16">
          <cell r="M16">
            <v>-2512.8894483472041</v>
          </cell>
        </row>
        <row r="17">
          <cell r="M17">
            <v>-522.41003723749259</v>
          </cell>
        </row>
        <row r="18">
          <cell r="M18">
            <v>-6129607.6925560012</v>
          </cell>
        </row>
        <row r="19">
          <cell r="M19">
            <v>-1455036.7440641525</v>
          </cell>
        </row>
        <row r="20">
          <cell r="M20">
            <v>-285137.77907284995</v>
          </cell>
        </row>
        <row r="21">
          <cell r="M21">
            <v>-7301.8545371739092</v>
          </cell>
        </row>
        <row r="22">
          <cell r="M22">
            <v>-586762.16431520798</v>
          </cell>
        </row>
        <row r="23">
          <cell r="M23">
            <v>-4770.3724937388688</v>
          </cell>
        </row>
        <row r="25">
          <cell r="M25">
            <v>-10136418.981109867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-4400.2986212761562</v>
          </cell>
        </row>
        <row r="7">
          <cell r="M7">
            <v>-7198.5423395911321</v>
          </cell>
        </row>
        <row r="8">
          <cell r="M8">
            <v>-21683.050177965524</v>
          </cell>
        </row>
        <row r="9">
          <cell r="M9">
            <v>-28964.834827247636</v>
          </cell>
        </row>
        <row r="10">
          <cell r="M10">
            <v>-1566.7566791483475</v>
          </cell>
        </row>
        <row r="11">
          <cell r="M11">
            <v>-166212.92986315151</v>
          </cell>
        </row>
        <row r="12">
          <cell r="M12">
            <v>-593859.47856824612</v>
          </cell>
        </row>
        <row r="13">
          <cell r="M13">
            <v>-1299503.1511440896</v>
          </cell>
        </row>
        <row r="14">
          <cell r="M14">
            <v>-37.438220334334353</v>
          </cell>
        </row>
        <row r="15">
          <cell r="M15">
            <v>-117241.59718282183</v>
          </cell>
        </row>
        <row r="16">
          <cell r="M16">
            <v>-101668.17975788125</v>
          </cell>
        </row>
        <row r="17">
          <cell r="M17">
            <v>-594.20848208768132</v>
          </cell>
        </row>
        <row r="18">
          <cell r="M18">
            <v>-17671964.665591523</v>
          </cell>
        </row>
        <row r="19">
          <cell r="M19">
            <v>-12285244.852686815</v>
          </cell>
        </row>
        <row r="20">
          <cell r="M20">
            <v>-3017045.2583302809</v>
          </cell>
        </row>
        <row r="21">
          <cell r="M21">
            <v>-7301.8545371739092</v>
          </cell>
        </row>
        <row r="22">
          <cell r="M22">
            <v>-586762.16431520798</v>
          </cell>
        </row>
        <row r="23">
          <cell r="M23">
            <v>-193002.95463634111</v>
          </cell>
        </row>
        <row r="25">
          <cell r="M25">
            <v>-36104252.215961188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-5100.0239337832163</v>
          </cell>
        </row>
        <row r="7">
          <cell r="M7">
            <v>-1119.0827541420149</v>
          </cell>
        </row>
        <row r="8">
          <cell r="M8">
            <v>-7504.7331511433931</v>
          </cell>
        </row>
        <row r="9">
          <cell r="M9">
            <v>-28964.834827247636</v>
          </cell>
        </row>
        <row r="10">
          <cell r="M10">
            <v>-1566.7566791483475</v>
          </cell>
        </row>
        <row r="11">
          <cell r="M11">
            <v>-166212.92986315151</v>
          </cell>
        </row>
        <row r="12">
          <cell r="M12">
            <v>-205541.76918228666</v>
          </cell>
        </row>
        <row r="13">
          <cell r="M13">
            <v>-1130829.0607846428</v>
          </cell>
        </row>
        <row r="14">
          <cell r="M14">
            <v>-37.438220334334353</v>
          </cell>
        </row>
        <row r="15">
          <cell r="M15">
            <v>-117241.59718282183</v>
          </cell>
        </row>
        <row r="16">
          <cell r="M16">
            <v>-2404.1534272157796</v>
          </cell>
        </row>
        <row r="17">
          <cell r="M17">
            <v>-1390.4729115680934</v>
          </cell>
        </row>
        <row r="18">
          <cell r="M18">
            <v>-6116475.3841259312</v>
          </cell>
        </row>
        <row r="19">
          <cell r="M19">
            <v>-1442714.6824976515</v>
          </cell>
        </row>
        <row r="20">
          <cell r="M20">
            <v>-282029.55328293244</v>
          </cell>
        </row>
        <row r="21">
          <cell r="M21">
            <v>-7301.8545371739092</v>
          </cell>
        </row>
        <row r="22">
          <cell r="M22">
            <v>-586762.16431520798</v>
          </cell>
        </row>
        <row r="23">
          <cell r="M23">
            <v>-4563.9522214005374</v>
          </cell>
        </row>
        <row r="25">
          <cell r="M25">
            <v>-10107760.443897786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-4400.2986212761562</v>
          </cell>
        </row>
        <row r="7">
          <cell r="M7">
            <v>-7191.8827644118146</v>
          </cell>
        </row>
        <row r="8">
          <cell r="M8">
            <v>-21666.937084198089</v>
          </cell>
        </row>
        <row r="9">
          <cell r="M9">
            <v>-28964.834827247636</v>
          </cell>
        </row>
        <row r="10">
          <cell r="M10">
            <v>-1566.7566791483475</v>
          </cell>
        </row>
        <row r="11">
          <cell r="M11">
            <v>-166212.92986315151</v>
          </cell>
        </row>
        <row r="12">
          <cell r="M12">
            <v>-593418.17246650509</v>
          </cell>
        </row>
        <row r="13">
          <cell r="M13">
            <v>-1299318.3817958008</v>
          </cell>
        </row>
        <row r="14">
          <cell r="M14">
            <v>-37.438220334334353</v>
          </cell>
        </row>
        <row r="15">
          <cell r="M15">
            <v>-117241.59718282183</v>
          </cell>
        </row>
        <row r="16">
          <cell r="M16">
            <v>-101559.44373674982</v>
          </cell>
        </row>
        <row r="17">
          <cell r="M17">
            <v>-1462.271356418282</v>
          </cell>
        </row>
        <row r="18">
          <cell r="M18">
            <v>-17658832.357161451</v>
          </cell>
        </row>
        <row r="19">
          <cell r="M19">
            <v>-12272922.791120315</v>
          </cell>
        </row>
        <row r="20">
          <cell r="M20">
            <v>-3013937.0325403637</v>
          </cell>
        </row>
        <row r="21">
          <cell r="M21">
            <v>-7301.8545371739092</v>
          </cell>
        </row>
        <row r="22">
          <cell r="M22">
            <v>-586762.16431520798</v>
          </cell>
        </row>
        <row r="23">
          <cell r="M23">
            <v>-192796.53436400276</v>
          </cell>
        </row>
        <row r="25">
          <cell r="M25">
            <v>-36075593.678636581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-6200.0985891022519</v>
          </cell>
        </row>
        <row r="7">
          <cell r="M7">
            <v>-1112.4231789626951</v>
          </cell>
        </row>
        <row r="8">
          <cell r="M8">
            <v>-7431.3546432298972</v>
          </cell>
        </row>
        <row r="9">
          <cell r="M9">
            <v>-36206.04353405955</v>
          </cell>
        </row>
        <row r="10">
          <cell r="M10">
            <v>-1566.7566791483475</v>
          </cell>
        </row>
        <row r="11">
          <cell r="M11">
            <v>-166212.92986315151</v>
          </cell>
        </row>
        <row r="12">
          <cell r="M12">
            <v>-203532.06138857859</v>
          </cell>
        </row>
        <row r="13">
          <cell r="M13">
            <v>-1130644.2914363542</v>
          </cell>
        </row>
        <row r="14">
          <cell r="M14">
            <v>-37.438220334334353</v>
          </cell>
        </row>
        <row r="15">
          <cell r="M15">
            <v>-117241.59718282183</v>
          </cell>
        </row>
        <row r="16">
          <cell r="M16">
            <v>-2295.4174060843561</v>
          </cell>
        </row>
        <row r="17">
          <cell r="M17">
            <v>-425.95860675631462</v>
          </cell>
        </row>
        <row r="18">
          <cell r="M18">
            <v>-6056670.8572971299</v>
          </cell>
        </row>
        <row r="19">
          <cell r="M19">
            <v>-1386600.0195300502</v>
          </cell>
        </row>
        <row r="20">
          <cell r="M20">
            <v>-267874.69439936691</v>
          </cell>
        </row>
        <row r="21">
          <cell r="M21">
            <v>-7301.8545371739092</v>
          </cell>
        </row>
        <row r="22">
          <cell r="M22">
            <v>-586762.16431520798</v>
          </cell>
        </row>
        <row r="23">
          <cell r="M23">
            <v>-4357.5319490622051</v>
          </cell>
        </row>
        <row r="25">
          <cell r="M25">
            <v>-9982473.4927565753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-5500.3732765951927</v>
          </cell>
        </row>
        <row r="7">
          <cell r="M7">
            <v>-7185.2231892324935</v>
          </cell>
        </row>
        <row r="8">
          <cell r="M8">
            <v>-21593.55806386278</v>
          </cell>
        </row>
        <row r="9">
          <cell r="M9">
            <v>-36206.04353405955</v>
          </cell>
        </row>
        <row r="10">
          <cell r="M10">
            <v>-1566.7566791483475</v>
          </cell>
        </row>
        <row r="11">
          <cell r="M11">
            <v>-166212.92986315151</v>
          </cell>
        </row>
        <row r="12">
          <cell r="M12">
            <v>-591408.46467279689</v>
          </cell>
        </row>
        <row r="13">
          <cell r="M13">
            <v>-1299133.6124475116</v>
          </cell>
        </row>
        <row r="14">
          <cell r="M14">
            <v>-37.438220334334353</v>
          </cell>
        </row>
        <row r="15">
          <cell r="M15">
            <v>-117241.59718282183</v>
          </cell>
        </row>
        <row r="16">
          <cell r="M16">
            <v>-101450.70771561841</v>
          </cell>
        </row>
        <row r="17">
          <cell r="M17">
            <v>-497.75705160650352</v>
          </cell>
        </row>
        <row r="18">
          <cell r="M18">
            <v>-17599027.830332648</v>
          </cell>
        </row>
        <row r="19">
          <cell r="M19">
            <v>-12216808.128152713</v>
          </cell>
        </row>
        <row r="20">
          <cell r="M20">
            <v>-2999782.173656798</v>
          </cell>
        </row>
        <row r="21">
          <cell r="M21">
            <v>-7301.8545371739092</v>
          </cell>
        </row>
        <row r="22">
          <cell r="M22">
            <v>-586762.16431520798</v>
          </cell>
        </row>
        <row r="23">
          <cell r="M23">
            <v>-192590.11409166444</v>
          </cell>
        </row>
        <row r="25">
          <cell r="M25">
            <v>-35950306.726982944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-3049.6894195296877</v>
          </cell>
        </row>
        <row r="7">
          <cell r="M7">
            <v>-1325.9961870156458</v>
          </cell>
        </row>
        <row r="8">
          <cell r="M8">
            <v>-8741.7606546960942</v>
          </cell>
        </row>
        <row r="9">
          <cell r="M9">
            <v>0</v>
          </cell>
        </row>
        <row r="10">
          <cell r="M10">
            <v>-790.42512332410695</v>
          </cell>
        </row>
        <row r="11">
          <cell r="M11">
            <v>-166212.92986315151</v>
          </cell>
        </row>
        <row r="12">
          <cell r="M12">
            <v>-239421.75778430665</v>
          </cell>
        </row>
        <row r="13">
          <cell r="M13">
            <v>-1141730.4523336876</v>
          </cell>
        </row>
        <row r="14">
          <cell r="M14">
            <v>-18.887495626242934</v>
          </cell>
        </row>
        <row r="15">
          <cell r="M15">
            <v>-117241.59718282183</v>
          </cell>
        </row>
        <row r="16">
          <cell r="M16">
            <v>-10046.03975920315</v>
          </cell>
        </row>
        <row r="17">
          <cell r="M17">
            <v>-1150.03304507343</v>
          </cell>
        </row>
        <row r="18">
          <cell r="M18">
            <v>-7124670.0548399985</v>
          </cell>
        </row>
        <row r="19">
          <cell r="M19">
            <v>-1205096.1583939956</v>
          </cell>
        </row>
        <row r="20">
          <cell r="M20">
            <v>-520654.52112144587</v>
          </cell>
        </row>
        <row r="21">
          <cell r="M21">
            <v>-3683.7687369411228</v>
          </cell>
        </row>
        <row r="22">
          <cell r="M22">
            <v>-521142.95825397351</v>
          </cell>
        </row>
        <row r="23">
          <cell r="M23">
            <v>-8446.6778138116551</v>
          </cell>
        </row>
        <row r="25">
          <cell r="M25">
            <v>-11073423.708008604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ne 18072017"/>
      <sheetName val="Data Entr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-6012.1014605404434</v>
          </cell>
        </row>
        <row r="7">
          <cell r="M7">
            <v>-3486.2006690852486</v>
          </cell>
        </row>
        <row r="8">
          <cell r="M8">
            <v>-12967.161542089718</v>
          </cell>
        </row>
        <row r="9">
          <cell r="M9">
            <v>-36206.04353405955</v>
          </cell>
        </row>
        <row r="10">
          <cell r="M10">
            <v>-1566.7566791483475</v>
          </cell>
        </row>
        <row r="11">
          <cell r="M11">
            <v>-166212.92986315151</v>
          </cell>
        </row>
        <row r="12">
          <cell r="M12">
            <v>-355147.83557984326</v>
          </cell>
        </row>
        <row r="13">
          <cell r="M13">
            <v>-1196504.5464860755</v>
          </cell>
        </row>
        <row r="14">
          <cell r="M14">
            <v>-37.438220334334353</v>
          </cell>
        </row>
        <row r="15">
          <cell r="M15">
            <v>-117241.59718282183</v>
          </cell>
        </row>
        <row r="16">
          <cell r="M16">
            <v>-41053.913612990058</v>
          </cell>
        </row>
        <row r="17">
          <cell r="M17">
            <v>-341.08134793287803</v>
          </cell>
        </row>
        <row r="18">
          <cell r="M18">
            <v>-10568426.080458766</v>
          </cell>
        </row>
        <row r="19">
          <cell r="M19">
            <v>-5619985.6370565984</v>
          </cell>
        </row>
        <row r="20">
          <cell r="M20">
            <v>-1335741.3240252333</v>
          </cell>
        </row>
        <row r="21">
          <cell r="M21">
            <v>-7301.8545371739092</v>
          </cell>
        </row>
        <row r="22">
          <cell r="M22">
            <v>-586762.16431520798</v>
          </cell>
        </row>
        <row r="23">
          <cell r="M23">
            <v>-77935.167577129367</v>
          </cell>
        </row>
        <row r="25">
          <cell r="M25">
            <v>-20132929.834148183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-5500.3732765951927</v>
          </cell>
        </row>
        <row r="7">
          <cell r="M7">
            <v>-7927.4047604217349</v>
          </cell>
        </row>
        <row r="8">
          <cell r="M8">
            <v>-23324.385285924327</v>
          </cell>
        </row>
        <row r="9">
          <cell r="M9">
            <v>-36206.04353405955</v>
          </cell>
        </row>
        <row r="10">
          <cell r="M10">
            <v>-1566.7566791483475</v>
          </cell>
        </row>
        <row r="11">
          <cell r="M11">
            <v>-166212.92986315151</v>
          </cell>
        </row>
        <row r="12">
          <cell r="M12">
            <v>-638812.41638039192</v>
          </cell>
        </row>
        <row r="13">
          <cell r="M13">
            <v>-1319725.3771664544</v>
          </cell>
        </row>
        <row r="14">
          <cell r="M14">
            <v>-37.438220334334353</v>
          </cell>
        </row>
        <row r="15">
          <cell r="M15">
            <v>-117241.59718282183</v>
          </cell>
        </row>
        <row r="16">
          <cell r="M16">
            <v>-113568.87874532529</v>
          </cell>
        </row>
        <row r="17">
          <cell r="M17">
            <v>-393.58950668683133</v>
          </cell>
        </row>
        <row r="18">
          <cell r="M18">
            <v>-19009666.188089792</v>
          </cell>
        </row>
        <row r="19">
          <cell r="M19">
            <v>-13540411.878773656</v>
          </cell>
        </row>
        <row r="20">
          <cell r="M20">
            <v>-3333659.6901022689</v>
          </cell>
        </row>
        <row r="21">
          <cell r="M21">
            <v>-7301.8545371739092</v>
          </cell>
        </row>
        <row r="22">
          <cell r="M22">
            <v>-586762.16431520798</v>
          </cell>
        </row>
        <row r="23">
          <cell r="M23">
            <v>-215594.78299684008</v>
          </cell>
        </row>
        <row r="25">
          <cell r="M25">
            <v>-39123913.749416262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-4251.9820120299792</v>
          </cell>
        </row>
        <row r="7">
          <cell r="M7">
            <v>-3507.5113096590717</v>
          </cell>
        </row>
        <row r="8">
          <cell r="M8">
            <v>-13077.744394438607</v>
          </cell>
        </row>
        <row r="9">
          <cell r="M9">
            <v>-24620.10960316049</v>
          </cell>
        </row>
        <row r="10">
          <cell r="M10">
            <v>-1566.7566791483475</v>
          </cell>
        </row>
        <row r="11">
          <cell r="M11">
            <v>-166212.92986315151</v>
          </cell>
        </row>
        <row r="12">
          <cell r="M12">
            <v>-358176.4963944105</v>
          </cell>
        </row>
        <row r="13">
          <cell r="M13">
            <v>-1197095.8084005998</v>
          </cell>
        </row>
        <row r="14">
          <cell r="M14">
            <v>-37.438220334334353</v>
          </cell>
        </row>
        <row r="15">
          <cell r="M15">
            <v>-117241.59718282183</v>
          </cell>
        </row>
        <row r="16">
          <cell r="M16">
            <v>-41401.868880610607</v>
          </cell>
        </row>
        <row r="17">
          <cell r="M17">
            <v>-495.4036367027627</v>
          </cell>
        </row>
        <row r="18">
          <cell r="M18">
            <v>-10658552.429924691</v>
          </cell>
        </row>
        <row r="19">
          <cell r="M19">
            <v>-5704551.3044559611</v>
          </cell>
        </row>
        <row r="20">
          <cell r="M20">
            <v>-1357072.9158967487</v>
          </cell>
        </row>
        <row r="21">
          <cell r="M21">
            <v>-7301.8545371739092</v>
          </cell>
        </row>
        <row r="22">
          <cell r="M22">
            <v>-586762.16431520798</v>
          </cell>
        </row>
        <row r="23">
          <cell r="M23">
            <v>-78595.712448612016</v>
          </cell>
        </row>
        <row r="25">
          <cell r="M25">
            <v>-20320522.028155461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-6886.1316898683726</v>
          </cell>
        </row>
        <row r="7">
          <cell r="M7">
            <v>-1025.4118334997763</v>
          </cell>
        </row>
        <row r="8">
          <cell r="M8">
            <v>-7079.4103326028289</v>
          </cell>
        </row>
        <row r="9">
          <cell r="M9">
            <v>-44090.271574036349</v>
          </cell>
        </row>
        <row r="10">
          <cell r="M10">
            <v>-1566.7566791483475</v>
          </cell>
        </row>
        <row r="11">
          <cell r="M11">
            <v>-166212.92986315151</v>
          </cell>
        </row>
        <row r="12">
          <cell r="M12">
            <v>-193892.92701123533</v>
          </cell>
        </row>
        <row r="13">
          <cell r="M13">
            <v>-1128230.1690393509</v>
          </cell>
        </row>
        <row r="14">
          <cell r="M14">
            <v>-37.438220334334353</v>
          </cell>
        </row>
        <row r="15">
          <cell r="M15">
            <v>-117241.59718282183</v>
          </cell>
        </row>
        <row r="16">
          <cell r="M16">
            <v>-874.71604838962583</v>
          </cell>
        </row>
        <row r="17">
          <cell r="M17">
            <v>-163.41781298654851</v>
          </cell>
        </row>
        <row r="18">
          <cell r="M18">
            <v>-5769831.212110389</v>
          </cell>
        </row>
        <row r="19">
          <cell r="M19">
            <v>-1117458.0185996371</v>
          </cell>
        </row>
        <row r="20">
          <cell r="M20">
            <v>-199983.93570390786</v>
          </cell>
        </row>
        <row r="21">
          <cell r="M21">
            <v>-7301.8545371739092</v>
          </cell>
        </row>
        <row r="22">
          <cell r="M22">
            <v>-586762.16431520798</v>
          </cell>
        </row>
        <row r="23">
          <cell r="M23">
            <v>-1660.5272387984839</v>
          </cell>
        </row>
        <row r="25">
          <cell r="M25">
            <v>-9350298.889792541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-5688.3704051570057</v>
          </cell>
        </row>
        <row r="7">
          <cell r="M7">
            <v>-1039.9137244102626</v>
          </cell>
        </row>
        <row r="8">
          <cell r="M8">
            <v>-7172.0232827560876</v>
          </cell>
        </row>
        <row r="9">
          <cell r="M9">
            <v>-36206.04353405955</v>
          </cell>
        </row>
        <row r="10">
          <cell r="M10">
            <v>-1566.7566791483475</v>
          </cell>
        </row>
        <row r="11">
          <cell r="M11">
            <v>-166212.92986315151</v>
          </cell>
        </row>
        <row r="12">
          <cell r="M12">
            <v>-196429.43265071398</v>
          </cell>
        </row>
        <row r="13">
          <cell r="M13">
            <v>-1128632.5227721848</v>
          </cell>
        </row>
        <row r="14">
          <cell r="M14">
            <v>-37.438220334334353</v>
          </cell>
        </row>
        <row r="15">
          <cell r="M15">
            <v>-117241.59718282183</v>
          </cell>
        </row>
        <row r="16">
          <cell r="M16">
            <v>-1111.4996080054143</v>
          </cell>
        </row>
        <row r="17">
          <cell r="M17">
            <v>-268.43413049445491</v>
          </cell>
        </row>
        <row r="18">
          <cell r="M18">
            <v>-5845312.0954719046</v>
          </cell>
        </row>
        <row r="19">
          <cell r="M19">
            <v>-1188281.8266777983</v>
          </cell>
        </row>
        <row r="20">
          <cell r="M20">
            <v>-217849.1594426996</v>
          </cell>
        </row>
        <row r="21">
          <cell r="M21">
            <v>-7301.8545371739092</v>
          </cell>
        </row>
        <row r="22">
          <cell r="M22">
            <v>-586762.16431520798</v>
          </cell>
        </row>
        <row r="23">
          <cell r="M23">
            <v>-2110.0280238424371</v>
          </cell>
        </row>
        <row r="25">
          <cell r="M25">
            <v>-9509224.0905218665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-5970.3660979997212</v>
          </cell>
        </row>
        <row r="7">
          <cell r="M7">
            <v>-1079.8711754861806</v>
          </cell>
        </row>
        <row r="8">
          <cell r="M8">
            <v>-7310.2429868229456</v>
          </cell>
        </row>
        <row r="9">
          <cell r="M9">
            <v>-36206.04353405955</v>
          </cell>
        </row>
        <row r="10">
          <cell r="M10">
            <v>-1566.7566791483475</v>
          </cell>
        </row>
        <row r="11">
          <cell r="M11">
            <v>-166212.92986315151</v>
          </cell>
        </row>
        <row r="12">
          <cell r="M12">
            <v>-200215.02676385589</v>
          </cell>
        </row>
        <row r="13">
          <cell r="M13">
            <v>-1129741.1388619179</v>
          </cell>
        </row>
        <row r="14">
          <cell r="M14">
            <v>-37.438220334334353</v>
          </cell>
        </row>
        <row r="15">
          <cell r="M15">
            <v>-117241.59718282183</v>
          </cell>
        </row>
        <row r="16">
          <cell r="M16">
            <v>-1763.9157347939567</v>
          </cell>
        </row>
        <row r="17">
          <cell r="M17">
            <v>-355.24041792751501</v>
          </cell>
        </row>
        <row r="18">
          <cell r="M18">
            <v>-5957963.1313145999</v>
          </cell>
        </row>
        <row r="19">
          <cell r="M19">
            <v>-1293982.4357196472</v>
          </cell>
        </row>
        <row r="20">
          <cell r="M20">
            <v>-244512.01591852197</v>
          </cell>
        </row>
        <row r="21">
          <cell r="M21">
            <v>-7301.8545371739092</v>
          </cell>
        </row>
        <row r="22">
          <cell r="M22">
            <v>-586762.16431520798</v>
          </cell>
        </row>
        <row r="23">
          <cell r="M23">
            <v>-3348.5496578724346</v>
          </cell>
        </row>
        <row r="25">
          <cell r="M25">
            <v>-9761570.7189813424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-6348.4151983484289</v>
          </cell>
        </row>
        <row r="7">
          <cell r="M7">
            <v>-1031.922234195079</v>
          </cell>
        </row>
        <row r="8">
          <cell r="M8">
            <v>-7123.7623691929484</v>
          </cell>
        </row>
        <row r="9">
          <cell r="M9">
            <v>-40550.768758146696</v>
          </cell>
        </row>
        <row r="10">
          <cell r="M10">
            <v>-1566.7566791483475</v>
          </cell>
        </row>
        <row r="11">
          <cell r="M11">
            <v>-166212.92986315151</v>
          </cell>
        </row>
        <row r="12">
          <cell r="M12">
            <v>-195107.65121646973</v>
          </cell>
        </row>
        <row r="13">
          <cell r="M13">
            <v>-1128410.7995542379</v>
          </cell>
        </row>
        <row r="14">
          <cell r="M14">
            <v>-37.438220334334353</v>
          </cell>
        </row>
        <row r="15">
          <cell r="M15">
            <v>-117241.59718282183</v>
          </cell>
        </row>
        <row r="16">
          <cell r="M16">
            <v>-981.01638264770577</v>
          </cell>
        </row>
        <row r="17">
          <cell r="M17">
            <v>-210.56327220574821</v>
          </cell>
        </row>
        <row r="18">
          <cell r="M18">
            <v>-5805978.75880796</v>
          </cell>
        </row>
        <row r="19">
          <cell r="M19">
            <v>-1151375.3072665371</v>
          </cell>
        </row>
        <row r="20">
          <cell r="M20">
            <v>-208539.5325729528</v>
          </cell>
        </row>
        <row r="21">
          <cell r="M21">
            <v>-7301.8545371739092</v>
          </cell>
        </row>
        <row r="22">
          <cell r="M22">
            <v>-586762.16431520798</v>
          </cell>
        </row>
        <row r="23">
          <cell r="M23">
            <v>-1862.323697036438</v>
          </cell>
        </row>
        <row r="25">
          <cell r="M25">
            <v>-9426643.562127769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-6572.118194523664</v>
          </cell>
        </row>
        <row r="7">
          <cell r="M7">
            <v>-3415.1723040526977</v>
          </cell>
        </row>
        <row r="8">
          <cell r="M8">
            <v>-12726.09671429294</v>
          </cell>
        </row>
        <row r="9">
          <cell r="M9">
            <v>-42642.029832673965</v>
          </cell>
        </row>
        <row r="10">
          <cell r="M10">
            <v>-1566.7566791483475</v>
          </cell>
        </row>
        <row r="11">
          <cell r="M11">
            <v>-166212.92986315151</v>
          </cell>
        </row>
        <row r="12">
          <cell r="M12">
            <v>-348545.51301812672</v>
          </cell>
        </row>
        <row r="13">
          <cell r="M13">
            <v>-1194533.8705249655</v>
          </cell>
        </row>
        <row r="14">
          <cell r="M14">
            <v>-37.438220334334353</v>
          </cell>
        </row>
        <row r="15">
          <cell r="M15">
            <v>-117241.59718282183</v>
          </cell>
        </row>
        <row r="16">
          <cell r="M16">
            <v>-39894.178706010745</v>
          </cell>
        </row>
        <row r="17">
          <cell r="M17">
            <v>-126.76626940370087</v>
          </cell>
        </row>
        <row r="18">
          <cell r="M18">
            <v>-10371955.34077673</v>
          </cell>
        </row>
        <row r="19">
          <cell r="M19">
            <v>-5435636.8941627191</v>
          </cell>
        </row>
        <row r="20">
          <cell r="M20">
            <v>-1289239.566676497</v>
          </cell>
        </row>
        <row r="21">
          <cell r="M21">
            <v>-7301.8545371739092</v>
          </cell>
        </row>
        <row r="22">
          <cell r="M22">
            <v>-586762.16431520798</v>
          </cell>
        </row>
        <row r="23">
          <cell r="M23">
            <v>-75733.57152047765</v>
          </cell>
        </row>
        <row r="25">
          <cell r="M25">
            <v>-19700143.859498315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-6226.0868966769513</v>
          </cell>
        </row>
        <row r="7">
          <cell r="M7">
            <v>-1033.4033237149599</v>
          </cell>
        </row>
        <row r="8">
          <cell r="M8">
            <v>-7127.6712451108306</v>
          </cell>
        </row>
        <row r="9">
          <cell r="M9">
            <v>-39745.546349949203</v>
          </cell>
        </row>
        <row r="10">
          <cell r="M10">
            <v>-1566.7566791483475</v>
          </cell>
        </row>
        <row r="11">
          <cell r="M11">
            <v>-166212.92986315151</v>
          </cell>
        </row>
        <row r="12">
          <cell r="M12">
            <v>-195214.70844547963</v>
          </cell>
        </row>
        <row r="13">
          <cell r="M13">
            <v>-1128451.8922572974</v>
          </cell>
        </row>
        <row r="14">
          <cell r="M14">
            <v>-37.438220334334353</v>
          </cell>
        </row>
        <row r="15">
          <cell r="M15">
            <v>-117241.59718282183</v>
          </cell>
        </row>
        <row r="16">
          <cell r="M16">
            <v>-1005.1992737473342</v>
          </cell>
        </row>
        <row r="17">
          <cell r="M17">
            <v>-221.28867127525518</v>
          </cell>
        </row>
        <row r="18">
          <cell r="M18">
            <v>-5809164.5487743346</v>
          </cell>
        </row>
        <row r="19">
          <cell r="M19">
            <v>-1154364.5380108983</v>
          </cell>
        </row>
        <row r="20">
          <cell r="M20">
            <v>-209293.56257365469</v>
          </cell>
        </row>
        <row r="21">
          <cell r="M21">
            <v>-7301.8545371739092</v>
          </cell>
        </row>
        <row r="22">
          <cell r="M22">
            <v>-586762.16431520798</v>
          </cell>
        </row>
        <row r="23">
          <cell r="M23">
            <v>-1908.2315656044834</v>
          </cell>
        </row>
        <row r="25">
          <cell r="M25">
            <v>-9432879.4181855824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-6478.1196302427552</v>
          </cell>
        </row>
        <row r="7">
          <cell r="M7">
            <v>-1001.4373628542252</v>
          </cell>
        </row>
        <row r="8">
          <cell r="M8">
            <v>-6905.9109763196902</v>
          </cell>
        </row>
        <row r="9">
          <cell r="M9">
            <v>-42642.029832673965</v>
          </cell>
        </row>
        <row r="10">
          <cell r="M10">
            <v>-1566.7566791483475</v>
          </cell>
        </row>
        <row r="11">
          <cell r="M11">
            <v>-166212.92986315151</v>
          </cell>
        </row>
        <row r="12">
          <cell r="M12">
            <v>-189141.08481422617</v>
          </cell>
        </row>
        <row r="13">
          <cell r="M13">
            <v>-1127564.9993855108</v>
          </cell>
        </row>
        <row r="14">
          <cell r="M14">
            <v>-37.438220334334353</v>
          </cell>
        </row>
        <row r="15">
          <cell r="M15">
            <v>-117241.59718282183</v>
          </cell>
        </row>
        <row r="16">
          <cell r="M16">
            <v>-483.26637231650005</v>
          </cell>
        </row>
        <row r="17">
          <cell r="M17">
            <v>-124.83724079407732</v>
          </cell>
        </row>
        <row r="18">
          <cell r="M18">
            <v>-5628426.7377649257</v>
          </cell>
        </row>
        <row r="19">
          <cell r="M19">
            <v>-984778.02193782746</v>
          </cell>
        </row>
        <row r="20">
          <cell r="M20">
            <v>-166515.55988020948</v>
          </cell>
        </row>
        <row r="21">
          <cell r="M21">
            <v>-7301.8545371739092</v>
          </cell>
        </row>
        <row r="22">
          <cell r="M22">
            <v>-586762.16431520798</v>
          </cell>
        </row>
        <row r="23">
          <cell r="M23">
            <v>-917.41425838048599</v>
          </cell>
        </row>
        <row r="25">
          <cell r="M25">
            <v>-9034102.1602541208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Base Line SSE CBA_interface v6"/>
    </sheetNames>
    <definedNames>
      <definedName name="Help10"/>
      <definedName name="Help11"/>
      <definedName name="Help16"/>
    </definedNames>
    <sheetDataSet>
      <sheetData sheetId="0" refreshError="1"/>
      <sheetData sheetId="1" refreshError="1"/>
      <sheetData sheetId="2">
        <row r="6">
          <cell r="M6">
            <v>-6012.1014605404434</v>
          </cell>
        </row>
        <row r="7">
          <cell r="M7">
            <v>-2744.01909789601</v>
          </cell>
        </row>
        <row r="8">
          <cell r="M8">
            <v>-11208.194057797469</v>
          </cell>
        </row>
        <row r="9">
          <cell r="M9">
            <v>-36206.04353405955</v>
          </cell>
        </row>
        <row r="10">
          <cell r="M10">
            <v>-1566.7566791483475</v>
          </cell>
        </row>
        <row r="11">
          <cell r="M11">
            <v>-166212.92986315151</v>
          </cell>
        </row>
        <row r="12">
          <cell r="M12">
            <v>-306972.9310982778</v>
          </cell>
        </row>
        <row r="13">
          <cell r="M13">
            <v>-1175912.7817671327</v>
          </cell>
        </row>
        <row r="14">
          <cell r="M14">
            <v>-37.438220334334353</v>
          </cell>
        </row>
        <row r="15">
          <cell r="M15">
            <v>-117241.59718282183</v>
          </cell>
        </row>
        <row r="16">
          <cell r="M16">
            <v>-28935.742583283187</v>
          </cell>
        </row>
        <row r="17">
          <cell r="M17">
            <v>-445.24889285255028</v>
          </cell>
        </row>
        <row r="18">
          <cell r="M18">
            <v>-9134845.847271271</v>
          </cell>
        </row>
        <row r="19">
          <cell r="M19">
            <v>-4285618.6911067804</v>
          </cell>
        </row>
        <row r="20">
          <cell r="M20">
            <v>-1001863.8075797622</v>
          </cell>
        </row>
        <row r="21">
          <cell r="M21">
            <v>-7301.8545371739092</v>
          </cell>
        </row>
        <row r="22">
          <cell r="M22">
            <v>-586762.16431520798</v>
          </cell>
        </row>
        <row r="23">
          <cell r="M23">
            <v>-54930.498671953726</v>
          </cell>
        </row>
        <row r="25">
          <cell r="M25">
            <v>-16924818.647919443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F6" t="str">
            <v>0139002</v>
          </cell>
        </row>
        <row r="7">
          <cell r="CF7" t="str">
            <v>0203005</v>
          </cell>
        </row>
        <row r="8">
          <cell r="CF8" t="str">
            <v>0221001</v>
          </cell>
        </row>
        <row r="9">
          <cell r="CF9" t="str">
            <v>0241304</v>
          </cell>
        </row>
        <row r="10">
          <cell r="CF10">
            <v>241308</v>
          </cell>
        </row>
        <row r="11">
          <cell r="CF11" t="str">
            <v>0302306</v>
          </cell>
        </row>
        <row r="12">
          <cell r="CF12" t="str">
            <v>0302307</v>
          </cell>
        </row>
        <row r="13">
          <cell r="CF13" t="str">
            <v>0303303</v>
          </cell>
        </row>
        <row r="14">
          <cell r="CF14" t="str">
            <v>0303304</v>
          </cell>
        </row>
        <row r="15">
          <cell r="CF15" t="str">
            <v>0303308</v>
          </cell>
        </row>
        <row r="16">
          <cell r="CF16" t="str">
            <v>0305001</v>
          </cell>
        </row>
        <row r="17">
          <cell r="CF17" t="str">
            <v>0308005</v>
          </cell>
        </row>
        <row r="18">
          <cell r="CF18" t="str">
            <v>0308301</v>
          </cell>
        </row>
        <row r="19">
          <cell r="CF19" t="str">
            <v>0312010</v>
          </cell>
        </row>
        <row r="20">
          <cell r="CF20" t="str">
            <v>0313003</v>
          </cell>
        </row>
        <row r="21">
          <cell r="CF21" t="str">
            <v>0315001</v>
          </cell>
        </row>
        <row r="22">
          <cell r="CF22" t="str">
            <v>0315002</v>
          </cell>
        </row>
        <row r="23">
          <cell r="CF23" t="str">
            <v>0318001</v>
          </cell>
        </row>
        <row r="24">
          <cell r="CF24" t="str">
            <v>0322001</v>
          </cell>
        </row>
        <row r="25">
          <cell r="CF25" t="str">
            <v>0327002</v>
          </cell>
        </row>
        <row r="26">
          <cell r="CF26" t="str">
            <v>0333001</v>
          </cell>
        </row>
        <row r="27">
          <cell r="CF27" t="str">
            <v>0334001</v>
          </cell>
        </row>
        <row r="28">
          <cell r="CF28" t="str">
            <v>0346001</v>
          </cell>
        </row>
        <row r="29">
          <cell r="CF29" t="str">
            <v>0365003</v>
          </cell>
        </row>
        <row r="30">
          <cell r="CF30" t="str">
            <v>0366003</v>
          </cell>
        </row>
        <row r="31">
          <cell r="CF31" t="str">
            <v>0371002</v>
          </cell>
        </row>
        <row r="32">
          <cell r="CF32" t="str">
            <v>0374001</v>
          </cell>
        </row>
        <row r="33">
          <cell r="CF33" t="str">
            <v>0380304</v>
          </cell>
        </row>
        <row r="34">
          <cell r="CF34" t="str">
            <v>0380306</v>
          </cell>
        </row>
        <row r="35">
          <cell r="CF35" t="str">
            <v>0380307</v>
          </cell>
        </row>
        <row r="36">
          <cell r="CF36" t="str">
            <v>0498011</v>
          </cell>
        </row>
        <row r="37">
          <cell r="CF37" t="str">
            <v>0502301</v>
          </cell>
        </row>
        <row r="38">
          <cell r="CF38" t="str">
            <v>0507011</v>
          </cell>
        </row>
        <row r="39">
          <cell r="CF39" t="str">
            <v>0568001</v>
          </cell>
        </row>
        <row r="40">
          <cell r="CF40" t="str">
            <v>0592301</v>
          </cell>
        </row>
        <row r="41">
          <cell r="CF41" t="str">
            <v>0592306</v>
          </cell>
        </row>
        <row r="42">
          <cell r="CF42" t="str">
            <v>0622301</v>
          </cell>
        </row>
        <row r="43">
          <cell r="CF43" t="str">
            <v>0622302</v>
          </cell>
        </row>
        <row r="44">
          <cell r="CF44" t="str">
            <v>0623011</v>
          </cell>
        </row>
        <row r="45">
          <cell r="CF45" t="str">
            <v>0627303</v>
          </cell>
        </row>
        <row r="46">
          <cell r="CF46" t="str">
            <v>0627306</v>
          </cell>
        </row>
        <row r="47">
          <cell r="CF47" t="str">
            <v>0636011</v>
          </cell>
        </row>
        <row r="48">
          <cell r="CF48" t="str">
            <v>0636013</v>
          </cell>
        </row>
        <row r="49">
          <cell r="CF49" t="str">
            <v>0637001</v>
          </cell>
        </row>
        <row r="50">
          <cell r="CF50" t="str">
            <v>0653036</v>
          </cell>
        </row>
        <row r="51">
          <cell r="CF51" t="str">
            <v>0657011</v>
          </cell>
        </row>
        <row r="52">
          <cell r="CF52" t="str">
            <v>0660012</v>
          </cell>
        </row>
        <row r="53">
          <cell r="CF53" t="str">
            <v>0662031</v>
          </cell>
        </row>
        <row r="54">
          <cell r="CF54" t="str">
            <v>0665205</v>
          </cell>
        </row>
        <row r="55">
          <cell r="CF55" t="str">
            <v>0665206</v>
          </cell>
        </row>
        <row r="56">
          <cell r="CF56" t="str">
            <v>0673303</v>
          </cell>
        </row>
        <row r="57">
          <cell r="CF57" t="str">
            <v>0673304</v>
          </cell>
        </row>
        <row r="58">
          <cell r="CF58" t="str">
            <v>0673305</v>
          </cell>
        </row>
        <row r="59">
          <cell r="CF59" t="str">
            <v>0673306</v>
          </cell>
        </row>
        <row r="60">
          <cell r="CF60" t="str">
            <v>0674011</v>
          </cell>
        </row>
        <row r="61">
          <cell r="CF61" t="str">
            <v>0678002</v>
          </cell>
        </row>
        <row r="62">
          <cell r="CF62" t="str">
            <v>0682011</v>
          </cell>
        </row>
        <row r="63">
          <cell r="CF63" t="str">
            <v>0685011</v>
          </cell>
        </row>
        <row r="64">
          <cell r="CF64" t="str">
            <v>0686023</v>
          </cell>
        </row>
        <row r="65">
          <cell r="CF65" t="str">
            <v>0686025</v>
          </cell>
        </row>
        <row r="66">
          <cell r="CF66" t="str">
            <v>0687047</v>
          </cell>
        </row>
        <row r="67">
          <cell r="CF67" t="str">
            <v>0687052</v>
          </cell>
        </row>
        <row r="68">
          <cell r="CF68" t="str">
            <v>0692053</v>
          </cell>
        </row>
        <row r="69">
          <cell r="CF69" t="str">
            <v>0695011</v>
          </cell>
        </row>
        <row r="70">
          <cell r="CF70" t="str">
            <v>0696302</v>
          </cell>
        </row>
        <row r="71">
          <cell r="CF71" t="str">
            <v>0700011</v>
          </cell>
        </row>
        <row r="72">
          <cell r="CF72" t="str">
            <v>0702016</v>
          </cell>
        </row>
        <row r="73">
          <cell r="CF73" t="str">
            <v>0715303</v>
          </cell>
        </row>
        <row r="74">
          <cell r="CF74" t="str">
            <v>0715305</v>
          </cell>
        </row>
        <row r="75">
          <cell r="CF75" t="str">
            <v>0744002</v>
          </cell>
        </row>
        <row r="76">
          <cell r="CF76" t="str">
            <v>0747014</v>
          </cell>
        </row>
        <row r="77">
          <cell r="CF77" t="str">
            <v>0790012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-6600.447931914232</v>
          </cell>
        </row>
        <row r="7">
          <cell r="M7">
            <v>-999.95627333434425</v>
          </cell>
        </row>
        <row r="8">
          <cell r="M8">
            <v>-6902.0021008270087</v>
          </cell>
        </row>
        <row r="9">
          <cell r="M9">
            <v>-43447.252240871443</v>
          </cell>
        </row>
        <row r="10">
          <cell r="M10">
            <v>-1566.7566791483475</v>
          </cell>
        </row>
        <row r="11">
          <cell r="M11">
            <v>-166212.92986315151</v>
          </cell>
        </row>
        <row r="12">
          <cell r="M12">
            <v>-189034.02758521622</v>
          </cell>
        </row>
        <row r="13">
          <cell r="M13">
            <v>-1127523.906682451</v>
          </cell>
        </row>
        <row r="14">
          <cell r="M14">
            <v>-37.438220334334353</v>
          </cell>
        </row>
        <row r="15">
          <cell r="M15">
            <v>-117241.59718282183</v>
          </cell>
        </row>
        <row r="16">
          <cell r="M16">
            <v>-459.08348121687129</v>
          </cell>
        </row>
        <row r="17">
          <cell r="M17">
            <v>-114.11184172457033</v>
          </cell>
        </row>
        <row r="18">
          <cell r="M18">
            <v>-5625240.9477985511</v>
          </cell>
        </row>
        <row r="19">
          <cell r="M19">
            <v>-981788.79119346605</v>
          </cell>
        </row>
        <row r="20">
          <cell r="M20">
            <v>-165761.52987950752</v>
          </cell>
        </row>
        <row r="21">
          <cell r="M21">
            <v>-7301.8545371739092</v>
          </cell>
        </row>
        <row r="22">
          <cell r="M22">
            <v>-586762.16431520798</v>
          </cell>
        </row>
        <row r="23">
          <cell r="M23">
            <v>-871.50638981244094</v>
          </cell>
        </row>
        <row r="25">
          <cell r="M25">
            <v>-9027866.3041967303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-7012.1480566512791</v>
          </cell>
        </row>
        <row r="7">
          <cell r="M7">
            <v>-1009.4288530694087</v>
          </cell>
        </row>
        <row r="8">
          <cell r="M8">
            <v>-6968.5301978140315</v>
          </cell>
        </row>
        <row r="9">
          <cell r="M9">
            <v>-45538.513315398741</v>
          </cell>
        </row>
        <row r="10">
          <cell r="M10">
            <v>-1566.7566791483475</v>
          </cell>
        </row>
        <row r="11">
          <cell r="M11">
            <v>-166212.92986315151</v>
          </cell>
        </row>
        <row r="12">
          <cell r="M12">
            <v>-190856.11519560858</v>
          </cell>
        </row>
        <row r="13">
          <cell r="M13">
            <v>-1127786.7226034573</v>
          </cell>
        </row>
        <row r="14">
          <cell r="M14">
            <v>-37.438220334334353</v>
          </cell>
        </row>
        <row r="15">
          <cell r="M15">
            <v>-117241.59718282183</v>
          </cell>
        </row>
        <row r="16">
          <cell r="M16">
            <v>-613.74959767420853</v>
          </cell>
        </row>
        <row r="17">
          <cell r="M17">
            <v>-115.19209774595953</v>
          </cell>
        </row>
        <row r="18">
          <cell r="M18">
            <v>-5679462.3066056846</v>
          </cell>
        </row>
        <row r="19">
          <cell r="M19">
            <v>-1032664.7605631017</v>
          </cell>
        </row>
        <row r="20">
          <cell r="M20">
            <v>-178594.93435718527</v>
          </cell>
        </row>
        <row r="21">
          <cell r="M21">
            <v>-7301.8545371739092</v>
          </cell>
        </row>
        <row r="22">
          <cell r="M22">
            <v>-586762.16431520798</v>
          </cell>
        </row>
        <row r="23">
          <cell r="M23">
            <v>-1165.1185851864855</v>
          </cell>
        </row>
        <row r="25">
          <cell r="M25">
            <v>-9150910.2608264163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-6474.4315651313309</v>
          </cell>
        </row>
        <row r="7">
          <cell r="M7">
            <v>-1015.9392537647118</v>
          </cell>
        </row>
        <row r="8">
          <cell r="M8">
            <v>-7012.8822319801275</v>
          </cell>
        </row>
        <row r="9">
          <cell r="M9">
            <v>-41999.010499509073</v>
          </cell>
        </row>
        <row r="10">
          <cell r="M10">
            <v>-1566.7566791483475</v>
          </cell>
        </row>
        <row r="11">
          <cell r="M11">
            <v>-166212.92986315151</v>
          </cell>
        </row>
        <row r="12">
          <cell r="M12">
            <v>-192070.83940084296</v>
          </cell>
        </row>
        <row r="13">
          <cell r="M13">
            <v>-1127967.3531183444</v>
          </cell>
        </row>
        <row r="14">
          <cell r="M14">
            <v>-37.438220334334353</v>
          </cell>
        </row>
        <row r="15">
          <cell r="M15">
            <v>-117241.59718282183</v>
          </cell>
        </row>
        <row r="16">
          <cell r="M16">
            <v>-720.04993193228859</v>
          </cell>
        </row>
        <row r="17">
          <cell r="M17">
            <v>-162.33755696515928</v>
          </cell>
        </row>
        <row r="18">
          <cell r="M18">
            <v>-5715609.8533032564</v>
          </cell>
        </row>
        <row r="19">
          <cell r="M19">
            <v>-1066582.0492300016</v>
          </cell>
        </row>
        <row r="20">
          <cell r="M20">
            <v>-187150.53122623014</v>
          </cell>
        </row>
        <row r="21">
          <cell r="M21">
            <v>-7301.8545371739092</v>
          </cell>
        </row>
        <row r="22">
          <cell r="M22">
            <v>-586762.16431520798</v>
          </cell>
        </row>
        <row r="23">
          <cell r="M23">
            <v>-1366.9150434244393</v>
          </cell>
        </row>
        <row r="25">
          <cell r="M25">
            <v>-9227254.9331592228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-4497.9852506684865</v>
          </cell>
        </row>
        <row r="7">
          <cell r="M7">
            <v>-1025.4118334997763</v>
          </cell>
        </row>
        <row r="8">
          <cell r="M8">
            <v>-6969.1841418084878</v>
          </cell>
        </row>
        <row r="9">
          <cell r="M9">
            <v>-29607.854160412531</v>
          </cell>
        </row>
        <row r="10">
          <cell r="M10">
            <v>-1566.7566791483475</v>
          </cell>
        </row>
        <row r="11">
          <cell r="M11">
            <v>-166212.92986315151</v>
          </cell>
        </row>
        <row r="12">
          <cell r="M12">
            <v>-190874.02557158028</v>
          </cell>
        </row>
        <row r="13">
          <cell r="M13">
            <v>-1128230.1690393507</v>
          </cell>
        </row>
        <row r="14">
          <cell r="M14">
            <v>-37.438220334334353</v>
          </cell>
        </row>
        <row r="15">
          <cell r="M15">
            <v>-117241.59718282183</v>
          </cell>
        </row>
        <row r="16">
          <cell r="M16">
            <v>-874.7160483896256</v>
          </cell>
        </row>
        <row r="17">
          <cell r="M17">
            <v>-298.44981566019749</v>
          </cell>
        </row>
        <row r="18">
          <cell r="M18">
            <v>-5679995.2803860847</v>
          </cell>
        </row>
        <row r="19">
          <cell r="M19">
            <v>-1033164.8505336042</v>
          </cell>
        </row>
        <row r="20">
          <cell r="M20">
            <v>-178721.08147430568</v>
          </cell>
        </row>
        <row r="21">
          <cell r="M21">
            <v>-7301.8545371739092</v>
          </cell>
        </row>
        <row r="22">
          <cell r="M22">
            <v>-586762.16431520798</v>
          </cell>
        </row>
        <row r="23">
          <cell r="M23">
            <v>-1660.5272387984837</v>
          </cell>
        </row>
        <row r="25">
          <cell r="M25">
            <v>-9135042.2762920037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-5625.9680220393484</v>
          </cell>
        </row>
        <row r="7">
          <cell r="M7">
            <v>-1185.2416378034482</v>
          </cell>
        </row>
        <row r="8">
          <cell r="M8">
            <v>-7384.3327870912526</v>
          </cell>
        </row>
        <row r="9">
          <cell r="M9">
            <v>-29607.854160412531</v>
          </cell>
        </row>
        <row r="10">
          <cell r="M10">
            <v>-1566.7566791483475</v>
          </cell>
        </row>
        <row r="11">
          <cell r="M11">
            <v>-166212.92986315151</v>
          </cell>
        </row>
        <row r="12">
          <cell r="M12">
            <v>-202244.21572028549</v>
          </cell>
        </row>
        <row r="13">
          <cell r="M13">
            <v>-1132664.6333982842</v>
          </cell>
        </row>
        <row r="14">
          <cell r="M14">
            <v>-37.438220334334353</v>
          </cell>
        </row>
        <row r="15">
          <cell r="M15">
            <v>-117241.59718282183</v>
          </cell>
        </row>
        <row r="16">
          <cell r="M16">
            <v>-3484.3805555437971</v>
          </cell>
        </row>
        <row r="17">
          <cell r="M17">
            <v>-645.67496539243791</v>
          </cell>
        </row>
        <row r="18">
          <cell r="M18">
            <v>-6018347.3751163268</v>
          </cell>
        </row>
        <row r="19">
          <cell r="M19">
            <v>-1350641.047854264</v>
          </cell>
        </row>
        <row r="20">
          <cell r="M20">
            <v>-258804.08535084155</v>
          </cell>
        </row>
        <row r="21">
          <cell r="M21">
            <v>-7301.8545371739092</v>
          </cell>
        </row>
        <row r="22">
          <cell r="M22">
            <v>-586762.16431520798</v>
          </cell>
        </row>
        <row r="23">
          <cell r="M23">
            <v>-6614.6137749184691</v>
          </cell>
        </row>
        <row r="25">
          <cell r="M25">
            <v>-9896372.1641410422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-4245.9525171026817</v>
          </cell>
        </row>
        <row r="7">
          <cell r="M7">
            <v>-1057.3777943605103</v>
          </cell>
        </row>
        <row r="8">
          <cell r="M8">
            <v>-7190.9444175169237</v>
          </cell>
        </row>
        <row r="9">
          <cell r="M9">
            <v>-26711.370677687766</v>
          </cell>
        </row>
        <row r="10">
          <cell r="M10">
            <v>-1566.7566791483475</v>
          </cell>
        </row>
        <row r="11">
          <cell r="M11">
            <v>-166212.92986315151</v>
          </cell>
        </row>
        <row r="12">
          <cell r="M12">
            <v>-196947.6492028338</v>
          </cell>
        </row>
        <row r="13">
          <cell r="M13">
            <v>-1129117.0619111373</v>
          </cell>
        </row>
        <row r="14">
          <cell r="M14">
            <v>-37.438220334334353</v>
          </cell>
        </row>
        <row r="15">
          <cell r="M15">
            <v>-117241.59718282183</v>
          </cell>
        </row>
        <row r="16">
          <cell r="M16">
            <v>-1396.6489498204601</v>
          </cell>
        </row>
        <row r="17">
          <cell r="M17">
            <v>-394.9012461413754</v>
          </cell>
        </row>
        <row r="18">
          <cell r="M18">
            <v>-5860733.0913954936</v>
          </cell>
        </row>
        <row r="19">
          <cell r="M19">
            <v>-1202751.3666066753</v>
          </cell>
        </row>
        <row r="20">
          <cell r="M20">
            <v>-221499.08416775096</v>
          </cell>
        </row>
        <row r="21">
          <cell r="M21">
            <v>-7301.8545371739092</v>
          </cell>
        </row>
        <row r="22">
          <cell r="M22">
            <v>-586762.16431520798</v>
          </cell>
        </row>
        <row r="23">
          <cell r="M23">
            <v>-2651.3445460224816</v>
          </cell>
        </row>
        <row r="25">
          <cell r="M25">
            <v>-9533819.5342303813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-5373.9352884735436</v>
          </cell>
        </row>
        <row r="7">
          <cell r="M7">
            <v>-1217.2075986641823</v>
          </cell>
        </row>
        <row r="8">
          <cell r="M8">
            <v>-7606.0931081967728</v>
          </cell>
        </row>
        <row r="9">
          <cell r="M9">
            <v>-26711.370677687766</v>
          </cell>
        </row>
        <row r="10">
          <cell r="M10">
            <v>-1566.7566791483475</v>
          </cell>
        </row>
        <row r="11">
          <cell r="M11">
            <v>-166212.92986315151</v>
          </cell>
        </row>
        <row r="12">
          <cell r="M12">
            <v>-208317.83935153898</v>
          </cell>
        </row>
        <row r="13">
          <cell r="M13">
            <v>-1133551.5262700708</v>
          </cell>
        </row>
        <row r="14">
          <cell r="M14">
            <v>-37.438220334334353</v>
          </cell>
        </row>
        <row r="15">
          <cell r="M15">
            <v>-117241.59718282183</v>
          </cell>
        </row>
        <row r="16">
          <cell r="M16">
            <v>-4006.3134569746321</v>
          </cell>
        </row>
        <row r="17">
          <cell r="M17">
            <v>-742.12639587361571</v>
          </cell>
        </row>
        <row r="18">
          <cell r="M18">
            <v>-6199085.1861257339</v>
          </cell>
        </row>
        <row r="19">
          <cell r="M19">
            <v>-1520227.5639273352</v>
          </cell>
        </row>
        <row r="20">
          <cell r="M20">
            <v>-301582.08804428676</v>
          </cell>
        </row>
        <row r="21">
          <cell r="M21">
            <v>-7301.8545371739092</v>
          </cell>
        </row>
        <row r="22">
          <cell r="M22">
            <v>-586762.16431520798</v>
          </cell>
        </row>
        <row r="23">
          <cell r="M23">
            <v>-7605.4310821424669</v>
          </cell>
        </row>
        <row r="25">
          <cell r="M25">
            <v>-10295149.422124818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-3559.9194163365596</v>
          </cell>
        </row>
        <row r="7">
          <cell r="M7">
            <v>-1144.3891398234293</v>
          </cell>
        </row>
        <row r="8">
          <cell r="M8">
            <v>-7542.8887475012543</v>
          </cell>
        </row>
        <row r="9">
          <cell r="M9">
            <v>-18827.142637710964</v>
          </cell>
        </row>
        <row r="10">
          <cell r="M10">
            <v>-1566.7566791483475</v>
          </cell>
        </row>
        <row r="11">
          <cell r="M11">
            <v>-166212.92986315151</v>
          </cell>
        </row>
        <row r="12">
          <cell r="M12">
            <v>-206586.78358017706</v>
          </cell>
        </row>
        <row r="13">
          <cell r="M13">
            <v>-1131531.1843081408</v>
          </cell>
        </row>
        <row r="14">
          <cell r="M14">
            <v>-37.438220334334353</v>
          </cell>
        </row>
        <row r="15">
          <cell r="M15">
            <v>-117241.59718282183</v>
          </cell>
        </row>
        <row r="16">
          <cell r="M16">
            <v>-2817.3503075151907</v>
          </cell>
        </row>
        <row r="17">
          <cell r="M17">
            <v>-657.44203991114159</v>
          </cell>
        </row>
        <row r="18">
          <cell r="M18">
            <v>-6147572.7365822336</v>
          </cell>
        </row>
        <row r="19">
          <cell r="M19">
            <v>-1471893.367537088</v>
          </cell>
        </row>
        <row r="20">
          <cell r="M20">
            <v>-289389.84286321001</v>
          </cell>
        </row>
        <row r="21">
          <cell r="M21">
            <v>-7301.8545371739092</v>
          </cell>
        </row>
        <row r="22">
          <cell r="M22">
            <v>-586762.16431520798</v>
          </cell>
        </row>
        <row r="23">
          <cell r="M23">
            <v>-5348.349256286202</v>
          </cell>
        </row>
        <row r="25">
          <cell r="M25">
            <v>-10165994.137213772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-4057.9553885408714</v>
          </cell>
        </row>
        <row r="7">
          <cell r="M7">
            <v>-1030.7394936432318</v>
          </cell>
        </row>
        <row r="8">
          <cell r="M8">
            <v>-7037.5845542619118</v>
          </cell>
        </row>
        <row r="9">
          <cell r="M9">
            <v>-26711.370677687766</v>
          </cell>
        </row>
        <row r="10">
          <cell r="M10">
            <v>-1566.7566791483475</v>
          </cell>
        </row>
        <row r="11">
          <cell r="M11">
            <v>-166212.92986315151</v>
          </cell>
        </row>
        <row r="12">
          <cell r="M12">
            <v>-192747.39254791138</v>
          </cell>
        </row>
        <row r="13">
          <cell r="M13">
            <v>-1128377.9845179818</v>
          </cell>
        </row>
        <row r="14">
          <cell r="M14">
            <v>-37.438220334334353</v>
          </cell>
        </row>
        <row r="15">
          <cell r="M15">
            <v>-117241.59718282183</v>
          </cell>
        </row>
        <row r="16">
          <cell r="M16">
            <v>-961.70486529476489</v>
          </cell>
        </row>
        <row r="17">
          <cell r="M17">
            <v>-337.03038785266858</v>
          </cell>
        </row>
        <row r="18">
          <cell r="M18">
            <v>-5735742.6014379039</v>
          </cell>
        </row>
        <row r="19">
          <cell r="M19">
            <v>-1085472.6322024479</v>
          </cell>
        </row>
        <row r="20">
          <cell r="M20">
            <v>-191915.65894975662</v>
          </cell>
        </row>
        <row r="21">
          <cell r="M21">
            <v>-7301.8545371739092</v>
          </cell>
        </row>
        <row r="22">
          <cell r="M22">
            <v>-586762.16431520798</v>
          </cell>
        </row>
        <row r="23">
          <cell r="M23">
            <v>-1825.66345666915</v>
          </cell>
        </row>
        <row r="25">
          <cell r="M25">
            <v>-9255341.0592777915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sheetData sheetId="1"/>
      <sheetData sheetId="2">
        <row r="6">
          <cell r="M6">
            <v>-7138.1644234341775</v>
          </cell>
        </row>
        <row r="7">
          <cell r="M7">
            <v>-175.3016460408042</v>
          </cell>
        </row>
        <row r="8">
          <cell r="M8">
            <v>-1664.0161601425057</v>
          </cell>
        </row>
        <row r="9">
          <cell r="M9">
            <v>-46986.755056761132</v>
          </cell>
        </row>
        <row r="10">
          <cell r="M10">
            <v>-1566.7566791483475</v>
          </cell>
        </row>
        <row r="11">
          <cell r="M11">
            <v>-166212.92986315151</v>
          </cell>
        </row>
        <row r="12">
          <cell r="M12">
            <v>-45574.614196621638</v>
          </cell>
        </row>
        <row r="13">
          <cell r="M13">
            <v>-1078174.304894407</v>
          </cell>
        </row>
        <row r="14">
          <cell r="M14">
            <v>-37.438220334334353</v>
          </cell>
        </row>
        <row r="15">
          <cell r="M15">
            <v>-117241.59718282183</v>
          </cell>
        </row>
        <row r="16">
          <cell r="M16">
            <v>-352.78314695879135</v>
          </cell>
        </row>
        <row r="17">
          <cell r="M17">
            <v>-66.966382505370575</v>
          </cell>
        </row>
        <row r="18">
          <cell r="M18">
            <v>-1356201.2576988917</v>
          </cell>
        </row>
        <row r="19">
          <cell r="M19">
            <v>-947871.50252656627</v>
          </cell>
        </row>
        <row r="20">
          <cell r="M20">
            <v>-157205.93301046258</v>
          </cell>
        </row>
        <row r="21">
          <cell r="M21">
            <v>-7301.8545371739092</v>
          </cell>
        </row>
        <row r="22">
          <cell r="M22">
            <v>-482678.61996205914</v>
          </cell>
        </row>
        <row r="23">
          <cell r="M23">
            <v>-669.70993157448686</v>
          </cell>
        </row>
        <row r="25">
          <cell r="M25">
            <v>-4417120.5055190567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 val="SSE CBA_Draft interface v6"/>
    </sheetNames>
    <definedNames>
      <definedName name="Help10"/>
      <definedName name="Help11"/>
      <definedName name="Help1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CF6" t="str">
            <v>0139002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-6600.447931914232</v>
          </cell>
        </row>
        <row r="7">
          <cell r="M7">
            <v>-208.83234243639228</v>
          </cell>
        </row>
        <row r="8">
          <cell r="M8">
            <v>-1708.368078301854</v>
          </cell>
        </row>
        <row r="9">
          <cell r="M9">
            <v>-43447.252240871443</v>
          </cell>
        </row>
        <row r="10">
          <cell r="M10">
            <v>-1566.7566791483475</v>
          </cell>
        </row>
        <row r="11">
          <cell r="M11">
            <v>-166212.92986315151</v>
          </cell>
        </row>
        <row r="12">
          <cell r="M12">
            <v>-46789.338401856017</v>
          </cell>
        </row>
        <row r="13">
          <cell r="M13">
            <v>-1078354.9354092942</v>
          </cell>
        </row>
        <row r="14">
          <cell r="M14">
            <v>-37.438220334334353</v>
          </cell>
        </row>
        <row r="15">
          <cell r="M15">
            <v>-117241.59718282183</v>
          </cell>
        </row>
        <row r="16">
          <cell r="M16">
            <v>-459.08348121687129</v>
          </cell>
        </row>
        <row r="17">
          <cell r="M17">
            <v>-114.11184172457033</v>
          </cell>
        </row>
        <row r="18">
          <cell r="M18">
            <v>-1392348.8043964626</v>
          </cell>
        </row>
        <row r="19">
          <cell r="M19">
            <v>-981788.79119346605</v>
          </cell>
        </row>
        <row r="20">
          <cell r="M20">
            <v>-165761.52987950752</v>
          </cell>
        </row>
        <row r="21">
          <cell r="M21">
            <v>-7301.8545371739092</v>
          </cell>
        </row>
        <row r="22">
          <cell r="M22">
            <v>-586762.16431520798</v>
          </cell>
        </row>
        <row r="23">
          <cell r="M23">
            <v>-871.50638981244094</v>
          </cell>
        </row>
        <row r="25">
          <cell r="M25">
            <v>-4597575.7423847029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-7138.1644234341775</v>
          </cell>
        </row>
        <row r="7">
          <cell r="M7">
            <v>-961.61689965096059</v>
          </cell>
        </row>
        <row r="8">
          <cell r="M8">
            <v>-6857.6500690877219</v>
          </cell>
        </row>
        <row r="9">
          <cell r="M9">
            <v>-46986.755056761132</v>
          </cell>
        </row>
        <row r="10">
          <cell r="M10">
            <v>-1062.2652698803652</v>
          </cell>
        </row>
        <row r="11">
          <cell r="M11">
            <v>-166212.92986315151</v>
          </cell>
        </row>
        <row r="12">
          <cell r="M12">
            <v>-187819.30337998184</v>
          </cell>
        </row>
        <row r="13">
          <cell r="M13">
            <v>-1127343.2761675641</v>
          </cell>
        </row>
        <row r="14">
          <cell r="M14">
            <v>-25.383214736898353</v>
          </cell>
        </row>
        <row r="15">
          <cell r="M15">
            <v>-117241.59718282183</v>
          </cell>
        </row>
        <row r="16">
          <cell r="M16">
            <v>-401.76097393579374</v>
          </cell>
        </row>
        <row r="17">
          <cell r="M17">
            <v>-60.634015065205411</v>
          </cell>
        </row>
        <row r="18">
          <cell r="M18">
            <v>-5589093.401100981</v>
          </cell>
        </row>
        <row r="19">
          <cell r="M19">
            <v>-642659.4447266775</v>
          </cell>
        </row>
        <row r="20">
          <cell r="M20">
            <v>-157205.93301046258</v>
          </cell>
        </row>
        <row r="21">
          <cell r="M21">
            <v>-4950.6771432909854</v>
          </cell>
        </row>
        <row r="22">
          <cell r="M22">
            <v>-461748.06495267682</v>
          </cell>
        </row>
        <row r="23">
          <cell r="M23">
            <v>-454.06514660096349</v>
          </cell>
        </row>
        <row r="25">
          <cell r="M25">
            <v>-8518222.9225967601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-7138.1644234341775</v>
          </cell>
        </row>
        <row r="7">
          <cell r="M7">
            <v>-950.4158029825237</v>
          </cell>
        </row>
        <row r="8">
          <cell r="M8">
            <v>-6857.6500690877219</v>
          </cell>
        </row>
        <row r="9">
          <cell r="M9">
            <v>-46986.755056761132</v>
          </cell>
        </row>
        <row r="10">
          <cell r="M10">
            <v>-790.42512332410695</v>
          </cell>
        </row>
        <row r="11">
          <cell r="M11">
            <v>-166212.92986315151</v>
          </cell>
        </row>
        <row r="12">
          <cell r="M12">
            <v>-187819.30337998184</v>
          </cell>
        </row>
        <row r="13">
          <cell r="M13">
            <v>-1127343.2761675641</v>
          </cell>
        </row>
        <row r="14">
          <cell r="M14">
            <v>-18.887495626242934</v>
          </cell>
        </row>
        <row r="15">
          <cell r="M15">
            <v>-117241.59718282183</v>
          </cell>
        </row>
        <row r="16">
          <cell r="M16">
            <v>-401.84159036812594</v>
          </cell>
        </row>
        <row r="17">
          <cell r="M17">
            <v>-47.201202847279262</v>
          </cell>
        </row>
        <row r="18">
          <cell r="M18">
            <v>-5589093.401100981</v>
          </cell>
        </row>
        <row r="19">
          <cell r="M19">
            <v>-478198.98217202886</v>
          </cell>
        </row>
        <row r="20">
          <cell r="M20">
            <v>-157205.93301046258</v>
          </cell>
        </row>
        <row r="21">
          <cell r="M21">
            <v>-3683.7687369411228</v>
          </cell>
        </row>
        <row r="22">
          <cell r="M22">
            <v>-433528.66063991241</v>
          </cell>
        </row>
        <row r="23">
          <cell r="M23">
            <v>-337.86711255246621</v>
          </cell>
        </row>
        <row r="25">
          <cell r="M25">
            <v>-8323857.0601308299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-6600.447931914232</v>
          </cell>
        </row>
        <row r="7">
          <cell r="M7">
            <v>-992.95328083486163</v>
          </cell>
        </row>
        <row r="8">
          <cell r="M8">
            <v>-6902.0021008270087</v>
          </cell>
        </row>
        <row r="9">
          <cell r="M9">
            <v>-43447.252240871443</v>
          </cell>
        </row>
        <row r="10">
          <cell r="M10">
            <v>-1062.2652698803652</v>
          </cell>
        </row>
        <row r="11">
          <cell r="M11">
            <v>-166212.92986315151</v>
          </cell>
        </row>
        <row r="12">
          <cell r="M12">
            <v>-189034.02758521622</v>
          </cell>
        </row>
        <row r="13">
          <cell r="M13">
            <v>-1127523.906682451</v>
          </cell>
        </row>
        <row r="14">
          <cell r="M14">
            <v>-25.383214736898353</v>
          </cell>
        </row>
        <row r="15">
          <cell r="M15">
            <v>-117241.59718282183</v>
          </cell>
        </row>
        <row r="16">
          <cell r="M16">
            <v>-522.81926764792308</v>
          </cell>
        </row>
        <row r="17">
          <cell r="M17">
            <v>-103.32138113763327</v>
          </cell>
        </row>
        <row r="18">
          <cell r="M18">
            <v>-5625240.9477985511</v>
          </cell>
        </row>
        <row r="19">
          <cell r="M19">
            <v>-665655.458261427</v>
          </cell>
        </row>
        <row r="20">
          <cell r="M20">
            <v>-165761.52987950752</v>
          </cell>
        </row>
        <row r="21">
          <cell r="M21">
            <v>-4950.6771432909854</v>
          </cell>
        </row>
        <row r="22">
          <cell r="M22">
            <v>-555129.23164946062</v>
          </cell>
        </row>
        <row r="23">
          <cell r="M23">
            <v>-590.88369157602881</v>
          </cell>
        </row>
        <row r="25">
          <cell r="M25">
            <v>-8676997.6344253048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-6600.447931914232</v>
          </cell>
        </row>
        <row r="7">
          <cell r="M7">
            <v>-978.69093943571454</v>
          </cell>
        </row>
        <row r="8">
          <cell r="M8">
            <v>-6902.0021008270087</v>
          </cell>
        </row>
        <row r="9">
          <cell r="M9">
            <v>-43447.252240871443</v>
          </cell>
        </row>
        <row r="10">
          <cell r="M10">
            <v>-790.42512332410695</v>
          </cell>
        </row>
        <row r="11">
          <cell r="M11">
            <v>-166212.92986315151</v>
          </cell>
        </row>
        <row r="12">
          <cell r="M12">
            <v>-189034.02758521622</v>
          </cell>
        </row>
        <row r="13">
          <cell r="M13">
            <v>-1127523.906682451</v>
          </cell>
        </row>
        <row r="14">
          <cell r="M14">
            <v>-18.887495626242934</v>
          </cell>
        </row>
        <row r="15">
          <cell r="M15">
            <v>-117241.59718282183</v>
          </cell>
        </row>
        <row r="16">
          <cell r="M16">
            <v>-522.92417535884215</v>
          </cell>
        </row>
        <row r="17">
          <cell r="M17">
            <v>-80.431643266471866</v>
          </cell>
        </row>
        <row r="18">
          <cell r="M18">
            <v>-5625240.9477985511</v>
          </cell>
        </row>
        <row r="19">
          <cell r="M19">
            <v>-495310.17591011862</v>
          </cell>
        </row>
        <row r="20">
          <cell r="M20">
            <v>-165761.52987950752</v>
          </cell>
        </row>
        <row r="21">
          <cell r="M21">
            <v>-3683.7687369411228</v>
          </cell>
        </row>
        <row r="22">
          <cell r="M22">
            <v>-521142.95825397351</v>
          </cell>
        </row>
        <row r="23">
          <cell r="M23">
            <v>-439.67295931343619</v>
          </cell>
        </row>
        <row r="25">
          <cell r="M25">
            <v>-8470932.5765026696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-7138.1644234341775</v>
          </cell>
        </row>
        <row r="7">
          <cell r="M7">
            <v>-1064.7823019280668</v>
          </cell>
        </row>
        <row r="8">
          <cell r="M8">
            <v>-6857.6500690877219</v>
          </cell>
        </row>
        <row r="9">
          <cell r="M9">
            <v>-46986.755056761132</v>
          </cell>
        </row>
        <row r="10">
          <cell r="M10">
            <v>-7584.0044654804678</v>
          </cell>
        </row>
        <row r="11">
          <cell r="M11">
            <v>-166212.92986315151</v>
          </cell>
        </row>
        <row r="12">
          <cell r="M12">
            <v>-187819.30337998184</v>
          </cell>
        </row>
        <row r="13">
          <cell r="M13">
            <v>-1127343.2761675641</v>
          </cell>
        </row>
        <row r="14">
          <cell r="M14">
            <v>-181.22254334321525</v>
          </cell>
        </row>
        <row r="15">
          <cell r="M15">
            <v>-117241.59718282183</v>
          </cell>
        </row>
        <row r="16">
          <cell r="M16">
            <v>-1603.2912978011766</v>
          </cell>
        </row>
        <row r="17">
          <cell r="M17">
            <v>-132.93560155618258</v>
          </cell>
        </row>
        <row r="18">
          <cell r="M18">
            <v>-5589093.401100981</v>
          </cell>
        </row>
        <row r="19">
          <cell r="M19">
            <v>-4588243.8565832367</v>
          </cell>
        </row>
        <row r="20">
          <cell r="M20">
            <v>-157205.93301046258</v>
          </cell>
        </row>
        <row r="21">
          <cell r="M21">
            <v>-35345.180367328991</v>
          </cell>
        </row>
        <row r="22">
          <cell r="M22">
            <v>-714444.20112592366</v>
          </cell>
        </row>
        <row r="23">
          <cell r="M23">
            <v>-3241.7816877591981</v>
          </cell>
        </row>
        <row r="25">
          <cell r="M25">
            <v>-12757740.266228601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-7138.1644234341775</v>
          </cell>
        </row>
        <row r="7">
          <cell r="M7">
            <v>-1005.5731626672662</v>
          </cell>
        </row>
        <row r="8">
          <cell r="M8">
            <v>-6857.6500690877219</v>
          </cell>
        </row>
        <row r="9">
          <cell r="M9">
            <v>-46986.755056761132</v>
          </cell>
        </row>
        <row r="10">
          <cell r="M10">
            <v>-4085.001064551022</v>
          </cell>
        </row>
        <row r="11">
          <cell r="M11">
            <v>-166212.92986315151</v>
          </cell>
        </row>
        <row r="12">
          <cell r="M12">
            <v>-187819.30337998184</v>
          </cell>
        </row>
        <row r="13">
          <cell r="M13">
            <v>-1127343.2761675641</v>
          </cell>
        </row>
        <row r="14">
          <cell r="M14">
            <v>-97.612585257197424</v>
          </cell>
        </row>
        <row r="15">
          <cell r="M15">
            <v>-117241.59718282183</v>
          </cell>
        </row>
        <row r="16">
          <cell r="M16">
            <v>-1043.6561511656714</v>
          </cell>
        </row>
        <row r="17">
          <cell r="M17">
            <v>-88.800480987441205</v>
          </cell>
        </row>
        <row r="18">
          <cell r="M18">
            <v>-5589093.401100981</v>
          </cell>
        </row>
        <row r="19">
          <cell r="M19">
            <v>-2471383.1754547618</v>
          </cell>
        </row>
        <row r="20">
          <cell r="M20">
            <v>-157205.93301046258</v>
          </cell>
        </row>
        <row r="21">
          <cell r="M21">
            <v>-19038.108440530781</v>
          </cell>
        </row>
        <row r="22">
          <cell r="M22">
            <v>-569870.47460154037</v>
          </cell>
        </row>
        <row r="23">
          <cell r="M23">
            <v>-1746.1331550916186</v>
          </cell>
        </row>
        <row r="25">
          <cell r="M25">
            <v>-10474257.545350799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-5940.4031387228115</v>
          </cell>
        </row>
        <row r="7">
          <cell r="M7">
            <v>-1000.6968180942849</v>
          </cell>
        </row>
        <row r="8">
          <cell r="M8">
            <v>-6932.7192000726245</v>
          </cell>
        </row>
        <row r="9">
          <cell r="M9">
            <v>-39102.527016784312</v>
          </cell>
        </row>
        <row r="10">
          <cell r="M10">
            <v>-1566.7566791483475</v>
          </cell>
        </row>
        <row r="11">
          <cell r="M11">
            <v>-166212.92986315151</v>
          </cell>
        </row>
        <row r="12">
          <cell r="M12">
            <v>-189875.31493588479</v>
          </cell>
        </row>
        <row r="13">
          <cell r="M13">
            <v>-1127544.4530339811</v>
          </cell>
        </row>
        <row r="14">
          <cell r="M14">
            <v>-37.438220334334353</v>
          </cell>
        </row>
        <row r="15">
          <cell r="M15">
            <v>-117241.59718282183</v>
          </cell>
        </row>
        <row r="16">
          <cell r="M16">
            <v>-471.17492676668559</v>
          </cell>
        </row>
        <row r="17">
          <cell r="M17">
            <v>-1117.1295575844356</v>
          </cell>
        </row>
        <row r="18">
          <cell r="M18">
            <v>-5650275.827043836</v>
          </cell>
        </row>
        <row r="19">
          <cell r="M19">
            <v>-1005279.0499711208</v>
          </cell>
        </row>
        <row r="20">
          <cell r="M20">
            <v>-171686.92050919213</v>
          </cell>
        </row>
        <row r="21">
          <cell r="M21">
            <v>-7301.8545371739092</v>
          </cell>
        </row>
        <row r="22">
          <cell r="M22">
            <v>-586762.16431520798</v>
          </cell>
        </row>
        <row r="23">
          <cell r="M23">
            <v>-894.46032409646364</v>
          </cell>
        </row>
        <row r="25">
          <cell r="M25">
            <v>-9079243.417273974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-5940.4031387228115</v>
          </cell>
        </row>
        <row r="7">
          <cell r="M7">
            <v>-1007.9477635495281</v>
          </cell>
        </row>
        <row r="8">
          <cell r="M8">
            <v>-6950.263009114311</v>
          </cell>
        </row>
        <row r="9">
          <cell r="M9">
            <v>-39102.527016784312</v>
          </cell>
        </row>
        <row r="10">
          <cell r="M10">
            <v>-1566.7566791483475</v>
          </cell>
        </row>
        <row r="11">
          <cell r="M11">
            <v>-166212.92986315151</v>
          </cell>
        </row>
        <row r="12">
          <cell r="M12">
            <v>-190355.80901946052</v>
          </cell>
        </row>
        <row r="13">
          <cell r="M13">
            <v>-1127745.629900398</v>
          </cell>
        </row>
        <row r="14">
          <cell r="M14">
            <v>-37.438220334334353</v>
          </cell>
        </row>
        <row r="15">
          <cell r="M15">
            <v>-117241.59718282183</v>
          </cell>
        </row>
        <row r="16">
          <cell r="M16">
            <v>-589.56670657457983</v>
          </cell>
        </row>
        <row r="17">
          <cell r="M17">
            <v>-171.98270001327705</v>
          </cell>
        </row>
        <row r="18">
          <cell r="M18">
            <v>-5664574.2844624957</v>
          </cell>
        </row>
        <row r="19">
          <cell r="M19">
            <v>-1018695.3106047274</v>
          </cell>
        </row>
        <row r="20">
          <cell r="M20">
            <v>-175071.15674925438</v>
          </cell>
        </row>
        <row r="21">
          <cell r="M21">
            <v>-7301.8545371739092</v>
          </cell>
        </row>
        <row r="22">
          <cell r="M22">
            <v>-586762.16431520798</v>
          </cell>
        </row>
        <row r="23">
          <cell r="M23">
            <v>-1119.2107166184403</v>
          </cell>
        </row>
        <row r="25">
          <cell r="M25">
            <v>-9110446.8325855508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-5940.4031387228115</v>
          </cell>
        </row>
        <row r="7">
          <cell r="M7">
            <v>-1017.0114453685824</v>
          </cell>
        </row>
        <row r="8">
          <cell r="M8">
            <v>-6972.1927706284932</v>
          </cell>
        </row>
        <row r="9">
          <cell r="M9">
            <v>-39102.527016784312</v>
          </cell>
        </row>
        <row r="10">
          <cell r="M10">
            <v>-1566.7566791483475</v>
          </cell>
        </row>
        <row r="11">
          <cell r="M11">
            <v>-166212.92986315151</v>
          </cell>
        </row>
        <row r="12">
          <cell r="M12">
            <v>-190956.42662393017</v>
          </cell>
        </row>
        <row r="13">
          <cell r="M13">
            <v>-1127997.1009834192</v>
          </cell>
        </row>
        <row r="14">
          <cell r="M14">
            <v>-37.438220334334353</v>
          </cell>
        </row>
        <row r="15">
          <cell r="M15">
            <v>-117241.59718282183</v>
          </cell>
        </row>
        <row r="16">
          <cell r="M16">
            <v>-737.55643133444755</v>
          </cell>
        </row>
        <row r="17">
          <cell r="M17">
            <v>-224.49085876723026</v>
          </cell>
        </row>
        <row r="18">
          <cell r="M18">
            <v>-5682447.3562358227</v>
          </cell>
        </row>
        <row r="19">
          <cell r="M19">
            <v>-1035465.6363967353</v>
          </cell>
        </row>
        <row r="20">
          <cell r="M20">
            <v>-179301.45204933215</v>
          </cell>
        </row>
        <row r="21">
          <cell r="M21">
            <v>-7301.8545371739092</v>
          </cell>
        </row>
        <row r="22">
          <cell r="M22">
            <v>-586762.16431520798</v>
          </cell>
        </row>
        <row r="23">
          <cell r="M23">
            <v>-1400.148707270911</v>
          </cell>
        </row>
        <row r="25">
          <cell r="M25">
            <v>-9150685.0434559546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-7138.1644234341775</v>
          </cell>
        </row>
        <row r="7">
          <cell r="M7">
            <v>-966.42557693875631</v>
          </cell>
        </row>
        <row r="8">
          <cell r="M8">
            <v>-6857.6500690877219</v>
          </cell>
        </row>
        <row r="9">
          <cell r="M9">
            <v>-46986.755056761132</v>
          </cell>
        </row>
        <row r="10">
          <cell r="M10">
            <v>-1566.7566791483475</v>
          </cell>
        </row>
        <row r="11">
          <cell r="M11">
            <v>-166212.92986315151</v>
          </cell>
        </row>
        <row r="12">
          <cell r="M12">
            <v>-187819.30337998184</v>
          </cell>
        </row>
        <row r="13">
          <cell r="M13">
            <v>-1127343.2761675641</v>
          </cell>
        </row>
        <row r="14">
          <cell r="M14">
            <v>-37.438220334334353</v>
          </cell>
        </row>
        <row r="15">
          <cell r="M15">
            <v>-117241.59718282183</v>
          </cell>
        </row>
        <row r="16">
          <cell r="M16">
            <v>-352.78314695879135</v>
          </cell>
        </row>
        <row r="17">
          <cell r="M17">
            <v>-66.966382505370575</v>
          </cell>
        </row>
        <row r="18">
          <cell r="M18">
            <v>-5589093.401100981</v>
          </cell>
        </row>
        <row r="19">
          <cell r="M19">
            <v>-947871.50252656627</v>
          </cell>
        </row>
        <row r="20">
          <cell r="M20">
            <v>-157205.93301046258</v>
          </cell>
        </row>
        <row r="21">
          <cell r="M21">
            <v>-7301.8545371739092</v>
          </cell>
        </row>
        <row r="22">
          <cell r="M22">
            <v>-482678.61996205914</v>
          </cell>
        </row>
        <row r="23">
          <cell r="M23">
            <v>-669.70993157448686</v>
          </cell>
        </row>
        <row r="25">
          <cell r="M25">
            <v>-8847411.0672175065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Entry"/>
      <sheetName val="Results"/>
      <sheetName val="1. H&amp;S fisheries"/>
      <sheetName val="2. H&amp;S vessels"/>
      <sheetName val="3. H&amp;S fuel poverty"/>
      <sheetName val="3a. H&amp;S fuel poverty_Var"/>
      <sheetName val="3b_H&amp;S FP_Proposed_Yr1"/>
      <sheetName val="3b_H&amp;S FP_Proposed_Yr2-4"/>
      <sheetName val="3b_H&amp;S FP_Proposed_Yr5-6"/>
      <sheetName val="3b_H&amp;S FP_No Protection_Yr1"/>
      <sheetName val="3b_H&amp;S FP_No Protection_Yr2-4"/>
      <sheetName val="3b_H&amp;S FP_No Protection_Yr5-6"/>
      <sheetName val="3c_H&amp;S FP_Health_Proposed"/>
      <sheetName val="3c_H&amp;S FP_Health_No Protection"/>
      <sheetName val="4. SOC fishery damage"/>
      <sheetName val="5. SOC energy outages"/>
      <sheetName val="6. SOC renewables"/>
      <sheetName val="7. SOC fuel poverty"/>
      <sheetName val="8. SOC loss of access"/>
      <sheetName val="9. SOC energy insecurity"/>
      <sheetName val="10. ENV renewables"/>
      <sheetName val="11. ENV diesel generators"/>
      <sheetName val="12. ENV seabed habitats"/>
      <sheetName val="12a. ENV seabed habitats (ins)"/>
      <sheetName val="12b. ENV seabed habitats (rep)"/>
      <sheetName val="12c. ENV seabed habitats (dec)"/>
      <sheetName val="13. WEE installation"/>
      <sheetName val="14. WEE repair"/>
      <sheetName val="15. WEE decommissioning"/>
      <sheetName val="16. WEE fault rate"/>
      <sheetName val="17. WEE maintenance"/>
      <sheetName val="18. WEE diesel generators"/>
    </sheetNames>
    <sheetDataSet>
      <sheetData sheetId="0" refreshError="1"/>
      <sheetData sheetId="1" refreshError="1"/>
      <sheetData sheetId="2">
        <row r="6">
          <cell r="M6">
            <v>-6698.1345613065632</v>
          </cell>
        </row>
        <row r="7">
          <cell r="M7">
            <v>-3399.1893236223304</v>
          </cell>
        </row>
        <row r="8">
          <cell r="M8">
            <v>-12615.216270780016</v>
          </cell>
        </row>
        <row r="9">
          <cell r="M9">
            <v>-44090.271574036349</v>
          </cell>
        </row>
        <row r="10">
          <cell r="M10">
            <v>-1566.7566791483475</v>
          </cell>
        </row>
        <row r="11">
          <cell r="M11">
            <v>-166212.92986315151</v>
          </cell>
        </row>
        <row r="12">
          <cell r="M12">
            <v>-345508.70120249997</v>
          </cell>
        </row>
        <row r="13">
          <cell r="M13">
            <v>-1194090.4240890723</v>
          </cell>
        </row>
        <row r="14">
          <cell r="M14">
            <v>-37.438220334334353</v>
          </cell>
        </row>
        <row r="15">
          <cell r="M15">
            <v>-117241.59718282183</v>
          </cell>
        </row>
        <row r="16">
          <cell r="M16">
            <v>-39633.212255295322</v>
          </cell>
        </row>
        <row r="17">
          <cell r="M17">
            <v>-78.540554163111935</v>
          </cell>
        </row>
        <row r="18">
          <cell r="M18">
            <v>-10281586.435272027</v>
          </cell>
        </row>
        <row r="19">
          <cell r="M19">
            <v>-5350843.6361261848</v>
          </cell>
        </row>
        <row r="20">
          <cell r="M20">
            <v>-1267850.5653297745</v>
          </cell>
        </row>
        <row r="21">
          <cell r="M21">
            <v>-7301.8545371739092</v>
          </cell>
        </row>
        <row r="22">
          <cell r="M22">
            <v>-586762.16431520798</v>
          </cell>
        </row>
        <row r="23">
          <cell r="M23">
            <v>-75238.162866865663</v>
          </cell>
        </row>
        <row r="25">
          <cell r="M25">
            <v>-19500755.230223466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marinescotland.atkinsgeospatial.com/nmpi/"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G29"/>
  <sheetViews>
    <sheetView workbookViewId="0">
      <selection activeCell="B12" sqref="B12"/>
    </sheetView>
  </sheetViews>
  <sheetFormatPr defaultRowHeight="12.75" x14ac:dyDescent="0.2"/>
  <cols>
    <col min="1" max="1" width="30.5703125" style="204" bestFit="1" customWidth="1"/>
    <col min="2" max="2" width="47" style="204" customWidth="1"/>
    <col min="3" max="3" width="8.85546875" style="204" customWidth="1"/>
    <col min="4" max="4" width="27.28515625" style="204" bestFit="1" customWidth="1"/>
    <col min="5" max="5" width="44.28515625" style="204" customWidth="1"/>
    <col min="6" max="6" width="28.85546875" style="204" customWidth="1"/>
    <col min="7" max="7" width="54.5703125" style="204" bestFit="1" customWidth="1"/>
    <col min="8" max="16384" width="9.140625" style="204"/>
  </cols>
  <sheetData>
    <row r="1" spans="1:7" ht="26.25" thickBot="1" x14ac:dyDescent="0.25">
      <c r="A1" s="199" t="s">
        <v>180</v>
      </c>
      <c r="B1" s="200" t="s">
        <v>181</v>
      </c>
      <c r="C1" s="201"/>
      <c r="D1" s="202" t="s">
        <v>182</v>
      </c>
      <c r="E1" s="202" t="s">
        <v>183</v>
      </c>
      <c r="F1" s="203" t="s">
        <v>184</v>
      </c>
      <c r="G1" s="203" t="s">
        <v>185</v>
      </c>
    </row>
    <row r="2" spans="1:7" ht="25.5" x14ac:dyDescent="0.2">
      <c r="A2" s="205" t="s">
        <v>100</v>
      </c>
      <c r="B2" s="206" t="s">
        <v>186</v>
      </c>
      <c r="C2" s="207"/>
      <c r="D2" s="443" t="s">
        <v>100</v>
      </c>
      <c r="E2" s="434" t="s">
        <v>187</v>
      </c>
      <c r="F2" s="208" t="s">
        <v>188</v>
      </c>
      <c r="G2" s="209" t="s">
        <v>189</v>
      </c>
    </row>
    <row r="3" spans="1:7" ht="27" customHeight="1" x14ac:dyDescent="0.2">
      <c r="A3" s="205" t="s">
        <v>105</v>
      </c>
      <c r="B3" s="210" t="s">
        <v>190</v>
      </c>
      <c r="C3" s="207"/>
      <c r="D3" s="444"/>
      <c r="E3" s="435"/>
      <c r="F3" s="211" t="s">
        <v>191</v>
      </c>
      <c r="G3" s="212" t="s">
        <v>192</v>
      </c>
    </row>
    <row r="4" spans="1:7" ht="39.75" customHeight="1" x14ac:dyDescent="0.2">
      <c r="A4" s="205" t="s">
        <v>167</v>
      </c>
      <c r="B4" s="210" t="s">
        <v>193</v>
      </c>
      <c r="C4" s="207"/>
      <c r="D4" s="444"/>
      <c r="E4" s="435"/>
      <c r="F4" s="211" t="s">
        <v>194</v>
      </c>
      <c r="G4" s="212" t="s">
        <v>195</v>
      </c>
    </row>
    <row r="5" spans="1:7" ht="39.75" customHeight="1" thickBot="1" x14ac:dyDescent="0.25">
      <c r="A5" s="213" t="s">
        <v>196</v>
      </c>
      <c r="B5" s="210" t="s">
        <v>197</v>
      </c>
      <c r="C5" s="207"/>
      <c r="D5" s="445"/>
      <c r="E5" s="436"/>
      <c r="F5" s="214" t="s">
        <v>168</v>
      </c>
      <c r="G5" s="215" t="s">
        <v>198</v>
      </c>
    </row>
    <row r="6" spans="1:7" ht="25.5" x14ac:dyDescent="0.2">
      <c r="A6" s="216" t="s">
        <v>104</v>
      </c>
      <c r="B6" s="210" t="s">
        <v>199</v>
      </c>
      <c r="C6" s="207"/>
      <c r="D6" s="443" t="s">
        <v>105</v>
      </c>
      <c r="E6" s="434" t="s">
        <v>200</v>
      </c>
      <c r="F6" s="217" t="s">
        <v>201</v>
      </c>
      <c r="G6" s="218" t="s">
        <v>202</v>
      </c>
    </row>
    <row r="7" spans="1:7" ht="15.75" customHeight="1" thickBot="1" x14ac:dyDescent="0.25">
      <c r="A7" s="219" t="s">
        <v>203</v>
      </c>
      <c r="B7" s="220" t="s">
        <v>204</v>
      </c>
      <c r="C7" s="221"/>
      <c r="D7" s="444"/>
      <c r="E7" s="435"/>
      <c r="F7" s="222" t="s">
        <v>205</v>
      </c>
      <c r="G7" s="223" t="s">
        <v>202</v>
      </c>
    </row>
    <row r="8" spans="1:7" ht="15.75" customHeight="1" thickBot="1" x14ac:dyDescent="0.25">
      <c r="B8" s="224"/>
      <c r="C8" s="224"/>
      <c r="D8" s="445"/>
      <c r="E8" s="436"/>
      <c r="F8" s="225" t="s">
        <v>206</v>
      </c>
      <c r="G8" s="226" t="s">
        <v>207</v>
      </c>
    </row>
    <row r="9" spans="1:7" ht="12.75" customHeight="1" x14ac:dyDescent="0.2">
      <c r="B9" s="224"/>
      <c r="C9" s="224"/>
      <c r="D9" s="443" t="s">
        <v>167</v>
      </c>
      <c r="E9" s="434" t="s">
        <v>193</v>
      </c>
      <c r="F9" s="217" t="s">
        <v>201</v>
      </c>
      <c r="G9" s="218" t="s">
        <v>202</v>
      </c>
    </row>
    <row r="10" spans="1:7" ht="15.75" customHeight="1" x14ac:dyDescent="0.2">
      <c r="B10" s="224"/>
      <c r="C10" s="224"/>
      <c r="D10" s="444"/>
      <c r="E10" s="435"/>
      <c r="F10" s="222" t="s">
        <v>205</v>
      </c>
      <c r="G10" s="223" t="s">
        <v>202</v>
      </c>
    </row>
    <row r="11" spans="1:7" ht="15.75" customHeight="1" thickBot="1" x14ac:dyDescent="0.25">
      <c r="B11" s="224"/>
      <c r="C11" s="224"/>
      <c r="D11" s="445"/>
      <c r="E11" s="436"/>
      <c r="F11" s="225" t="s">
        <v>206</v>
      </c>
      <c r="G11" s="226" t="s">
        <v>207</v>
      </c>
    </row>
    <row r="12" spans="1:7" ht="12.75" customHeight="1" x14ac:dyDescent="0.2">
      <c r="B12" s="227"/>
      <c r="C12" s="227"/>
      <c r="D12" s="431" t="s">
        <v>196</v>
      </c>
      <c r="E12" s="434" t="s">
        <v>197</v>
      </c>
      <c r="F12" s="217" t="s">
        <v>201</v>
      </c>
      <c r="G12" s="218" t="s">
        <v>208</v>
      </c>
    </row>
    <row r="13" spans="1:7" ht="15.75" customHeight="1" x14ac:dyDescent="0.2">
      <c r="B13" s="227"/>
      <c r="C13" s="227"/>
      <c r="D13" s="432"/>
      <c r="E13" s="435"/>
      <c r="F13" s="222" t="s">
        <v>90</v>
      </c>
      <c r="G13" s="223" t="s">
        <v>208</v>
      </c>
    </row>
    <row r="14" spans="1:7" ht="15.75" customHeight="1" x14ac:dyDescent="0.2">
      <c r="B14" s="227"/>
      <c r="C14" s="227"/>
      <c r="D14" s="432"/>
      <c r="E14" s="435"/>
      <c r="F14" s="222" t="s">
        <v>205</v>
      </c>
      <c r="G14" s="223" t="s">
        <v>208</v>
      </c>
    </row>
    <row r="15" spans="1:7" ht="15.75" customHeight="1" x14ac:dyDescent="0.2">
      <c r="B15" s="227"/>
      <c r="C15" s="227"/>
      <c r="D15" s="432"/>
      <c r="E15" s="435"/>
      <c r="F15" s="222" t="s">
        <v>90</v>
      </c>
      <c r="G15" s="223" t="s">
        <v>208</v>
      </c>
    </row>
    <row r="16" spans="1:7" ht="15.75" customHeight="1" x14ac:dyDescent="0.2">
      <c r="B16" s="227"/>
      <c r="C16" s="227"/>
      <c r="D16" s="432"/>
      <c r="E16" s="435"/>
      <c r="F16" s="222" t="s">
        <v>206</v>
      </c>
      <c r="G16" s="223" t="s">
        <v>208</v>
      </c>
    </row>
    <row r="17" spans="2:7" ht="15.75" customHeight="1" thickBot="1" x14ac:dyDescent="0.25">
      <c r="B17" s="227"/>
      <c r="C17" s="227"/>
      <c r="D17" s="433"/>
      <c r="E17" s="436"/>
      <c r="F17" s="225" t="s">
        <v>106</v>
      </c>
      <c r="G17" s="226" t="s">
        <v>208</v>
      </c>
    </row>
    <row r="18" spans="2:7" ht="12.75" customHeight="1" x14ac:dyDescent="0.2">
      <c r="B18" s="228"/>
      <c r="C18" s="228"/>
      <c r="D18" s="437" t="s">
        <v>104</v>
      </c>
      <c r="E18" s="440" t="s">
        <v>199</v>
      </c>
      <c r="F18" s="217" t="s">
        <v>101</v>
      </c>
      <c r="G18" s="218" t="s">
        <v>209</v>
      </c>
    </row>
    <row r="19" spans="2:7" ht="15.75" customHeight="1" x14ac:dyDescent="0.2">
      <c r="B19" s="228"/>
      <c r="C19" s="228"/>
      <c r="D19" s="438"/>
      <c r="E19" s="441"/>
      <c r="F19" s="222" t="s">
        <v>188</v>
      </c>
      <c r="G19" s="223" t="s">
        <v>210</v>
      </c>
    </row>
    <row r="20" spans="2:7" ht="15.75" customHeight="1" x14ac:dyDescent="0.2">
      <c r="B20" s="228"/>
      <c r="C20" s="228"/>
      <c r="D20" s="438"/>
      <c r="E20" s="441"/>
      <c r="F20" s="222" t="s">
        <v>169</v>
      </c>
      <c r="G20" s="223" t="s">
        <v>211</v>
      </c>
    </row>
    <row r="21" spans="2:7" ht="15.75" customHeight="1" x14ac:dyDescent="0.2">
      <c r="B21" s="228"/>
      <c r="C21" s="228"/>
      <c r="D21" s="438"/>
      <c r="E21" s="441"/>
      <c r="F21" s="229" t="s">
        <v>112</v>
      </c>
      <c r="G21" s="223" t="s">
        <v>212</v>
      </c>
    </row>
    <row r="22" spans="2:7" ht="15.75" customHeight="1" x14ac:dyDescent="0.2">
      <c r="B22" s="228"/>
      <c r="C22" s="228"/>
      <c r="D22" s="438"/>
      <c r="E22" s="441"/>
      <c r="F22" s="229" t="s">
        <v>103</v>
      </c>
      <c r="G22" s="223" t="s">
        <v>212</v>
      </c>
    </row>
    <row r="23" spans="2:7" ht="15.75" customHeight="1" thickBot="1" x14ac:dyDescent="0.25">
      <c r="B23" s="228"/>
      <c r="C23" s="228"/>
      <c r="D23" s="439"/>
      <c r="E23" s="442"/>
      <c r="F23" s="225" t="s">
        <v>102</v>
      </c>
      <c r="G23" s="226" t="s">
        <v>212</v>
      </c>
    </row>
    <row r="24" spans="2:7" ht="13.5" thickBot="1" x14ac:dyDescent="0.25">
      <c r="B24" s="227"/>
      <c r="C24" s="227"/>
      <c r="D24" s="230" t="s">
        <v>203</v>
      </c>
      <c r="E24" s="231" t="s">
        <v>204</v>
      </c>
    </row>
    <row r="25" spans="2:7" x14ac:dyDescent="0.2">
      <c r="B25" s="227"/>
      <c r="C25" s="227"/>
      <c r="D25" s="232"/>
      <c r="E25" s="232"/>
    </row>
    <row r="26" spans="2:7" x14ac:dyDescent="0.2">
      <c r="B26" s="227"/>
      <c r="C26" s="227"/>
      <c r="D26" s="232"/>
      <c r="E26" s="232"/>
    </row>
    <row r="27" spans="2:7" x14ac:dyDescent="0.2">
      <c r="B27" s="227"/>
      <c r="C27" s="227"/>
      <c r="D27" s="232"/>
      <c r="E27" s="232"/>
    </row>
    <row r="28" spans="2:7" x14ac:dyDescent="0.2">
      <c r="B28" s="227"/>
      <c r="C28" s="227"/>
      <c r="D28" s="232"/>
      <c r="E28" s="232"/>
    </row>
    <row r="29" spans="2:7" x14ac:dyDescent="0.2">
      <c r="B29" s="227"/>
      <c r="C29" s="227"/>
      <c r="D29" s="232"/>
      <c r="E29" s="232"/>
    </row>
  </sheetData>
  <mergeCells count="10">
    <mergeCell ref="D12:D17"/>
    <mergeCell ref="E12:E17"/>
    <mergeCell ref="D18:D23"/>
    <mergeCell ref="E18:E23"/>
    <mergeCell ref="D2:D5"/>
    <mergeCell ref="E2:E5"/>
    <mergeCell ref="D6:D8"/>
    <mergeCell ref="E6:E8"/>
    <mergeCell ref="D9:D11"/>
    <mergeCell ref="E9:E1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M75"/>
  <sheetViews>
    <sheetView zoomScale="85" zoomScaleNormal="85" workbookViewId="0">
      <selection activeCell="F3" sqref="F3"/>
    </sheetView>
  </sheetViews>
  <sheetFormatPr defaultRowHeight="15" x14ac:dyDescent="0.25"/>
  <cols>
    <col min="1" max="2" width="9.140625" style="54"/>
    <col min="3" max="3" width="113.42578125" style="54" bestFit="1" customWidth="1"/>
    <col min="4" max="4" width="6" style="54" customWidth="1"/>
    <col min="5" max="5" width="22" style="54" customWidth="1"/>
    <col min="6" max="6" width="30.42578125" style="54" customWidth="1"/>
    <col min="7" max="7" width="4.42578125" style="54" customWidth="1"/>
    <col min="8" max="8" width="5.28515625" style="54" customWidth="1"/>
    <col min="9" max="9" width="31.5703125" style="54" customWidth="1"/>
    <col min="10" max="10" width="13.140625" style="54" bestFit="1" customWidth="1"/>
    <col min="11" max="11" width="4.5703125" style="54" customWidth="1"/>
    <col min="12" max="12" width="30.5703125" style="54" customWidth="1"/>
    <col min="13" max="13" width="12.85546875" style="54" customWidth="1"/>
    <col min="14" max="14" width="4.5703125" style="54" customWidth="1"/>
    <col min="15" max="15" width="31.5703125" style="54" customWidth="1"/>
    <col min="16" max="16" width="13" style="54" customWidth="1"/>
    <col min="17" max="17" width="4.28515625" style="54" customWidth="1"/>
    <col min="18" max="18" width="30.7109375" style="54" customWidth="1"/>
    <col min="19" max="19" width="13.140625" style="54" bestFit="1" customWidth="1"/>
    <col min="20" max="20" width="5" style="54" customWidth="1"/>
    <col min="21" max="21" width="30.7109375" style="54" customWidth="1"/>
    <col min="22" max="22" width="13.140625" style="54" bestFit="1" customWidth="1"/>
    <col min="23" max="23" width="9.140625" style="54"/>
    <col min="24" max="24" width="30.28515625" style="54" customWidth="1"/>
    <col min="25" max="25" width="13.140625" style="54" bestFit="1" customWidth="1"/>
    <col min="26" max="26" width="9.140625" style="54"/>
    <col min="27" max="27" width="31.42578125" style="54" customWidth="1"/>
    <col min="28" max="28" width="13.140625" style="54" bestFit="1" customWidth="1"/>
    <col min="29" max="29" width="6.85546875" style="25" customWidth="1"/>
    <col min="30" max="30" width="31.5703125" style="54" customWidth="1"/>
    <col min="31" max="31" width="13.7109375" style="54" bestFit="1" customWidth="1"/>
    <col min="32" max="32" width="9.140625" style="54"/>
    <col min="33" max="33" width="30.5703125" style="54" customWidth="1"/>
    <col min="34" max="34" width="14" style="54" customWidth="1"/>
    <col min="35" max="35" width="10.7109375" style="54" bestFit="1" customWidth="1"/>
    <col min="36" max="36" width="31" style="54" customWidth="1"/>
    <col min="37" max="37" width="14.42578125" style="54" customWidth="1"/>
    <col min="38" max="38" width="9.140625" style="54"/>
    <col min="39" max="39" width="32.140625" style="54" customWidth="1"/>
    <col min="40" max="40" width="11.85546875" style="54" customWidth="1"/>
    <col min="41" max="41" width="9.140625" style="54"/>
    <col min="42" max="42" width="33" style="54" customWidth="1"/>
    <col min="43" max="43" width="13.7109375" style="54" customWidth="1"/>
    <col min="44" max="44" width="9.140625" style="54"/>
    <col min="45" max="45" width="31.140625" style="54" customWidth="1"/>
    <col min="46" max="46" width="13.28515625" style="54" bestFit="1" customWidth="1"/>
    <col min="47" max="47" width="9.140625" style="54"/>
    <col min="48" max="48" width="21.42578125" style="54" customWidth="1"/>
    <col min="49" max="49" width="12.28515625" style="54" customWidth="1"/>
    <col min="50" max="50" width="9.140625" style="54"/>
    <col min="51" max="51" width="17.85546875" style="54" customWidth="1"/>
    <col min="52" max="52" width="14.140625" style="54" customWidth="1"/>
    <col min="53" max="53" width="9.140625" style="54"/>
    <col min="54" max="54" width="25" style="54" customWidth="1"/>
    <col min="55" max="55" width="14" style="54" customWidth="1"/>
    <col min="56" max="56" width="9.140625" style="54"/>
    <col min="57" max="57" width="32.140625" style="54" bestFit="1" customWidth="1"/>
    <col min="58" max="58" width="14.85546875" style="54" customWidth="1"/>
    <col min="59" max="59" width="9.140625" style="54"/>
    <col min="60" max="60" width="32.140625" style="54" bestFit="1" customWidth="1"/>
    <col min="61" max="61" width="13.140625" style="54" bestFit="1" customWidth="1"/>
    <col min="62" max="62" width="9.140625" style="54"/>
    <col min="63" max="63" width="32.140625" style="54" bestFit="1" customWidth="1"/>
    <col min="64" max="64" width="13.7109375" style="54" customWidth="1"/>
    <col min="65" max="65" width="15.7109375" style="54" customWidth="1"/>
    <col min="66" max="66" width="32.140625" style="54" bestFit="1" customWidth="1"/>
    <col min="67" max="67" width="13.7109375" style="54" customWidth="1"/>
    <col min="68" max="68" width="15.7109375" style="54" customWidth="1"/>
    <col min="69" max="69" width="32.140625" style="54" bestFit="1" customWidth="1"/>
    <col min="70" max="70" width="13.7109375" style="54" customWidth="1"/>
    <col min="71" max="71" width="9.140625" style="54"/>
    <col min="72" max="72" width="32.140625" style="54" bestFit="1" customWidth="1"/>
    <col min="73" max="73" width="13.7109375" style="54" customWidth="1"/>
    <col min="74" max="74" width="9.140625" style="54"/>
    <col min="75" max="75" width="32.140625" style="54" bestFit="1" customWidth="1"/>
    <col min="76" max="76" width="13.7109375" style="54" customWidth="1"/>
    <col min="77" max="77" width="9.140625" style="54"/>
    <col min="78" max="78" width="32.140625" style="54" bestFit="1" customWidth="1"/>
    <col min="79" max="79" width="13.7109375" style="54" customWidth="1"/>
    <col min="80" max="80" width="9.140625" style="54"/>
    <col min="81" max="81" width="32.140625" style="54" bestFit="1" customWidth="1"/>
    <col min="82" max="82" width="13.7109375" style="54" customWidth="1"/>
    <col min="83" max="83" width="9.140625" style="54"/>
    <col min="84" max="84" width="32.140625" style="54" bestFit="1" customWidth="1"/>
    <col min="85" max="85" width="13.7109375" style="54" customWidth="1"/>
    <col min="86" max="86" width="9.140625" style="54"/>
    <col min="87" max="87" width="32.140625" style="54" bestFit="1" customWidth="1"/>
    <col min="88" max="88" width="13.7109375" style="54" customWidth="1"/>
    <col min="89" max="89" width="9.140625" style="54"/>
    <col min="90" max="90" width="32.140625" style="54" bestFit="1" customWidth="1"/>
    <col min="91" max="91" width="13.7109375" style="54" customWidth="1"/>
    <col min="92" max="16384" width="9.140625" style="54"/>
  </cols>
  <sheetData>
    <row r="1" spans="1:91" x14ac:dyDescent="0.25">
      <c r="A1" s="54" t="s">
        <v>60</v>
      </c>
      <c r="B1" s="57" t="e">
        <f>'Baseline information'!#REF!</f>
        <v>#REF!</v>
      </c>
      <c r="C1" s="57">
        <f>CBA_Scenarios!B1</f>
        <v>0</v>
      </c>
      <c r="D1" s="55"/>
      <c r="E1" s="55"/>
      <c r="F1" s="55" t="str">
        <f>'Phase 1'!F1</f>
        <v>Existing</v>
      </c>
      <c r="I1" s="487" t="str">
        <f>CBA_Scenarios!B10</f>
        <v>Option 2A</v>
      </c>
      <c r="J1" s="487"/>
      <c r="L1" s="487" t="str">
        <f>CBA_Scenarios!B11</f>
        <v>Option 2B</v>
      </c>
      <c r="M1" s="487"/>
      <c r="O1" s="487" t="str">
        <f>CBA_Scenarios!B12</f>
        <v>Option 2C</v>
      </c>
      <c r="P1" s="487"/>
      <c r="R1" s="487" t="str">
        <f>CBA_Scenarios!B13</f>
        <v>Option 2D</v>
      </c>
      <c r="S1" s="487"/>
      <c r="U1" s="487" t="str">
        <f>CBA_Scenarios!B16</f>
        <v>Option 2E</v>
      </c>
      <c r="V1" s="487"/>
      <c r="X1" s="487" t="str">
        <f>CBA_Scenarios!B17</f>
        <v>Option 2F</v>
      </c>
      <c r="Y1" s="487"/>
      <c r="AA1" s="487" t="str">
        <f>CBA_Scenarios!B18</f>
        <v>Option 2G</v>
      </c>
      <c r="AB1" s="487"/>
      <c r="AC1" s="68"/>
      <c r="AD1" s="487" t="str">
        <f>CBA_Scenarios!B19</f>
        <v>Option 2H</v>
      </c>
      <c r="AE1" s="487"/>
      <c r="AG1" s="487" t="str">
        <f>CBA_Scenarios!B20</f>
        <v>Option 2I</v>
      </c>
      <c r="AH1" s="487"/>
      <c r="AJ1" s="487" t="str">
        <f>CBA_Scenarios!B21</f>
        <v>Option 2J</v>
      </c>
      <c r="AK1" s="487"/>
      <c r="AM1" s="487" t="str">
        <f>CBA_Scenarios!B22</f>
        <v>Option 2K</v>
      </c>
      <c r="AN1" s="487"/>
      <c r="AP1" s="487" t="str">
        <f>CBA_Scenarios!B23</f>
        <v>Option 2L</v>
      </c>
      <c r="AQ1" s="487"/>
      <c r="AS1" s="487" t="str">
        <f>CBA_Scenarios!B24</f>
        <v>Option 2M</v>
      </c>
      <c r="AT1" s="487"/>
      <c r="AV1" s="487" t="str">
        <f>CBA_Scenarios!B25</f>
        <v>Option 2N</v>
      </c>
      <c r="AW1" s="487"/>
      <c r="AY1" s="487" t="str">
        <f>CBA_Scenarios!B26</f>
        <v>Option 2O</v>
      </c>
      <c r="AZ1" s="487"/>
      <c r="BB1" s="487" t="str">
        <f>CBA_Scenarios!B27</f>
        <v>Option 2P</v>
      </c>
      <c r="BC1" s="487"/>
      <c r="BE1" s="487" t="str">
        <f>CBA_Scenarios!B28</f>
        <v>Option 2Q</v>
      </c>
      <c r="BF1" s="487"/>
      <c r="BH1" s="487" t="str">
        <f>CBA_Scenarios!B29</f>
        <v>Option 2R</v>
      </c>
      <c r="BI1" s="487"/>
      <c r="BK1" s="487" t="str">
        <f>CBA_Scenarios!B30</f>
        <v>Option 2S</v>
      </c>
      <c r="BL1" s="487"/>
      <c r="BN1" s="487" t="str">
        <f>CBA_Scenarios!B31</f>
        <v>Option 2T</v>
      </c>
      <c r="BO1" s="487"/>
      <c r="BQ1" s="487" t="str">
        <f>CBA_Scenarios!B32</f>
        <v>Option 2U</v>
      </c>
      <c r="BR1" s="487"/>
      <c r="BT1" s="487" t="str">
        <f>CBA_Scenarios!B33</f>
        <v>Option 2V</v>
      </c>
      <c r="BU1" s="487"/>
      <c r="BW1" s="487" t="str">
        <f>CBA_Scenarios!B34</f>
        <v>Option 2W</v>
      </c>
      <c r="BX1" s="487"/>
      <c r="BZ1" s="487" t="str">
        <f>CBA_Scenarios!B35</f>
        <v>Option 2X</v>
      </c>
      <c r="CA1" s="487"/>
      <c r="CC1" s="487" t="str">
        <f>CBA_Scenarios!B36</f>
        <v>Option 2Y</v>
      </c>
      <c r="CD1" s="487"/>
      <c r="CF1" s="487" t="str">
        <f>CBA_Scenarios!B37</f>
        <v>Option 2Z</v>
      </c>
      <c r="CG1" s="487"/>
      <c r="CI1" s="487" t="str">
        <f>CBA_Scenarios!B38</f>
        <v>Option 2AA</v>
      </c>
      <c r="CJ1" s="487"/>
      <c r="CL1" s="487" t="str">
        <f>CBA_Scenarios!B39</f>
        <v>Option 2AB</v>
      </c>
      <c r="CM1" s="487"/>
    </row>
    <row r="2" spans="1:91" x14ac:dyDescent="0.25">
      <c r="A2" s="37" t="s">
        <v>0</v>
      </c>
      <c r="B2" s="2" t="s">
        <v>1</v>
      </c>
      <c r="C2" s="59" t="s">
        <v>2</v>
      </c>
      <c r="D2" s="66"/>
      <c r="E2" s="66"/>
      <c r="F2" s="59" t="s">
        <v>389</v>
      </c>
      <c r="G2" s="26"/>
      <c r="I2" s="20" t="s">
        <v>3</v>
      </c>
      <c r="J2" s="3" t="s">
        <v>4</v>
      </c>
      <c r="L2" s="20" t="s">
        <v>3</v>
      </c>
      <c r="M2" s="3" t="s">
        <v>4</v>
      </c>
      <c r="O2" s="20" t="s">
        <v>3</v>
      </c>
      <c r="P2" s="3" t="s">
        <v>4</v>
      </c>
      <c r="R2" s="20" t="s">
        <v>3</v>
      </c>
      <c r="S2" s="3" t="s">
        <v>4</v>
      </c>
      <c r="U2" s="20" t="s">
        <v>3</v>
      </c>
      <c r="V2" s="3" t="s">
        <v>4</v>
      </c>
      <c r="X2" s="20" t="s">
        <v>3</v>
      </c>
      <c r="Y2" s="3" t="s">
        <v>4</v>
      </c>
      <c r="AA2" s="20"/>
      <c r="AB2" s="3" t="s">
        <v>4</v>
      </c>
      <c r="AC2" s="26"/>
      <c r="AD2" s="20" t="s">
        <v>3</v>
      </c>
      <c r="AE2" s="3" t="s">
        <v>4</v>
      </c>
      <c r="AG2" s="20" t="s">
        <v>3</v>
      </c>
      <c r="AH2" s="152" t="s">
        <v>4</v>
      </c>
      <c r="AJ2" s="141" t="s">
        <v>3</v>
      </c>
      <c r="AK2" s="140" t="s">
        <v>4</v>
      </c>
      <c r="AM2" s="141" t="s">
        <v>3</v>
      </c>
      <c r="AN2" s="140" t="s">
        <v>4</v>
      </c>
      <c r="AP2" s="20" t="s">
        <v>3</v>
      </c>
      <c r="AQ2" s="3" t="s">
        <v>4</v>
      </c>
      <c r="AS2" s="20" t="s">
        <v>3</v>
      </c>
      <c r="AT2" s="3" t="s">
        <v>4</v>
      </c>
      <c r="AV2" s="20" t="s">
        <v>3</v>
      </c>
      <c r="AW2" s="3" t="s">
        <v>4</v>
      </c>
      <c r="AY2" s="20" t="s">
        <v>3</v>
      </c>
      <c r="AZ2" s="3" t="s">
        <v>4</v>
      </c>
      <c r="BB2" s="20" t="s">
        <v>3</v>
      </c>
      <c r="BC2" s="3" t="s">
        <v>4</v>
      </c>
      <c r="BE2" s="20" t="s">
        <v>3</v>
      </c>
      <c r="BF2" s="3" t="s">
        <v>4</v>
      </c>
      <c r="BH2" s="20" t="s">
        <v>3</v>
      </c>
      <c r="BI2" s="3" t="s">
        <v>4</v>
      </c>
      <c r="BK2" s="20" t="s">
        <v>3</v>
      </c>
      <c r="BL2" s="3" t="s">
        <v>4</v>
      </c>
      <c r="BN2" s="20" t="s">
        <v>3</v>
      </c>
      <c r="BO2" s="3" t="s">
        <v>4</v>
      </c>
      <c r="BQ2" s="20" t="s">
        <v>3</v>
      </c>
      <c r="BR2" s="3" t="s">
        <v>4</v>
      </c>
      <c r="BT2" s="20" t="s">
        <v>3</v>
      </c>
      <c r="BU2" s="3" t="s">
        <v>4</v>
      </c>
      <c r="BW2" s="20" t="s">
        <v>3</v>
      </c>
      <c r="BX2" s="3" t="s">
        <v>4</v>
      </c>
      <c r="BZ2" s="20" t="s">
        <v>3</v>
      </c>
      <c r="CA2" s="3" t="s">
        <v>4</v>
      </c>
      <c r="CC2" s="20" t="s">
        <v>3</v>
      </c>
      <c r="CD2" s="3" t="s">
        <v>4</v>
      </c>
      <c r="CF2" s="20" t="s">
        <v>3</v>
      </c>
      <c r="CG2" s="3" t="s">
        <v>4</v>
      </c>
      <c r="CI2" s="20" t="s">
        <v>3</v>
      </c>
      <c r="CJ2" s="3" t="s">
        <v>4</v>
      </c>
      <c r="CL2" s="20" t="s">
        <v>3</v>
      </c>
      <c r="CM2" s="3" t="s">
        <v>4</v>
      </c>
    </row>
    <row r="3" spans="1:91" x14ac:dyDescent="0.25">
      <c r="A3" s="4" t="s">
        <v>5</v>
      </c>
      <c r="B3" s="5" t="s">
        <v>6</v>
      </c>
      <c r="C3" s="5" t="s">
        <v>242</v>
      </c>
      <c r="D3" s="63"/>
      <c r="E3" s="63"/>
      <c r="F3" s="56">
        <f>'Phase 1'!F3</f>
        <v>-6012.1014605404434</v>
      </c>
      <c r="G3" s="19"/>
      <c r="I3" s="56">
        <f>[11]Results!$M6</f>
        <v>-5100.0239337832163</v>
      </c>
      <c r="J3" s="56">
        <f>I3-$F3</f>
        <v>912.07752675722713</v>
      </c>
      <c r="L3" s="56">
        <f>[12]Results!$M6</f>
        <v>-4400.2986212761562</v>
      </c>
      <c r="M3" s="56">
        <f>L3-$F3</f>
        <v>1611.8028392642873</v>
      </c>
      <c r="O3" s="56">
        <f>[13]Results!$M6</f>
        <v>-5100.0239337832163</v>
      </c>
      <c r="P3" s="56">
        <f>O3-$F3</f>
        <v>912.07752675722713</v>
      </c>
      <c r="R3" s="56">
        <f>[14]Results!$M6</f>
        <v>-4400.2986212761562</v>
      </c>
      <c r="S3" s="56">
        <f>R3-$F3</f>
        <v>1611.8028392642873</v>
      </c>
      <c r="U3" s="56">
        <f>[15]Results!$M6</f>
        <v>-5100.0239337832163</v>
      </c>
      <c r="V3" s="56">
        <f>U3-$F3</f>
        <v>912.07752675722713</v>
      </c>
      <c r="X3" s="56">
        <f>[16]Results!$M6</f>
        <v>-4400.2986212761562</v>
      </c>
      <c r="Y3" s="56">
        <f>X3-$F3</f>
        <v>1611.8028392642873</v>
      </c>
      <c r="AA3" s="56">
        <f>[17]Results!$M6</f>
        <v>-6200.0985891022519</v>
      </c>
      <c r="AB3" s="56">
        <f>AA3-$F3</f>
        <v>-187.99712856180849</v>
      </c>
      <c r="AC3" s="23"/>
      <c r="AD3" s="56">
        <f>[18]Results!$M6</f>
        <v>-5500.3732765951927</v>
      </c>
      <c r="AE3" s="56">
        <f>AD3-$F3</f>
        <v>511.72818394525075</v>
      </c>
      <c r="AG3" s="56">
        <f>[19]Results!$M6</f>
        <v>-3049.6894195296877</v>
      </c>
      <c r="AH3" s="56">
        <f>AG3-$F3</f>
        <v>2962.4120410107557</v>
      </c>
      <c r="AJ3" s="56">
        <f>[20]Results!$M6</f>
        <v>-6012.1014605404434</v>
      </c>
      <c r="AK3" s="56">
        <f>AJ3-$F3</f>
        <v>0</v>
      </c>
      <c r="AM3" s="56">
        <f>[21]Results!$M6</f>
        <v>-5500.3732765951927</v>
      </c>
      <c r="AN3" s="56">
        <f>AM3-$F3</f>
        <v>511.72818394525075</v>
      </c>
      <c r="AP3" s="56">
        <f>[22]Results!$M6</f>
        <v>-4251.9820120299792</v>
      </c>
      <c r="AQ3" s="56">
        <f>AP3-$F3</f>
        <v>1760.1194485104643</v>
      </c>
      <c r="AS3" s="56">
        <f>[23]Results!$M6</f>
        <v>-6886.1316898683726</v>
      </c>
      <c r="AT3" s="56">
        <f>AS3-$F3</f>
        <v>-874.03022932792919</v>
      </c>
      <c r="AV3" s="56">
        <f>[24]Results!$M6</f>
        <v>-5688.3704051570057</v>
      </c>
      <c r="AW3" s="56">
        <f>AV3-$F3</f>
        <v>323.73105538343771</v>
      </c>
      <c r="AY3" s="56">
        <f>[25]Results!$M6</f>
        <v>-5970.3660979997212</v>
      </c>
      <c r="AZ3" s="56">
        <f>AY3-$F3</f>
        <v>41.735362540722235</v>
      </c>
      <c r="BB3" s="56">
        <f>[26]Results!$M6</f>
        <v>-6348.4151983484289</v>
      </c>
      <c r="BC3" s="56">
        <f>BB3-$F3</f>
        <v>-336.31373780798549</v>
      </c>
      <c r="BE3" s="56">
        <f>[27]Results!$M6</f>
        <v>-6572.118194523664</v>
      </c>
      <c r="BF3" s="56">
        <f>BE3-$F3</f>
        <v>-560.01673398322055</v>
      </c>
      <c r="BH3" s="56">
        <f>[28]Results!$M6</f>
        <v>-6226.0868966769513</v>
      </c>
      <c r="BI3" s="56">
        <f>BH3-$F3</f>
        <v>-213.98543613650781</v>
      </c>
      <c r="BK3" s="56">
        <f>[29]Results!$M6</f>
        <v>-6478.1196302427552</v>
      </c>
      <c r="BL3" s="56">
        <f>BK3-$F3</f>
        <v>-466.01816970231175</v>
      </c>
      <c r="BN3" s="56">
        <f>[30]Results!$M6</f>
        <v>-6600.447931914232</v>
      </c>
      <c r="BO3" s="56">
        <f>BN3-$F3</f>
        <v>-588.34647137378852</v>
      </c>
      <c r="BQ3" s="56">
        <f>[31]Results!$M6</f>
        <v>-7012.1480566512791</v>
      </c>
      <c r="BR3" s="56">
        <f>BQ3-$F3</f>
        <v>-1000.0465961108357</v>
      </c>
      <c r="BT3" s="56">
        <f>[32]Results!$M6</f>
        <v>-6474.4315651313309</v>
      </c>
      <c r="BU3" s="56">
        <f>BT3-$F3</f>
        <v>-462.33010459088746</v>
      </c>
      <c r="BW3" s="56">
        <f>[33]Results!$M6</f>
        <v>-4497.9852506684865</v>
      </c>
      <c r="BX3" s="56">
        <f>BW3-$F3</f>
        <v>1514.1162098719569</v>
      </c>
      <c r="BZ3" s="56">
        <f>[34]Results!$M6</f>
        <v>-5625.9680220393484</v>
      </c>
      <c r="CA3" s="56">
        <f>BZ3-$F3</f>
        <v>386.13343850109504</v>
      </c>
      <c r="CC3" s="56">
        <f>[35]Results!$M6</f>
        <v>-4245.9525171026817</v>
      </c>
      <c r="CD3" s="56">
        <f>CC3-$F3</f>
        <v>1766.1489434377618</v>
      </c>
      <c r="CF3" s="56">
        <f>[36]Results!$M6</f>
        <v>-5373.9352884735436</v>
      </c>
      <c r="CG3" s="56">
        <f>CF3-$F3</f>
        <v>638.16617206689989</v>
      </c>
      <c r="CI3" s="56">
        <f>[37]Results!$M6</f>
        <v>-3559.9194163365596</v>
      </c>
      <c r="CJ3" s="56">
        <f>CI3-$F3</f>
        <v>2452.1820442038838</v>
      </c>
      <c r="CL3" s="56">
        <f>[38]Results!$M6</f>
        <v>-4057.9553885408714</v>
      </c>
      <c r="CM3" s="56">
        <f>CL3-$F3</f>
        <v>1954.1460719995721</v>
      </c>
    </row>
    <row r="4" spans="1:91" x14ac:dyDescent="0.25">
      <c r="A4" s="4" t="s">
        <v>5</v>
      </c>
      <c r="B4" s="11" t="s">
        <v>8</v>
      </c>
      <c r="C4" s="11" t="s">
        <v>9</v>
      </c>
      <c r="D4" s="63"/>
      <c r="E4" s="63"/>
      <c r="F4" s="56">
        <f>'Phase 1'!F4</f>
        <v>-2744.01909789601</v>
      </c>
      <c r="G4" s="19"/>
      <c r="I4" s="56">
        <f>[11]Results!$M7</f>
        <v>-1134.0667982954837</v>
      </c>
      <c r="J4" s="56">
        <f t="shared" ref="J4:J20" si="0">I4-$F4</f>
        <v>1609.9522996005262</v>
      </c>
      <c r="L4" s="56">
        <f>[12]Results!$M7</f>
        <v>-7206.8668085652844</v>
      </c>
      <c r="M4" s="56">
        <f t="shared" ref="M4:M20" si="1">L4-$F4</f>
        <v>-4462.8477106692744</v>
      </c>
      <c r="O4" s="56">
        <f>[13]Results!$M7</f>
        <v>-1125.7423293213342</v>
      </c>
      <c r="P4" s="56">
        <f t="shared" ref="P4:P20" si="2">O4-$F4</f>
        <v>1618.2767685746758</v>
      </c>
      <c r="R4" s="56">
        <f>[14]Results!$M7</f>
        <v>-7198.5423395911321</v>
      </c>
      <c r="S4" s="56">
        <f t="shared" ref="S4:S20" si="3">R4-$F4</f>
        <v>-4454.5232416951221</v>
      </c>
      <c r="U4" s="56">
        <f>[15]Results!$M7</f>
        <v>-1119.0827541420149</v>
      </c>
      <c r="V4" s="56">
        <f t="shared" ref="V4:V20" si="4">U4-$F4</f>
        <v>1624.9363437539951</v>
      </c>
      <c r="X4" s="56">
        <f>[16]Results!$M7</f>
        <v>-7191.8827644118146</v>
      </c>
      <c r="Y4" s="56">
        <f t="shared" ref="Y4:Y20" si="5">X4-$F4</f>
        <v>-4447.8636665158047</v>
      </c>
      <c r="AA4" s="56">
        <f>[17]Results!$M7</f>
        <v>-1112.4231789626951</v>
      </c>
      <c r="AB4" s="56">
        <f t="shared" ref="AB4:AB20" si="6">AA4-$F4</f>
        <v>1631.5959189333148</v>
      </c>
      <c r="AC4" s="23"/>
      <c r="AD4" s="56">
        <f>[18]Results!$M7</f>
        <v>-7185.2231892324935</v>
      </c>
      <c r="AE4" s="56">
        <f t="shared" ref="AE4:AE20" si="7">AD4-$F4</f>
        <v>-4441.2040913364835</v>
      </c>
      <c r="AG4" s="56">
        <f>[19]Results!$M7</f>
        <v>-1325.9961870156458</v>
      </c>
      <c r="AH4" s="56">
        <f t="shared" ref="AH4:AH20" si="8">AG4-$F4</f>
        <v>1418.0229108803642</v>
      </c>
      <c r="AJ4" s="56">
        <f>[20]Results!$M7</f>
        <v>-3486.2006690852486</v>
      </c>
      <c r="AK4" s="56">
        <f t="shared" ref="AK4:AK20" si="9">AJ4-$F4</f>
        <v>-742.18157118923864</v>
      </c>
      <c r="AM4" s="56">
        <f>[21]Results!$M7</f>
        <v>-7927.4047604217349</v>
      </c>
      <c r="AN4" s="56">
        <f t="shared" ref="AN4:AN20" si="10">AM4-$F4</f>
        <v>-5183.3856625257249</v>
      </c>
      <c r="AP4" s="56">
        <f>[22]Results!$M7</f>
        <v>-3507.5113096590717</v>
      </c>
      <c r="AQ4" s="56">
        <f t="shared" ref="AQ4:AQ20" si="11">AP4-$F4</f>
        <v>-763.49221176306173</v>
      </c>
      <c r="AS4" s="56">
        <f>[23]Results!$M7</f>
        <v>-1025.4118334997763</v>
      </c>
      <c r="AT4" s="56">
        <f t="shared" ref="AT4:AT20" si="12">AS4-$F4</f>
        <v>1718.6072643962336</v>
      </c>
      <c r="AV4" s="56">
        <f>[24]Results!$M7</f>
        <v>-1039.9137244102626</v>
      </c>
      <c r="AW4" s="56">
        <f t="shared" ref="AW4:AW20" si="13">AV4-$F4</f>
        <v>1704.1053734857474</v>
      </c>
      <c r="AY4" s="56">
        <f>[25]Results!$M7</f>
        <v>-1079.8711754861806</v>
      </c>
      <c r="AZ4" s="56">
        <f t="shared" ref="AZ4:AZ20" si="14">AY4-$F4</f>
        <v>1664.1479224098293</v>
      </c>
      <c r="BB4" s="56">
        <f>[26]Results!$M7</f>
        <v>-1031.922234195079</v>
      </c>
      <c r="BC4" s="56">
        <f t="shared" ref="BC4:BC20" si="15">BB4-$F4</f>
        <v>1712.096863700931</v>
      </c>
      <c r="BE4" s="56">
        <f>[27]Results!$M7</f>
        <v>-3415.1723040526977</v>
      </c>
      <c r="BF4" s="56">
        <f t="shared" ref="BF4:BF20" si="16">BE4-$F4</f>
        <v>-671.1532061566877</v>
      </c>
      <c r="BH4" s="56">
        <f>[28]Results!$M7</f>
        <v>-1033.4033237149599</v>
      </c>
      <c r="BI4" s="56">
        <f t="shared" ref="BI4:BI20" si="17">BH4-$F4</f>
        <v>1710.61577418105</v>
      </c>
      <c r="BK4" s="56">
        <f>[29]Results!$M7</f>
        <v>-1001.4373628542252</v>
      </c>
      <c r="BL4" s="56">
        <f t="shared" ref="BL4:BL20" si="18">BK4-$F4</f>
        <v>1742.5817350417847</v>
      </c>
      <c r="BN4" s="56">
        <f>[30]Results!$M7</f>
        <v>-999.95627333434425</v>
      </c>
      <c r="BO4" s="56">
        <f t="shared" ref="BO4:BO20" si="19">BN4-$F4</f>
        <v>1744.0628245616658</v>
      </c>
      <c r="BQ4" s="56">
        <f>[31]Results!$M7</f>
        <v>-1009.4288530694087</v>
      </c>
      <c r="BR4" s="56">
        <f t="shared" ref="BR4:BR20" si="20">BQ4-$F4</f>
        <v>1734.5902448266013</v>
      </c>
      <c r="BT4" s="56">
        <f>[32]Results!$M7</f>
        <v>-1015.9392537647118</v>
      </c>
      <c r="BU4" s="56">
        <f t="shared" ref="BU4:BU20" si="21">BT4-$F4</f>
        <v>1728.0798441312982</v>
      </c>
      <c r="BW4" s="56">
        <f>[33]Results!$M7</f>
        <v>-1025.4118334997763</v>
      </c>
      <c r="BX4" s="56">
        <f t="shared" ref="BX4:BX20" si="22">BW4-$F4</f>
        <v>1718.6072643962336</v>
      </c>
      <c r="BZ4" s="56">
        <f>[34]Results!$M7</f>
        <v>-1185.2416378034482</v>
      </c>
      <c r="CA4" s="56">
        <f t="shared" ref="CA4:CA20" si="23">BZ4-$F4</f>
        <v>1558.7774600925618</v>
      </c>
      <c r="CC4" s="56">
        <f>[35]Results!$M7</f>
        <v>-1057.3777943605103</v>
      </c>
      <c r="CD4" s="56">
        <f t="shared" ref="CD4:CD20" si="24">CC4-$F4</f>
        <v>1686.6413035354997</v>
      </c>
      <c r="CF4" s="56">
        <f>[36]Results!$M7</f>
        <v>-1217.2075986641823</v>
      </c>
      <c r="CG4" s="56">
        <f t="shared" ref="CG4:CG20" si="25">CF4-$F4</f>
        <v>1526.8114992318276</v>
      </c>
      <c r="CI4" s="56">
        <f>[37]Results!$M7</f>
        <v>-1144.3891398234293</v>
      </c>
      <c r="CJ4" s="56">
        <f t="shared" ref="CJ4:CJ20" si="26">CI4-$F4</f>
        <v>1599.6299580725806</v>
      </c>
      <c r="CL4" s="56">
        <f>[38]Results!$M7</f>
        <v>-1030.7394936432318</v>
      </c>
      <c r="CM4" s="56">
        <f t="shared" ref="CM4:CM20" si="27">CL4-$F4</f>
        <v>1713.2796042527782</v>
      </c>
    </row>
    <row r="5" spans="1:91" x14ac:dyDescent="0.25">
      <c r="A5" s="4" t="s">
        <v>5</v>
      </c>
      <c r="B5" s="11" t="s">
        <v>10</v>
      </c>
      <c r="C5" s="11" t="s">
        <v>243</v>
      </c>
      <c r="D5" s="63"/>
      <c r="E5" s="63"/>
      <c r="F5" s="56">
        <f>'Phase 1'!F5</f>
        <v>-11208.194057797469</v>
      </c>
      <c r="G5" s="19"/>
      <c r="I5" s="56">
        <f>[11]Results!$M8</f>
        <v>-7540.9873591297965</v>
      </c>
      <c r="J5" s="56">
        <f t="shared" si="0"/>
        <v>3667.2066986676728</v>
      </c>
      <c r="L5" s="56">
        <f>[12]Results!$M8</f>
        <v>-21703.19154535672</v>
      </c>
      <c r="M5" s="56">
        <f t="shared" si="1"/>
        <v>-10494.997487559251</v>
      </c>
      <c r="O5" s="56">
        <f>[13]Results!$M8</f>
        <v>-7520.846132390694</v>
      </c>
      <c r="P5" s="56">
        <f t="shared" si="2"/>
        <v>3687.3479254067752</v>
      </c>
      <c r="R5" s="56">
        <f>[14]Results!$M8</f>
        <v>-21683.050177965524</v>
      </c>
      <c r="S5" s="56">
        <f t="shared" si="3"/>
        <v>-10474.856120168055</v>
      </c>
      <c r="U5" s="56">
        <f>[15]Results!$M8</f>
        <v>-7504.7331511433931</v>
      </c>
      <c r="V5" s="56">
        <f t="shared" si="4"/>
        <v>3703.4609066540761</v>
      </c>
      <c r="X5" s="56">
        <f>[16]Results!$M8</f>
        <v>-21666.937084198089</v>
      </c>
      <c r="Y5" s="56">
        <f t="shared" si="5"/>
        <v>-10458.74302640062</v>
      </c>
      <c r="AA5" s="56">
        <f>[17]Results!$M8</f>
        <v>-7431.3546432298972</v>
      </c>
      <c r="AB5" s="56">
        <f t="shared" si="6"/>
        <v>3776.839414567572</v>
      </c>
      <c r="AC5" s="23"/>
      <c r="AD5" s="56">
        <f>[18]Results!$M8</f>
        <v>-21593.55806386278</v>
      </c>
      <c r="AE5" s="56">
        <f t="shared" si="7"/>
        <v>-10385.364006065311</v>
      </c>
      <c r="AG5" s="56">
        <f>[19]Results!$M8</f>
        <v>-8741.7606546960942</v>
      </c>
      <c r="AH5" s="56">
        <f t="shared" si="8"/>
        <v>2466.433403101375</v>
      </c>
      <c r="AJ5" s="56">
        <f>[20]Results!$M8</f>
        <v>-12967.161542089718</v>
      </c>
      <c r="AK5" s="56">
        <f t="shared" si="9"/>
        <v>-1758.9674842922486</v>
      </c>
      <c r="AM5" s="56">
        <f>[21]Results!$M8</f>
        <v>-23324.385285924327</v>
      </c>
      <c r="AN5" s="56">
        <f t="shared" si="10"/>
        <v>-12116.191228126858</v>
      </c>
      <c r="AP5" s="56">
        <f>[22]Results!$M8</f>
        <v>-13077.744394438607</v>
      </c>
      <c r="AQ5" s="56">
        <f t="shared" si="11"/>
        <v>-1869.5503366411376</v>
      </c>
      <c r="AS5" s="56">
        <f>[23]Results!$M8</f>
        <v>-7079.4103326028289</v>
      </c>
      <c r="AT5" s="56">
        <f t="shared" si="12"/>
        <v>4128.7837251946403</v>
      </c>
      <c r="AV5" s="56">
        <f>[24]Results!$M8</f>
        <v>-7172.0232827560876</v>
      </c>
      <c r="AW5" s="56">
        <f t="shared" si="13"/>
        <v>4036.1707750413816</v>
      </c>
      <c r="AY5" s="56">
        <f>[25]Results!$M8</f>
        <v>-7310.2429868229456</v>
      </c>
      <c r="AZ5" s="56">
        <f t="shared" si="14"/>
        <v>3897.9510709745236</v>
      </c>
      <c r="BB5" s="56">
        <f>[26]Results!$M8</f>
        <v>-7123.7623691929484</v>
      </c>
      <c r="BC5" s="56">
        <f t="shared" si="15"/>
        <v>4084.4316886045208</v>
      </c>
      <c r="BE5" s="56">
        <f>[27]Results!$M8</f>
        <v>-12726.09671429294</v>
      </c>
      <c r="BF5" s="56">
        <f t="shared" si="16"/>
        <v>-1517.9026564954711</v>
      </c>
      <c r="BH5" s="56">
        <f>[28]Results!$M8</f>
        <v>-7127.6712451108306</v>
      </c>
      <c r="BI5" s="56">
        <f t="shared" si="17"/>
        <v>4080.5228126866386</v>
      </c>
      <c r="BK5" s="56">
        <f>[29]Results!$M8</f>
        <v>-6905.9109763196902</v>
      </c>
      <c r="BL5" s="56">
        <f t="shared" si="18"/>
        <v>4302.283081477779</v>
      </c>
      <c r="BN5" s="56">
        <f>[30]Results!$M8</f>
        <v>-6902.0021008270087</v>
      </c>
      <c r="BO5" s="56">
        <f t="shared" si="19"/>
        <v>4306.1919569704605</v>
      </c>
      <c r="BQ5" s="56">
        <f>[31]Results!$M8</f>
        <v>-6968.5301978140315</v>
      </c>
      <c r="BR5" s="56">
        <f t="shared" si="20"/>
        <v>4239.6638599834378</v>
      </c>
      <c r="BT5" s="56">
        <f>[32]Results!$M8</f>
        <v>-7012.8822319801275</v>
      </c>
      <c r="BU5" s="56">
        <f t="shared" si="21"/>
        <v>4195.3118258173417</v>
      </c>
      <c r="BW5" s="56">
        <f>[33]Results!$M8</f>
        <v>-6969.1841418084878</v>
      </c>
      <c r="BX5" s="56">
        <f t="shared" si="22"/>
        <v>4239.0099159889814</v>
      </c>
      <c r="BZ5" s="56">
        <f>[34]Results!$M8</f>
        <v>-7384.3327870912526</v>
      </c>
      <c r="CA5" s="56">
        <f t="shared" si="23"/>
        <v>3823.8612707062166</v>
      </c>
      <c r="CC5" s="56">
        <f>[35]Results!$M8</f>
        <v>-7190.9444175169237</v>
      </c>
      <c r="CD5" s="56">
        <f t="shared" si="24"/>
        <v>4017.2496402805455</v>
      </c>
      <c r="CF5" s="56">
        <f>[36]Results!$M8</f>
        <v>-7606.0931081967728</v>
      </c>
      <c r="CG5" s="56">
        <f t="shared" si="25"/>
        <v>3602.1009496006964</v>
      </c>
      <c r="CI5" s="56">
        <f>[37]Results!$M8</f>
        <v>-7542.8887475012543</v>
      </c>
      <c r="CJ5" s="56">
        <f t="shared" si="26"/>
        <v>3665.3053102962149</v>
      </c>
      <c r="CL5" s="56">
        <f>[38]Results!$M8</f>
        <v>-7037.5845542619118</v>
      </c>
      <c r="CM5" s="56">
        <f t="shared" si="27"/>
        <v>4170.6095035355575</v>
      </c>
    </row>
    <row r="6" spans="1:91" x14ac:dyDescent="0.25">
      <c r="A6" s="8" t="s">
        <v>5</v>
      </c>
      <c r="B6" s="11" t="s">
        <v>12</v>
      </c>
      <c r="C6" s="11" t="s">
        <v>244</v>
      </c>
      <c r="D6" s="63"/>
      <c r="E6" s="63"/>
      <c r="F6" s="56">
        <f>'Phase 1'!F6</f>
        <v>-36206.04353405955</v>
      </c>
      <c r="G6" s="19"/>
      <c r="I6" s="56">
        <f>[11]Results!$M9</f>
        <v>-28964.834827247636</v>
      </c>
      <c r="J6" s="56">
        <f t="shared" si="0"/>
        <v>7241.2087068119145</v>
      </c>
      <c r="L6" s="56">
        <f>[12]Results!$M9</f>
        <v>-28964.834827247636</v>
      </c>
      <c r="M6" s="56">
        <f t="shared" si="1"/>
        <v>7241.2087068119145</v>
      </c>
      <c r="O6" s="56">
        <f>[13]Results!$M9</f>
        <v>-28964.834827247636</v>
      </c>
      <c r="P6" s="56">
        <f t="shared" si="2"/>
        <v>7241.2087068119145</v>
      </c>
      <c r="R6" s="56">
        <f>[14]Results!$M9</f>
        <v>-28964.834827247636</v>
      </c>
      <c r="S6" s="56">
        <f t="shared" si="3"/>
        <v>7241.2087068119145</v>
      </c>
      <c r="U6" s="56">
        <f>[15]Results!$M9</f>
        <v>-28964.834827247636</v>
      </c>
      <c r="V6" s="56">
        <f t="shared" si="4"/>
        <v>7241.2087068119145</v>
      </c>
      <c r="X6" s="56">
        <f>[16]Results!$M9</f>
        <v>-28964.834827247636</v>
      </c>
      <c r="Y6" s="56">
        <f t="shared" si="5"/>
        <v>7241.2087068119145</v>
      </c>
      <c r="AA6" s="56">
        <f>[17]Results!$M9</f>
        <v>-36206.04353405955</v>
      </c>
      <c r="AB6" s="56">
        <f t="shared" si="6"/>
        <v>0</v>
      </c>
      <c r="AC6" s="23"/>
      <c r="AD6" s="56">
        <f>[18]Results!$M9</f>
        <v>-36206.04353405955</v>
      </c>
      <c r="AE6" s="56">
        <f t="shared" si="7"/>
        <v>0</v>
      </c>
      <c r="AG6" s="56">
        <f>[19]Results!$M9</f>
        <v>0</v>
      </c>
      <c r="AH6" s="56">
        <f t="shared" si="8"/>
        <v>36206.04353405955</v>
      </c>
      <c r="AJ6" s="56">
        <f>[20]Results!$M9</f>
        <v>-36206.04353405955</v>
      </c>
      <c r="AK6" s="56">
        <f t="shared" si="9"/>
        <v>0</v>
      </c>
      <c r="AM6" s="56">
        <f>[21]Results!$M9</f>
        <v>-36206.04353405955</v>
      </c>
      <c r="AN6" s="56">
        <f t="shared" si="10"/>
        <v>0</v>
      </c>
      <c r="AP6" s="56">
        <f>[22]Results!$M9</f>
        <v>-24620.10960316049</v>
      </c>
      <c r="AQ6" s="56">
        <f t="shared" si="11"/>
        <v>11585.93393089906</v>
      </c>
      <c r="AS6" s="56">
        <f>[23]Results!$M9</f>
        <v>-44090.271574036349</v>
      </c>
      <c r="AT6" s="56">
        <f t="shared" si="12"/>
        <v>-7884.2280399767988</v>
      </c>
      <c r="AV6" s="56">
        <f>[24]Results!$M9</f>
        <v>-36206.04353405955</v>
      </c>
      <c r="AW6" s="56">
        <f t="shared" si="13"/>
        <v>0</v>
      </c>
      <c r="AY6" s="56">
        <f>[25]Results!$M9</f>
        <v>-36206.04353405955</v>
      </c>
      <c r="AZ6" s="56">
        <f t="shared" si="14"/>
        <v>0</v>
      </c>
      <c r="BB6" s="56">
        <f>[26]Results!$M9</f>
        <v>-40550.768758146696</v>
      </c>
      <c r="BC6" s="56">
        <f t="shared" si="15"/>
        <v>-4344.7252240871458</v>
      </c>
      <c r="BE6" s="56">
        <f>[27]Results!$M9</f>
        <v>-42642.029832673965</v>
      </c>
      <c r="BF6" s="56">
        <f t="shared" si="16"/>
        <v>-6435.9862986144144</v>
      </c>
      <c r="BH6" s="56">
        <f>[28]Results!$M9</f>
        <v>-39745.546349949203</v>
      </c>
      <c r="BI6" s="56">
        <f t="shared" si="17"/>
        <v>-3539.502815889653</v>
      </c>
      <c r="BK6" s="56">
        <f>[29]Results!$M9</f>
        <v>-42642.029832673965</v>
      </c>
      <c r="BL6" s="56">
        <f t="shared" si="18"/>
        <v>-6435.9862986144144</v>
      </c>
      <c r="BN6" s="56">
        <f>[30]Results!$M9</f>
        <v>-43447.252240871443</v>
      </c>
      <c r="BO6" s="56">
        <f t="shared" si="19"/>
        <v>-7241.2087068118926</v>
      </c>
      <c r="BQ6" s="56">
        <f>[31]Results!$M9</f>
        <v>-45538.513315398741</v>
      </c>
      <c r="BR6" s="56">
        <f t="shared" si="20"/>
        <v>-9332.4697813391904</v>
      </c>
      <c r="BT6" s="56">
        <f>[32]Results!$M9</f>
        <v>-41999.010499509073</v>
      </c>
      <c r="BU6" s="56">
        <f t="shared" si="21"/>
        <v>-5792.9669654495228</v>
      </c>
      <c r="BW6" s="56">
        <f>[33]Results!$M9</f>
        <v>-29607.854160412531</v>
      </c>
      <c r="BX6" s="56">
        <f t="shared" si="22"/>
        <v>6598.1893736470192</v>
      </c>
      <c r="BZ6" s="56">
        <f>[34]Results!$M9</f>
        <v>-29607.854160412531</v>
      </c>
      <c r="CA6" s="56">
        <f t="shared" si="23"/>
        <v>6598.1893736470192</v>
      </c>
      <c r="CC6" s="56">
        <f>[35]Results!$M9</f>
        <v>-26711.370677687766</v>
      </c>
      <c r="CD6" s="56">
        <f t="shared" si="24"/>
        <v>9494.6728563717843</v>
      </c>
      <c r="CF6" s="56">
        <f>[36]Results!$M9</f>
        <v>-26711.370677687766</v>
      </c>
      <c r="CG6" s="56">
        <f t="shared" si="25"/>
        <v>9494.6728563717843</v>
      </c>
      <c r="CI6" s="56">
        <f>[37]Results!$M9</f>
        <v>-18827.142637710964</v>
      </c>
      <c r="CJ6" s="56">
        <f t="shared" si="26"/>
        <v>17378.900896348587</v>
      </c>
      <c r="CL6" s="56">
        <f>[38]Results!$M9</f>
        <v>-26711.370677687766</v>
      </c>
      <c r="CM6" s="56">
        <f t="shared" si="27"/>
        <v>9494.6728563717843</v>
      </c>
    </row>
    <row r="7" spans="1:91" x14ac:dyDescent="0.25">
      <c r="A7" s="8" t="s">
        <v>5</v>
      </c>
      <c r="B7" s="11" t="s">
        <v>14</v>
      </c>
      <c r="C7" s="11" t="s">
        <v>13</v>
      </c>
      <c r="D7" s="63"/>
      <c r="E7" s="63"/>
      <c r="F7" s="56">
        <f>'Phase 1'!F7</f>
        <v>-1566.7566791483475</v>
      </c>
      <c r="G7" s="19"/>
      <c r="I7" s="56">
        <f>[11]Results!$M10</f>
        <v>-1566.7566791483475</v>
      </c>
      <c r="J7" s="56">
        <f t="shared" si="0"/>
        <v>0</v>
      </c>
      <c r="L7" s="56">
        <f>[12]Results!$M10</f>
        <v>-1566.7566791483475</v>
      </c>
      <c r="M7" s="56">
        <f t="shared" si="1"/>
        <v>0</v>
      </c>
      <c r="O7" s="56">
        <f>[13]Results!$M10</f>
        <v>-1566.7566791483475</v>
      </c>
      <c r="P7" s="56">
        <f t="shared" si="2"/>
        <v>0</v>
      </c>
      <c r="R7" s="56">
        <f>[14]Results!$M10</f>
        <v>-1566.7566791483475</v>
      </c>
      <c r="S7" s="56">
        <f t="shared" si="3"/>
        <v>0</v>
      </c>
      <c r="U7" s="56">
        <f>[15]Results!$M10</f>
        <v>-1566.7566791483475</v>
      </c>
      <c r="V7" s="56">
        <f t="shared" si="4"/>
        <v>0</v>
      </c>
      <c r="X7" s="56">
        <f>[16]Results!$M10</f>
        <v>-1566.7566791483475</v>
      </c>
      <c r="Y7" s="56">
        <f t="shared" si="5"/>
        <v>0</v>
      </c>
      <c r="AA7" s="56">
        <f>[17]Results!$M10</f>
        <v>-1566.7566791483475</v>
      </c>
      <c r="AB7" s="56">
        <f t="shared" si="6"/>
        <v>0</v>
      </c>
      <c r="AC7" s="23"/>
      <c r="AD7" s="56">
        <f>[18]Results!$M10</f>
        <v>-1566.7566791483475</v>
      </c>
      <c r="AE7" s="56">
        <f t="shared" si="7"/>
        <v>0</v>
      </c>
      <c r="AG7" s="56">
        <f>[19]Results!$M10</f>
        <v>-790.42512332410695</v>
      </c>
      <c r="AH7" s="56">
        <f t="shared" si="8"/>
        <v>776.33155582424058</v>
      </c>
      <c r="AJ7" s="56">
        <f>[20]Results!$M10</f>
        <v>-1566.7566791483475</v>
      </c>
      <c r="AK7" s="56">
        <f t="shared" si="9"/>
        <v>0</v>
      </c>
      <c r="AM7" s="56">
        <f>[21]Results!$M10</f>
        <v>-1566.7566791483475</v>
      </c>
      <c r="AN7" s="56">
        <f t="shared" si="10"/>
        <v>0</v>
      </c>
      <c r="AP7" s="56">
        <f>[22]Results!$M10</f>
        <v>-1566.7566791483475</v>
      </c>
      <c r="AQ7" s="56">
        <f t="shared" si="11"/>
        <v>0</v>
      </c>
      <c r="AS7" s="56">
        <f>[23]Results!$M10</f>
        <v>-1566.7566791483475</v>
      </c>
      <c r="AT7" s="56">
        <f t="shared" si="12"/>
        <v>0</v>
      </c>
      <c r="AV7" s="56">
        <f>[24]Results!$M10</f>
        <v>-1566.7566791483475</v>
      </c>
      <c r="AW7" s="56">
        <f t="shared" si="13"/>
        <v>0</v>
      </c>
      <c r="AY7" s="56">
        <f>[25]Results!$M10</f>
        <v>-1566.7566791483475</v>
      </c>
      <c r="AZ7" s="56">
        <f t="shared" si="14"/>
        <v>0</v>
      </c>
      <c r="BB7" s="56">
        <f>[26]Results!$M10</f>
        <v>-1566.7566791483475</v>
      </c>
      <c r="BC7" s="56">
        <f t="shared" si="15"/>
        <v>0</v>
      </c>
      <c r="BE7" s="56">
        <f>[27]Results!$M10</f>
        <v>-1566.7566791483475</v>
      </c>
      <c r="BF7" s="56">
        <f t="shared" si="16"/>
        <v>0</v>
      </c>
      <c r="BH7" s="56">
        <f>[28]Results!$M10</f>
        <v>-1566.7566791483475</v>
      </c>
      <c r="BI7" s="56">
        <f t="shared" si="17"/>
        <v>0</v>
      </c>
      <c r="BK7" s="56">
        <f>[29]Results!$M10</f>
        <v>-1566.7566791483475</v>
      </c>
      <c r="BL7" s="56">
        <f t="shared" si="18"/>
        <v>0</v>
      </c>
      <c r="BN7" s="56">
        <f>[30]Results!$M10</f>
        <v>-1566.7566791483475</v>
      </c>
      <c r="BO7" s="56">
        <f t="shared" si="19"/>
        <v>0</v>
      </c>
      <c r="BQ7" s="56">
        <f>[31]Results!$M10</f>
        <v>-1566.7566791483475</v>
      </c>
      <c r="BR7" s="56">
        <f t="shared" si="20"/>
        <v>0</v>
      </c>
      <c r="BT7" s="56">
        <f>[32]Results!$M10</f>
        <v>-1566.7566791483475</v>
      </c>
      <c r="BU7" s="56">
        <f t="shared" si="21"/>
        <v>0</v>
      </c>
      <c r="BW7" s="56">
        <f>[33]Results!$M10</f>
        <v>-1566.7566791483475</v>
      </c>
      <c r="BX7" s="56">
        <f t="shared" si="22"/>
        <v>0</v>
      </c>
      <c r="BZ7" s="56">
        <f>[34]Results!$M10</f>
        <v>-1566.7566791483475</v>
      </c>
      <c r="CA7" s="56">
        <f t="shared" si="23"/>
        <v>0</v>
      </c>
      <c r="CC7" s="56">
        <f>[35]Results!$M10</f>
        <v>-1566.7566791483475</v>
      </c>
      <c r="CD7" s="56">
        <f t="shared" si="24"/>
        <v>0</v>
      </c>
      <c r="CF7" s="56">
        <f>[36]Results!$M10</f>
        <v>-1566.7566791483475</v>
      </c>
      <c r="CG7" s="56">
        <f t="shared" si="25"/>
        <v>0</v>
      </c>
      <c r="CI7" s="56">
        <f>[37]Results!$M10</f>
        <v>-1566.7566791483475</v>
      </c>
      <c r="CJ7" s="56">
        <f t="shared" si="26"/>
        <v>0</v>
      </c>
      <c r="CL7" s="56">
        <f>[38]Results!$M10</f>
        <v>-1566.7566791483475</v>
      </c>
      <c r="CM7" s="56">
        <f t="shared" si="27"/>
        <v>0</v>
      </c>
    </row>
    <row r="8" spans="1:91" x14ac:dyDescent="0.25">
      <c r="A8" s="8" t="s">
        <v>5</v>
      </c>
      <c r="B8" s="11" t="s">
        <v>16</v>
      </c>
      <c r="C8" s="11" t="s">
        <v>245</v>
      </c>
      <c r="D8" s="63"/>
      <c r="E8" s="63"/>
      <c r="F8" s="56">
        <f>'Phase 1'!F8</f>
        <v>-166212.92986315151</v>
      </c>
      <c r="G8" s="19"/>
      <c r="I8" s="56">
        <f>[11]Results!$M11</f>
        <v>-166212.92986315151</v>
      </c>
      <c r="J8" s="56">
        <f t="shared" si="0"/>
        <v>0</v>
      </c>
      <c r="L8" s="56">
        <f>[12]Results!$M11</f>
        <v>-166212.92986315151</v>
      </c>
      <c r="M8" s="56">
        <f t="shared" si="1"/>
        <v>0</v>
      </c>
      <c r="O8" s="56">
        <f>[13]Results!$M11</f>
        <v>-166212.92986315151</v>
      </c>
      <c r="P8" s="56">
        <f t="shared" si="2"/>
        <v>0</v>
      </c>
      <c r="R8" s="56">
        <f>[14]Results!$M11</f>
        <v>-166212.92986315151</v>
      </c>
      <c r="S8" s="56">
        <f t="shared" si="3"/>
        <v>0</v>
      </c>
      <c r="U8" s="56">
        <f>[15]Results!$M11</f>
        <v>-166212.92986315151</v>
      </c>
      <c r="V8" s="56">
        <f t="shared" si="4"/>
        <v>0</v>
      </c>
      <c r="X8" s="56">
        <f>[16]Results!$M11</f>
        <v>-166212.92986315151</v>
      </c>
      <c r="Y8" s="56">
        <f t="shared" si="5"/>
        <v>0</v>
      </c>
      <c r="AA8" s="56">
        <f>[17]Results!$M11</f>
        <v>-166212.92986315151</v>
      </c>
      <c r="AB8" s="56">
        <f t="shared" si="6"/>
        <v>0</v>
      </c>
      <c r="AC8" s="23"/>
      <c r="AD8" s="56">
        <f>[18]Results!$M11</f>
        <v>-166212.92986315151</v>
      </c>
      <c r="AE8" s="56">
        <f t="shared" si="7"/>
        <v>0</v>
      </c>
      <c r="AG8" s="56">
        <f>[19]Results!$M11</f>
        <v>-166212.92986315151</v>
      </c>
      <c r="AH8" s="56">
        <f t="shared" si="8"/>
        <v>0</v>
      </c>
      <c r="AJ8" s="56">
        <f>[20]Results!$M11</f>
        <v>-166212.92986315151</v>
      </c>
      <c r="AK8" s="56">
        <f t="shared" si="9"/>
        <v>0</v>
      </c>
      <c r="AM8" s="56">
        <f>[21]Results!$M11</f>
        <v>-166212.92986315151</v>
      </c>
      <c r="AN8" s="56">
        <f t="shared" si="10"/>
        <v>0</v>
      </c>
      <c r="AP8" s="56">
        <f>[22]Results!$M11</f>
        <v>-166212.92986315151</v>
      </c>
      <c r="AQ8" s="56">
        <f t="shared" si="11"/>
        <v>0</v>
      </c>
      <c r="AS8" s="56">
        <f>[23]Results!$M11</f>
        <v>-166212.92986315151</v>
      </c>
      <c r="AT8" s="56">
        <f t="shared" si="12"/>
        <v>0</v>
      </c>
      <c r="AV8" s="56">
        <f>[24]Results!$M11</f>
        <v>-166212.92986315151</v>
      </c>
      <c r="AW8" s="56">
        <f t="shared" si="13"/>
        <v>0</v>
      </c>
      <c r="AY8" s="56">
        <f>[25]Results!$M11</f>
        <v>-166212.92986315151</v>
      </c>
      <c r="AZ8" s="56">
        <f t="shared" si="14"/>
        <v>0</v>
      </c>
      <c r="BB8" s="56">
        <f>[26]Results!$M11</f>
        <v>-166212.92986315151</v>
      </c>
      <c r="BC8" s="56">
        <f t="shared" si="15"/>
        <v>0</v>
      </c>
      <c r="BE8" s="56">
        <f>[27]Results!$M11</f>
        <v>-166212.92986315151</v>
      </c>
      <c r="BF8" s="56">
        <f t="shared" si="16"/>
        <v>0</v>
      </c>
      <c r="BH8" s="56">
        <f>[28]Results!$M11</f>
        <v>-166212.92986315151</v>
      </c>
      <c r="BI8" s="56">
        <f t="shared" si="17"/>
        <v>0</v>
      </c>
      <c r="BK8" s="56">
        <f>[29]Results!$M11</f>
        <v>-166212.92986315151</v>
      </c>
      <c r="BL8" s="56">
        <f t="shared" si="18"/>
        <v>0</v>
      </c>
      <c r="BN8" s="56">
        <f>[30]Results!$M11</f>
        <v>-166212.92986315151</v>
      </c>
      <c r="BO8" s="56">
        <f t="shared" si="19"/>
        <v>0</v>
      </c>
      <c r="BQ8" s="56">
        <f>[31]Results!$M11</f>
        <v>-166212.92986315151</v>
      </c>
      <c r="BR8" s="56">
        <f t="shared" si="20"/>
        <v>0</v>
      </c>
      <c r="BT8" s="56">
        <f>[32]Results!$M11</f>
        <v>-166212.92986315151</v>
      </c>
      <c r="BU8" s="56">
        <f t="shared" si="21"/>
        <v>0</v>
      </c>
      <c r="BW8" s="56">
        <f>[33]Results!$M11</f>
        <v>-166212.92986315151</v>
      </c>
      <c r="BX8" s="56">
        <f t="shared" si="22"/>
        <v>0</v>
      </c>
      <c r="BZ8" s="56">
        <f>[34]Results!$M11</f>
        <v>-166212.92986315151</v>
      </c>
      <c r="CA8" s="56">
        <f t="shared" si="23"/>
        <v>0</v>
      </c>
      <c r="CC8" s="56">
        <f>[35]Results!$M11</f>
        <v>-166212.92986315151</v>
      </c>
      <c r="CD8" s="56">
        <f t="shared" si="24"/>
        <v>0</v>
      </c>
      <c r="CF8" s="56">
        <f>[36]Results!$M11</f>
        <v>-166212.92986315151</v>
      </c>
      <c r="CG8" s="56">
        <f t="shared" si="25"/>
        <v>0</v>
      </c>
      <c r="CI8" s="56">
        <f>[37]Results!$M11</f>
        <v>-166212.92986315151</v>
      </c>
      <c r="CJ8" s="56">
        <f t="shared" si="26"/>
        <v>0</v>
      </c>
      <c r="CL8" s="56">
        <f>[38]Results!$M11</f>
        <v>-166212.92986315151</v>
      </c>
      <c r="CM8" s="56">
        <f t="shared" si="27"/>
        <v>0</v>
      </c>
    </row>
    <row r="9" spans="1:91" x14ac:dyDescent="0.25">
      <c r="A9" s="8" t="s">
        <v>5</v>
      </c>
      <c r="B9" s="11" t="s">
        <v>18</v>
      </c>
      <c r="C9" s="11" t="s">
        <v>17</v>
      </c>
      <c r="D9" s="63"/>
      <c r="E9" s="63"/>
      <c r="F9" s="56">
        <f>'Phase 1'!F9</f>
        <v>-306972.9310982778</v>
      </c>
      <c r="G9" s="19"/>
      <c r="I9" s="56">
        <f>[11]Results!$M12</f>
        <v>-206534.7079112042</v>
      </c>
      <c r="J9" s="56">
        <f t="shared" si="0"/>
        <v>100438.2231870736</v>
      </c>
      <c r="L9" s="56">
        <f>[12]Results!$M12</f>
        <v>-594411.11119542271</v>
      </c>
      <c r="M9" s="56">
        <f t="shared" si="1"/>
        <v>-287438.18009714491</v>
      </c>
      <c r="O9" s="56">
        <f>[13]Results!$M12</f>
        <v>-205983.07528402779</v>
      </c>
      <c r="P9" s="56">
        <f t="shared" si="2"/>
        <v>100989.85581425001</v>
      </c>
      <c r="R9" s="56">
        <f>[14]Results!$M12</f>
        <v>-593859.47856824612</v>
      </c>
      <c r="S9" s="56">
        <f t="shared" si="3"/>
        <v>-286886.54746996833</v>
      </c>
      <c r="U9" s="56">
        <f>[15]Results!$M12</f>
        <v>-205541.76918228666</v>
      </c>
      <c r="V9" s="56">
        <f t="shared" si="4"/>
        <v>101431.16191599114</v>
      </c>
      <c r="X9" s="56">
        <f>[16]Results!$M12</f>
        <v>-593418.17246650509</v>
      </c>
      <c r="Y9" s="56">
        <f t="shared" si="5"/>
        <v>-286445.24136822729</v>
      </c>
      <c r="AA9" s="56">
        <f>[17]Results!$M12</f>
        <v>-203532.06138857859</v>
      </c>
      <c r="AB9" s="56">
        <f t="shared" si="6"/>
        <v>103440.86970969921</v>
      </c>
      <c r="AC9" s="23"/>
      <c r="AD9" s="56">
        <f>[18]Results!$M12</f>
        <v>-591408.46467279689</v>
      </c>
      <c r="AE9" s="56">
        <f t="shared" si="7"/>
        <v>-284435.5335745191</v>
      </c>
      <c r="AG9" s="56">
        <f>[19]Results!$M12</f>
        <v>-239421.75778430665</v>
      </c>
      <c r="AH9" s="56">
        <f t="shared" si="8"/>
        <v>67551.173313971143</v>
      </c>
      <c r="AJ9" s="56">
        <f>[20]Results!$M12</f>
        <v>-355147.83557984326</v>
      </c>
      <c r="AK9" s="56">
        <f t="shared" si="9"/>
        <v>-48174.904481565463</v>
      </c>
      <c r="AM9" s="56">
        <f>[21]Results!$M12</f>
        <v>-638812.41638039192</v>
      </c>
      <c r="AN9" s="56">
        <f t="shared" si="10"/>
        <v>-331839.48528211412</v>
      </c>
      <c r="AP9" s="56">
        <f>[22]Results!$M12</f>
        <v>-358176.4963944105</v>
      </c>
      <c r="AQ9" s="56">
        <f t="shared" si="11"/>
        <v>-51203.5652961327</v>
      </c>
      <c r="AS9" s="56">
        <f>[23]Results!$M12</f>
        <v>-193892.92701123533</v>
      </c>
      <c r="AT9" s="56">
        <f t="shared" si="12"/>
        <v>113080.00408704247</v>
      </c>
      <c r="AV9" s="56">
        <f>[24]Results!$M12</f>
        <v>-196429.43265071398</v>
      </c>
      <c r="AW9" s="56">
        <f t="shared" si="13"/>
        <v>110543.49844756382</v>
      </c>
      <c r="AY9" s="56">
        <f>[25]Results!$M12</f>
        <v>-200215.02676385589</v>
      </c>
      <c r="AZ9" s="56">
        <f t="shared" si="14"/>
        <v>106757.90433442191</v>
      </c>
      <c r="BB9" s="56">
        <f>[26]Results!$M12</f>
        <v>-195107.65121646973</v>
      </c>
      <c r="BC9" s="56">
        <f t="shared" si="15"/>
        <v>111865.27988180806</v>
      </c>
      <c r="BE9" s="56">
        <f>[27]Results!$M12</f>
        <v>-348545.51301812672</v>
      </c>
      <c r="BF9" s="56">
        <f t="shared" si="16"/>
        <v>-41572.581919848919</v>
      </c>
      <c r="BH9" s="56">
        <f>[28]Results!$M12</f>
        <v>-195214.70844547963</v>
      </c>
      <c r="BI9" s="56">
        <f t="shared" si="17"/>
        <v>111758.22265279817</v>
      </c>
      <c r="BK9" s="56">
        <f>[29]Results!$M12</f>
        <v>-189141.08481422617</v>
      </c>
      <c r="BL9" s="56">
        <f t="shared" si="18"/>
        <v>117831.84628405163</v>
      </c>
      <c r="BN9" s="56">
        <f>[30]Results!$M12</f>
        <v>-189034.02758521622</v>
      </c>
      <c r="BO9" s="56">
        <f t="shared" si="19"/>
        <v>117938.90351306158</v>
      </c>
      <c r="BQ9" s="56">
        <f>[31]Results!$M12</f>
        <v>-190856.11519560858</v>
      </c>
      <c r="BR9" s="56">
        <f t="shared" si="20"/>
        <v>116116.81590266922</v>
      </c>
      <c r="BT9" s="56">
        <f>[32]Results!$M12</f>
        <v>-192070.83940084296</v>
      </c>
      <c r="BU9" s="56">
        <f t="shared" si="21"/>
        <v>114902.09169743484</v>
      </c>
      <c r="BW9" s="56">
        <f>[33]Results!$M12</f>
        <v>-190874.02557158028</v>
      </c>
      <c r="BX9" s="56">
        <f t="shared" si="22"/>
        <v>116098.90552669752</v>
      </c>
      <c r="BZ9" s="56">
        <f>[34]Results!$M12</f>
        <v>-202244.21572028549</v>
      </c>
      <c r="CA9" s="56">
        <f t="shared" si="23"/>
        <v>104728.71537799231</v>
      </c>
      <c r="CC9" s="56">
        <f>[35]Results!$M12</f>
        <v>-196947.6492028338</v>
      </c>
      <c r="CD9" s="56">
        <f t="shared" si="24"/>
        <v>110025.281895444</v>
      </c>
      <c r="CF9" s="56">
        <f>[36]Results!$M12</f>
        <v>-208317.83935153898</v>
      </c>
      <c r="CG9" s="56">
        <f t="shared" si="25"/>
        <v>98655.091746738821</v>
      </c>
      <c r="CI9" s="56">
        <f>[37]Results!$M12</f>
        <v>-206586.78358017706</v>
      </c>
      <c r="CJ9" s="56">
        <f t="shared" si="26"/>
        <v>100386.14751810074</v>
      </c>
      <c r="CL9" s="56">
        <f>[38]Results!$M12</f>
        <v>-192747.39254791138</v>
      </c>
      <c r="CM9" s="56">
        <f t="shared" si="27"/>
        <v>114225.53855036641</v>
      </c>
    </row>
    <row r="10" spans="1:91" x14ac:dyDescent="0.25">
      <c r="A10" s="8" t="s">
        <v>5</v>
      </c>
      <c r="B10" s="11" t="s">
        <v>20</v>
      </c>
      <c r="C10" s="11" t="s">
        <v>246</v>
      </c>
      <c r="D10" s="63"/>
      <c r="E10" s="63"/>
      <c r="F10" s="56">
        <f>'Phase 1'!F10</f>
        <v>-1175912.7817671327</v>
      </c>
      <c r="G10" s="19"/>
      <c r="I10" s="56">
        <f>[11]Results!$M13</f>
        <v>-1131244.791818293</v>
      </c>
      <c r="J10" s="56">
        <f t="shared" si="0"/>
        <v>44667.989948839648</v>
      </c>
      <c r="L10" s="56">
        <f>[12]Results!$M13</f>
        <v>-1299734.1128294505</v>
      </c>
      <c r="M10" s="56">
        <f t="shared" si="1"/>
        <v>-123821.33106231783</v>
      </c>
      <c r="O10" s="56">
        <f>[13]Results!$M13</f>
        <v>-1131013.8301329319</v>
      </c>
      <c r="P10" s="56">
        <f t="shared" si="2"/>
        <v>44898.951634200756</v>
      </c>
      <c r="R10" s="56">
        <f>[14]Results!$M13</f>
        <v>-1299503.1511440896</v>
      </c>
      <c r="S10" s="56">
        <f t="shared" si="3"/>
        <v>-123590.36937695695</v>
      </c>
      <c r="U10" s="56">
        <f>[15]Results!$M13</f>
        <v>-1130829.0607846428</v>
      </c>
      <c r="V10" s="56">
        <f t="shared" si="4"/>
        <v>45083.720982489875</v>
      </c>
      <c r="X10" s="56">
        <f>[16]Results!$M13</f>
        <v>-1299318.3817958008</v>
      </c>
      <c r="Y10" s="56">
        <f t="shared" si="5"/>
        <v>-123405.60002866806</v>
      </c>
      <c r="AA10" s="56">
        <f>[17]Results!$M13</f>
        <v>-1130644.2914363542</v>
      </c>
      <c r="AB10" s="56">
        <f t="shared" si="6"/>
        <v>45268.490330778528</v>
      </c>
      <c r="AC10" s="23"/>
      <c r="AD10" s="56">
        <f>[18]Results!$M13</f>
        <v>-1299133.6124475116</v>
      </c>
      <c r="AE10" s="56">
        <f t="shared" si="7"/>
        <v>-123220.83068037895</v>
      </c>
      <c r="AG10" s="56">
        <f>[19]Results!$M13</f>
        <v>-1141730.4523336876</v>
      </c>
      <c r="AH10" s="56">
        <f t="shared" si="8"/>
        <v>34182.32943344512</v>
      </c>
      <c r="AJ10" s="56">
        <f>[20]Results!$M13</f>
        <v>-1196504.5464860755</v>
      </c>
      <c r="AK10" s="56">
        <f t="shared" si="9"/>
        <v>-20591.76471894281</v>
      </c>
      <c r="AM10" s="56">
        <f>[21]Results!$M13</f>
        <v>-1319725.3771664544</v>
      </c>
      <c r="AN10" s="56">
        <f t="shared" si="10"/>
        <v>-143812.59539932176</v>
      </c>
      <c r="AP10" s="56">
        <f>[22]Results!$M13</f>
        <v>-1197095.8084005998</v>
      </c>
      <c r="AQ10" s="56">
        <f t="shared" si="11"/>
        <v>-21183.02663346706</v>
      </c>
      <c r="AS10" s="56">
        <f>[23]Results!$M13</f>
        <v>-1128230.1690393509</v>
      </c>
      <c r="AT10" s="56">
        <f t="shared" si="12"/>
        <v>47682.612727781758</v>
      </c>
      <c r="AV10" s="56">
        <f>[24]Results!$M13</f>
        <v>-1128632.5227721848</v>
      </c>
      <c r="AW10" s="56">
        <f t="shared" si="13"/>
        <v>47280.258994947886</v>
      </c>
      <c r="AY10" s="56">
        <f>[25]Results!$M13</f>
        <v>-1129741.1388619179</v>
      </c>
      <c r="AZ10" s="56">
        <f t="shared" si="14"/>
        <v>46171.642905214801</v>
      </c>
      <c r="BB10" s="56">
        <f>[26]Results!$M13</f>
        <v>-1128410.7995542379</v>
      </c>
      <c r="BC10" s="56">
        <f t="shared" si="15"/>
        <v>47501.982212894829</v>
      </c>
      <c r="BE10" s="56">
        <f>[27]Results!$M13</f>
        <v>-1194533.8705249655</v>
      </c>
      <c r="BF10" s="56">
        <f t="shared" si="16"/>
        <v>-18621.088757832767</v>
      </c>
      <c r="BH10" s="56">
        <f>[28]Results!$M13</f>
        <v>-1128451.8922572974</v>
      </c>
      <c r="BI10" s="56">
        <f t="shared" si="17"/>
        <v>47460.88950983528</v>
      </c>
      <c r="BK10" s="56">
        <f>[29]Results!$M13</f>
        <v>-1127564.9993855108</v>
      </c>
      <c r="BL10" s="56">
        <f t="shared" si="18"/>
        <v>48347.782381621888</v>
      </c>
      <c r="BN10" s="56">
        <f>[30]Results!$M13</f>
        <v>-1127523.906682451</v>
      </c>
      <c r="BO10" s="56">
        <f t="shared" si="19"/>
        <v>48388.875084681669</v>
      </c>
      <c r="BQ10" s="56">
        <f>[31]Results!$M13</f>
        <v>-1127786.7226034573</v>
      </c>
      <c r="BR10" s="56">
        <f t="shared" si="20"/>
        <v>48126.059163675411</v>
      </c>
      <c r="BT10" s="56">
        <f>[32]Results!$M13</f>
        <v>-1127967.3531183444</v>
      </c>
      <c r="BU10" s="56">
        <f t="shared" si="21"/>
        <v>47945.428648788249</v>
      </c>
      <c r="BW10" s="56">
        <f>[33]Results!$M13</f>
        <v>-1128230.1690393507</v>
      </c>
      <c r="BX10" s="56">
        <f t="shared" si="22"/>
        <v>47682.612727781991</v>
      </c>
      <c r="BZ10" s="56">
        <f>[34]Results!$M13</f>
        <v>-1132664.6333982842</v>
      </c>
      <c r="CA10" s="56">
        <f t="shared" si="23"/>
        <v>43248.148368848488</v>
      </c>
      <c r="CC10" s="56">
        <f>[35]Results!$M13</f>
        <v>-1129117.0619111373</v>
      </c>
      <c r="CD10" s="56">
        <f t="shared" si="24"/>
        <v>46795.719855995383</v>
      </c>
      <c r="CF10" s="56">
        <f>[36]Results!$M13</f>
        <v>-1133551.5262700708</v>
      </c>
      <c r="CG10" s="56">
        <f t="shared" si="25"/>
        <v>42361.25549706188</v>
      </c>
      <c r="CI10" s="56">
        <f>[37]Results!$M13</f>
        <v>-1131531.1843081408</v>
      </c>
      <c r="CJ10" s="56">
        <f t="shared" si="26"/>
        <v>44381.597458991921</v>
      </c>
      <c r="CL10" s="56">
        <f>[38]Results!$M13</f>
        <v>-1128377.9845179818</v>
      </c>
      <c r="CM10" s="56">
        <f t="shared" si="27"/>
        <v>47534.797249150928</v>
      </c>
    </row>
    <row r="11" spans="1:91" x14ac:dyDescent="0.25">
      <c r="A11" s="8" t="s">
        <v>5</v>
      </c>
      <c r="B11" s="11" t="s">
        <v>22</v>
      </c>
      <c r="C11" s="11" t="s">
        <v>21</v>
      </c>
      <c r="D11" s="63"/>
      <c r="E11" s="63"/>
      <c r="F11" s="56">
        <f>'Phase 1'!F11</f>
        <v>-37.438220334334353</v>
      </c>
      <c r="G11" s="19"/>
      <c r="I11" s="56">
        <f>[11]Results!$M14</f>
        <v>-37.438220334334353</v>
      </c>
      <c r="J11" s="56">
        <f t="shared" si="0"/>
        <v>0</v>
      </c>
      <c r="L11" s="56">
        <f>[12]Results!$M14</f>
        <v>-37.438220334334353</v>
      </c>
      <c r="M11" s="56">
        <f t="shared" si="1"/>
        <v>0</v>
      </c>
      <c r="O11" s="56">
        <f>[13]Results!$M14</f>
        <v>-37.438220334334353</v>
      </c>
      <c r="P11" s="56">
        <f t="shared" si="2"/>
        <v>0</v>
      </c>
      <c r="R11" s="56">
        <f>[14]Results!$M14</f>
        <v>-37.438220334334353</v>
      </c>
      <c r="S11" s="56">
        <f t="shared" si="3"/>
        <v>0</v>
      </c>
      <c r="U11" s="56">
        <f>[15]Results!$M14</f>
        <v>-37.438220334334353</v>
      </c>
      <c r="V11" s="56">
        <f t="shared" si="4"/>
        <v>0</v>
      </c>
      <c r="X11" s="56">
        <f>[16]Results!$M14</f>
        <v>-37.438220334334353</v>
      </c>
      <c r="Y11" s="56">
        <f t="shared" si="5"/>
        <v>0</v>
      </c>
      <c r="AA11" s="56">
        <f>[17]Results!$M14</f>
        <v>-37.438220334334353</v>
      </c>
      <c r="AB11" s="56">
        <f t="shared" si="6"/>
        <v>0</v>
      </c>
      <c r="AC11" s="23"/>
      <c r="AD11" s="56">
        <f>[18]Results!$M14</f>
        <v>-37.438220334334353</v>
      </c>
      <c r="AE11" s="56">
        <f t="shared" si="7"/>
        <v>0</v>
      </c>
      <c r="AG11" s="56">
        <f>[19]Results!$M14</f>
        <v>-18.887495626242934</v>
      </c>
      <c r="AH11" s="56">
        <f t="shared" si="8"/>
        <v>18.550724708091419</v>
      </c>
      <c r="AJ11" s="56">
        <f>[20]Results!$M14</f>
        <v>-37.438220334334353</v>
      </c>
      <c r="AK11" s="56">
        <f t="shared" si="9"/>
        <v>0</v>
      </c>
      <c r="AM11" s="56">
        <f>[21]Results!$M14</f>
        <v>-37.438220334334353</v>
      </c>
      <c r="AN11" s="56">
        <f t="shared" si="10"/>
        <v>0</v>
      </c>
      <c r="AP11" s="56">
        <f>[22]Results!$M14</f>
        <v>-37.438220334334353</v>
      </c>
      <c r="AQ11" s="56">
        <f t="shared" si="11"/>
        <v>0</v>
      </c>
      <c r="AS11" s="56">
        <f>[23]Results!$M14</f>
        <v>-37.438220334334353</v>
      </c>
      <c r="AT11" s="56">
        <f t="shared" si="12"/>
        <v>0</v>
      </c>
      <c r="AV11" s="56">
        <f>[24]Results!$M14</f>
        <v>-37.438220334334353</v>
      </c>
      <c r="AW11" s="56">
        <f t="shared" si="13"/>
        <v>0</v>
      </c>
      <c r="AY11" s="56">
        <f>[25]Results!$M14</f>
        <v>-37.438220334334353</v>
      </c>
      <c r="AZ11" s="56">
        <f t="shared" si="14"/>
        <v>0</v>
      </c>
      <c r="BB11" s="56">
        <f>[26]Results!$M14</f>
        <v>-37.438220334334353</v>
      </c>
      <c r="BC11" s="56">
        <f t="shared" si="15"/>
        <v>0</v>
      </c>
      <c r="BE11" s="56">
        <f>[27]Results!$M14</f>
        <v>-37.438220334334353</v>
      </c>
      <c r="BF11" s="56">
        <f t="shared" si="16"/>
        <v>0</v>
      </c>
      <c r="BH11" s="56">
        <f>[28]Results!$M14</f>
        <v>-37.438220334334353</v>
      </c>
      <c r="BI11" s="56">
        <f t="shared" si="17"/>
        <v>0</v>
      </c>
      <c r="BK11" s="56">
        <f>[29]Results!$M14</f>
        <v>-37.438220334334353</v>
      </c>
      <c r="BL11" s="56">
        <f t="shared" si="18"/>
        <v>0</v>
      </c>
      <c r="BN11" s="56">
        <f>[30]Results!$M14</f>
        <v>-37.438220334334353</v>
      </c>
      <c r="BO11" s="56">
        <f t="shared" si="19"/>
        <v>0</v>
      </c>
      <c r="BQ11" s="56">
        <f>[31]Results!$M14</f>
        <v>-37.438220334334353</v>
      </c>
      <c r="BR11" s="56">
        <f t="shared" si="20"/>
        <v>0</v>
      </c>
      <c r="BT11" s="56">
        <f>[32]Results!$M14</f>
        <v>-37.438220334334353</v>
      </c>
      <c r="BU11" s="56">
        <f t="shared" si="21"/>
        <v>0</v>
      </c>
      <c r="BW11" s="56">
        <f>[33]Results!$M14</f>
        <v>-37.438220334334353</v>
      </c>
      <c r="BX11" s="56">
        <f t="shared" si="22"/>
        <v>0</v>
      </c>
      <c r="BZ11" s="56">
        <f>[34]Results!$M14</f>
        <v>-37.438220334334353</v>
      </c>
      <c r="CA11" s="56">
        <f t="shared" si="23"/>
        <v>0</v>
      </c>
      <c r="CC11" s="56">
        <f>[35]Results!$M14</f>
        <v>-37.438220334334353</v>
      </c>
      <c r="CD11" s="56">
        <f t="shared" si="24"/>
        <v>0</v>
      </c>
      <c r="CF11" s="56">
        <f>[36]Results!$M14</f>
        <v>-37.438220334334353</v>
      </c>
      <c r="CG11" s="56">
        <f t="shared" si="25"/>
        <v>0</v>
      </c>
      <c r="CI11" s="56">
        <f>[37]Results!$M14</f>
        <v>-37.438220334334353</v>
      </c>
      <c r="CJ11" s="56">
        <f t="shared" si="26"/>
        <v>0</v>
      </c>
      <c r="CL11" s="56">
        <f>[38]Results!$M14</f>
        <v>-37.438220334334353</v>
      </c>
      <c r="CM11" s="56">
        <f t="shared" si="27"/>
        <v>0</v>
      </c>
    </row>
    <row r="12" spans="1:91" x14ac:dyDescent="0.25">
      <c r="A12" s="9" t="s">
        <v>5</v>
      </c>
      <c r="B12" s="11" t="s">
        <v>24</v>
      </c>
      <c r="C12" s="11" t="s">
        <v>247</v>
      </c>
      <c r="D12" s="63"/>
      <c r="E12" s="63"/>
      <c r="F12" s="56">
        <f>'Phase 1'!F12</f>
        <v>-117241.59718282183</v>
      </c>
      <c r="G12" s="19"/>
      <c r="I12" s="56">
        <f>[11]Results!$M15</f>
        <v>-117241.59718282183</v>
      </c>
      <c r="J12" s="56">
        <f t="shared" si="0"/>
        <v>0</v>
      </c>
      <c r="L12" s="56">
        <f>[12]Results!$M15</f>
        <v>-117241.59718282183</v>
      </c>
      <c r="M12" s="56">
        <f t="shared" si="1"/>
        <v>0</v>
      </c>
      <c r="O12" s="56">
        <f>[13]Results!$M15</f>
        <v>-117241.59718282183</v>
      </c>
      <c r="P12" s="56">
        <f t="shared" si="2"/>
        <v>0</v>
      </c>
      <c r="R12" s="56">
        <f>[14]Results!$M15</f>
        <v>-117241.59718282183</v>
      </c>
      <c r="S12" s="56">
        <f t="shared" si="3"/>
        <v>0</v>
      </c>
      <c r="U12" s="56">
        <f>[15]Results!$M15</f>
        <v>-117241.59718282183</v>
      </c>
      <c r="V12" s="56">
        <f t="shared" si="4"/>
        <v>0</v>
      </c>
      <c r="X12" s="56">
        <f>[16]Results!$M15</f>
        <v>-117241.59718282183</v>
      </c>
      <c r="Y12" s="56">
        <f t="shared" si="5"/>
        <v>0</v>
      </c>
      <c r="AA12" s="56">
        <f>[17]Results!$M15</f>
        <v>-117241.59718282183</v>
      </c>
      <c r="AB12" s="56">
        <f t="shared" si="6"/>
        <v>0</v>
      </c>
      <c r="AC12" s="23"/>
      <c r="AD12" s="56">
        <f>[18]Results!$M15</f>
        <v>-117241.59718282183</v>
      </c>
      <c r="AE12" s="56">
        <f t="shared" si="7"/>
        <v>0</v>
      </c>
      <c r="AG12" s="56">
        <f>[19]Results!$M15</f>
        <v>-117241.59718282183</v>
      </c>
      <c r="AH12" s="56">
        <f t="shared" si="8"/>
        <v>0</v>
      </c>
      <c r="AJ12" s="56">
        <f>[20]Results!$M15</f>
        <v>-117241.59718282183</v>
      </c>
      <c r="AK12" s="56">
        <f t="shared" si="9"/>
        <v>0</v>
      </c>
      <c r="AM12" s="56">
        <f>[21]Results!$M15</f>
        <v>-117241.59718282183</v>
      </c>
      <c r="AN12" s="56">
        <f t="shared" si="10"/>
        <v>0</v>
      </c>
      <c r="AP12" s="56">
        <f>[22]Results!$M15</f>
        <v>-117241.59718282183</v>
      </c>
      <c r="AQ12" s="56">
        <f t="shared" si="11"/>
        <v>0</v>
      </c>
      <c r="AS12" s="56">
        <f>[23]Results!$M15</f>
        <v>-117241.59718282183</v>
      </c>
      <c r="AT12" s="56">
        <f t="shared" si="12"/>
        <v>0</v>
      </c>
      <c r="AV12" s="56">
        <f>[24]Results!$M15</f>
        <v>-117241.59718282183</v>
      </c>
      <c r="AW12" s="56">
        <f t="shared" si="13"/>
        <v>0</v>
      </c>
      <c r="AY12" s="56">
        <f>[25]Results!$M15</f>
        <v>-117241.59718282183</v>
      </c>
      <c r="AZ12" s="56">
        <f t="shared" si="14"/>
        <v>0</v>
      </c>
      <c r="BB12" s="56">
        <f>[26]Results!$M15</f>
        <v>-117241.59718282183</v>
      </c>
      <c r="BC12" s="56">
        <f t="shared" si="15"/>
        <v>0</v>
      </c>
      <c r="BE12" s="56">
        <f>[27]Results!$M15</f>
        <v>-117241.59718282183</v>
      </c>
      <c r="BF12" s="56">
        <f t="shared" si="16"/>
        <v>0</v>
      </c>
      <c r="BH12" s="56">
        <f>[28]Results!$M15</f>
        <v>-117241.59718282183</v>
      </c>
      <c r="BI12" s="56">
        <f t="shared" si="17"/>
        <v>0</v>
      </c>
      <c r="BK12" s="56">
        <f>[29]Results!$M15</f>
        <v>-117241.59718282183</v>
      </c>
      <c r="BL12" s="56">
        <f t="shared" si="18"/>
        <v>0</v>
      </c>
      <c r="BN12" s="56">
        <f>[30]Results!$M15</f>
        <v>-117241.59718282183</v>
      </c>
      <c r="BO12" s="56">
        <f t="shared" si="19"/>
        <v>0</v>
      </c>
      <c r="BQ12" s="56">
        <f>[31]Results!$M15</f>
        <v>-117241.59718282183</v>
      </c>
      <c r="BR12" s="56">
        <f t="shared" si="20"/>
        <v>0</v>
      </c>
      <c r="BT12" s="56">
        <f>[32]Results!$M15</f>
        <v>-117241.59718282183</v>
      </c>
      <c r="BU12" s="56">
        <f t="shared" si="21"/>
        <v>0</v>
      </c>
      <c r="BW12" s="56">
        <f>[33]Results!$M15</f>
        <v>-117241.59718282183</v>
      </c>
      <c r="BX12" s="56">
        <f t="shared" si="22"/>
        <v>0</v>
      </c>
      <c r="BZ12" s="56">
        <f>[34]Results!$M15</f>
        <v>-117241.59718282183</v>
      </c>
      <c r="CA12" s="56">
        <f t="shared" si="23"/>
        <v>0</v>
      </c>
      <c r="CC12" s="56">
        <f>[35]Results!$M15</f>
        <v>-117241.59718282183</v>
      </c>
      <c r="CD12" s="56">
        <f t="shared" si="24"/>
        <v>0</v>
      </c>
      <c r="CF12" s="56">
        <f>[36]Results!$M15</f>
        <v>-117241.59718282183</v>
      </c>
      <c r="CG12" s="56">
        <f t="shared" si="25"/>
        <v>0</v>
      </c>
      <c r="CI12" s="56">
        <f>[37]Results!$M15</f>
        <v>-117241.59718282183</v>
      </c>
      <c r="CJ12" s="56">
        <f t="shared" si="26"/>
        <v>0</v>
      </c>
      <c r="CL12" s="56">
        <f>[38]Results!$M15</f>
        <v>-117241.59718282183</v>
      </c>
      <c r="CM12" s="56">
        <f t="shared" si="27"/>
        <v>0</v>
      </c>
    </row>
    <row r="13" spans="1:91" x14ac:dyDescent="0.25">
      <c r="A13" s="9" t="s">
        <v>5</v>
      </c>
      <c r="B13" s="11" t="s">
        <v>26</v>
      </c>
      <c r="C13" s="11" t="s">
        <v>25</v>
      </c>
      <c r="D13" s="63"/>
      <c r="E13" s="63"/>
      <c r="F13" s="56">
        <f>'Phase 1'!F13</f>
        <v>-28935.742583283187</v>
      </c>
      <c r="G13" s="19"/>
      <c r="I13" s="56">
        <f>[11]Results!$M16</f>
        <v>-2648.8094747614837</v>
      </c>
      <c r="J13" s="56">
        <f t="shared" si="0"/>
        <v>26286.933108521702</v>
      </c>
      <c r="L13" s="56">
        <f>[12]Results!$M16</f>
        <v>-101804.09978429554</v>
      </c>
      <c r="M13" s="56">
        <f t="shared" si="1"/>
        <v>-72868.357201012346</v>
      </c>
      <c r="O13" s="56">
        <f>[13]Results!$M16</f>
        <v>-2512.8894483472041</v>
      </c>
      <c r="P13" s="56">
        <f t="shared" si="2"/>
        <v>26422.853134935984</v>
      </c>
      <c r="R13" s="56">
        <f>[14]Results!$M16</f>
        <v>-101668.17975788125</v>
      </c>
      <c r="S13" s="56">
        <f t="shared" si="3"/>
        <v>-72732.437174598075</v>
      </c>
      <c r="U13" s="56">
        <f>[15]Results!$M16</f>
        <v>-2404.1534272157796</v>
      </c>
      <c r="V13" s="56">
        <f t="shared" si="4"/>
        <v>26531.589156067406</v>
      </c>
      <c r="X13" s="56">
        <f>[16]Results!$M16</f>
        <v>-101559.44373674982</v>
      </c>
      <c r="Y13" s="56">
        <f t="shared" si="5"/>
        <v>-72623.701153466624</v>
      </c>
      <c r="AA13" s="56">
        <f>[17]Results!$M16</f>
        <v>-2295.4174060843561</v>
      </c>
      <c r="AB13" s="56">
        <f t="shared" si="6"/>
        <v>26640.325177198829</v>
      </c>
      <c r="AC13" s="23"/>
      <c r="AD13" s="56">
        <f>[18]Results!$M16</f>
        <v>-101450.70771561841</v>
      </c>
      <c r="AE13" s="56">
        <f t="shared" si="7"/>
        <v>-72514.96513233523</v>
      </c>
      <c r="AG13" s="56">
        <f>[19]Results!$M16</f>
        <v>-10046.03975920315</v>
      </c>
      <c r="AH13" s="56">
        <f t="shared" si="8"/>
        <v>18889.702824080035</v>
      </c>
      <c r="AJ13" s="56">
        <f>[20]Results!$M16</f>
        <v>-41053.913612990058</v>
      </c>
      <c r="AK13" s="56">
        <f t="shared" si="9"/>
        <v>-12118.171029706871</v>
      </c>
      <c r="AM13" s="56">
        <f>[21]Results!$M16</f>
        <v>-113568.87874532529</v>
      </c>
      <c r="AN13" s="56">
        <f t="shared" si="10"/>
        <v>-84633.136162042094</v>
      </c>
      <c r="AP13" s="56">
        <f>[22]Results!$M16</f>
        <v>-41401.868880610607</v>
      </c>
      <c r="AQ13" s="56">
        <f t="shared" si="11"/>
        <v>-12466.126297327421</v>
      </c>
      <c r="AS13" s="56">
        <f>[23]Results!$M16</f>
        <v>-874.71604838962583</v>
      </c>
      <c r="AT13" s="56">
        <f t="shared" si="12"/>
        <v>28061.026534893561</v>
      </c>
      <c r="AV13" s="56">
        <f>[24]Results!$M16</f>
        <v>-1111.4996080054143</v>
      </c>
      <c r="AW13" s="56">
        <f t="shared" si="13"/>
        <v>27824.242975277772</v>
      </c>
      <c r="AY13" s="56">
        <f>[25]Results!$M16</f>
        <v>-1763.9157347939567</v>
      </c>
      <c r="AZ13" s="56">
        <f t="shared" si="14"/>
        <v>27171.826848489229</v>
      </c>
      <c r="BB13" s="56">
        <f>[26]Results!$M16</f>
        <v>-981.01638264770577</v>
      </c>
      <c r="BC13" s="56">
        <f t="shared" si="15"/>
        <v>27954.726200635479</v>
      </c>
      <c r="BE13" s="56">
        <f>[27]Results!$M16</f>
        <v>-39894.178706010745</v>
      </c>
      <c r="BF13" s="56">
        <f t="shared" si="16"/>
        <v>-10958.436122727559</v>
      </c>
      <c r="BH13" s="56">
        <f>[28]Results!$M16</f>
        <v>-1005.1992737473342</v>
      </c>
      <c r="BI13" s="56">
        <f t="shared" si="17"/>
        <v>27930.543309535853</v>
      </c>
      <c r="BK13" s="56">
        <f>[29]Results!$M16</f>
        <v>-483.26637231650005</v>
      </c>
      <c r="BL13" s="56">
        <f t="shared" si="18"/>
        <v>28452.476210966688</v>
      </c>
      <c r="BN13" s="56">
        <f>[30]Results!$M16</f>
        <v>-459.08348121687129</v>
      </c>
      <c r="BO13" s="56">
        <f t="shared" si="19"/>
        <v>28476.659102066315</v>
      </c>
      <c r="BQ13" s="56">
        <f>[31]Results!$M16</f>
        <v>-613.74959767420853</v>
      </c>
      <c r="BR13" s="56">
        <f t="shared" si="20"/>
        <v>28321.992985608977</v>
      </c>
      <c r="BT13" s="56">
        <f>[32]Results!$M16</f>
        <v>-720.04993193228859</v>
      </c>
      <c r="BU13" s="56">
        <f t="shared" si="21"/>
        <v>28215.692651350899</v>
      </c>
      <c r="BW13" s="56">
        <f>[33]Results!$M16</f>
        <v>-874.7160483896256</v>
      </c>
      <c r="BX13" s="56">
        <f t="shared" si="22"/>
        <v>28061.026534893561</v>
      </c>
      <c r="BZ13" s="56">
        <f>[34]Results!$M16</f>
        <v>-3484.3805555437971</v>
      </c>
      <c r="CA13" s="56">
        <f t="shared" si="23"/>
        <v>25451.362027739389</v>
      </c>
      <c r="CC13" s="56">
        <f>[35]Results!$M16</f>
        <v>-1396.6489498204601</v>
      </c>
      <c r="CD13" s="56">
        <f t="shared" si="24"/>
        <v>27539.093633462726</v>
      </c>
      <c r="CF13" s="56">
        <f>[36]Results!$M16</f>
        <v>-4006.3134569746321</v>
      </c>
      <c r="CG13" s="56">
        <f t="shared" si="25"/>
        <v>24929.429126308554</v>
      </c>
      <c r="CI13" s="56">
        <f>[37]Results!$M16</f>
        <v>-2817.3503075151907</v>
      </c>
      <c r="CJ13" s="56">
        <f t="shared" si="26"/>
        <v>26118.392275767997</v>
      </c>
      <c r="CL13" s="56">
        <f>[38]Results!$M16</f>
        <v>-961.70486529476489</v>
      </c>
      <c r="CM13" s="56">
        <f t="shared" si="27"/>
        <v>27974.037717988424</v>
      </c>
    </row>
    <row r="14" spans="1:91" x14ac:dyDescent="0.25">
      <c r="A14" s="9" t="s">
        <v>5</v>
      </c>
      <c r="B14" s="11" t="s">
        <v>28</v>
      </c>
      <c r="C14" s="11" t="s">
        <v>248</v>
      </c>
      <c r="D14" s="63"/>
      <c r="E14" s="63"/>
      <c r="F14" s="56">
        <f>'Phase 1'!F14</f>
        <v>-445.24889285255028</v>
      </c>
      <c r="G14" s="19"/>
      <c r="I14" s="56">
        <f>[11]Results!$M17</f>
        <v>-570.6357524780816</v>
      </c>
      <c r="J14" s="56">
        <f t="shared" si="0"/>
        <v>-125.38685962553132</v>
      </c>
      <c r="L14" s="56">
        <f>[12]Results!$M17</f>
        <v>-642.43419732827033</v>
      </c>
      <c r="M14" s="56">
        <f t="shared" si="1"/>
        <v>-197.18530447572005</v>
      </c>
      <c r="O14" s="56">
        <f>[13]Results!$M17</f>
        <v>-522.41003723749259</v>
      </c>
      <c r="P14" s="56">
        <f t="shared" si="2"/>
        <v>-77.161144384942304</v>
      </c>
      <c r="R14" s="56">
        <f>[14]Results!$M17</f>
        <v>-594.20848208768132</v>
      </c>
      <c r="S14" s="56">
        <f t="shared" si="3"/>
        <v>-148.95958923513103</v>
      </c>
      <c r="U14" s="56">
        <f>[15]Results!$M17</f>
        <v>-1390.4729115680934</v>
      </c>
      <c r="V14" s="56">
        <f t="shared" si="4"/>
        <v>-945.22401871554314</v>
      </c>
      <c r="X14" s="56">
        <f>[16]Results!$M17</f>
        <v>-1462.271356418282</v>
      </c>
      <c r="Y14" s="56">
        <f t="shared" si="5"/>
        <v>-1017.0224635657318</v>
      </c>
      <c r="AA14" s="56">
        <f>[17]Results!$M17</f>
        <v>-425.95860675631462</v>
      </c>
      <c r="AB14" s="56">
        <f t="shared" si="6"/>
        <v>19.290286096235661</v>
      </c>
      <c r="AC14" s="23"/>
      <c r="AD14" s="56">
        <f>[18]Results!$M17</f>
        <v>-497.75705160650352</v>
      </c>
      <c r="AE14" s="56">
        <f t="shared" si="7"/>
        <v>-52.508158753953239</v>
      </c>
      <c r="AG14" s="56">
        <f>[19]Results!$M17</f>
        <v>-1150.03304507343</v>
      </c>
      <c r="AH14" s="56">
        <f t="shared" si="8"/>
        <v>-704.78415222087972</v>
      </c>
      <c r="AJ14" s="56">
        <f>[20]Results!$M17</f>
        <v>-341.08134793287803</v>
      </c>
      <c r="AK14" s="56">
        <f t="shared" si="9"/>
        <v>104.16754491967225</v>
      </c>
      <c r="AM14" s="56">
        <f>[21]Results!$M17</f>
        <v>-393.58950668683133</v>
      </c>
      <c r="AN14" s="56">
        <f t="shared" si="10"/>
        <v>51.659386165718956</v>
      </c>
      <c r="AP14" s="56">
        <f>[22]Results!$M17</f>
        <v>-495.4036367027627</v>
      </c>
      <c r="AQ14" s="56">
        <f t="shared" si="11"/>
        <v>-50.154743850212412</v>
      </c>
      <c r="AS14" s="56">
        <f>[23]Results!$M17</f>
        <v>-163.41781298654851</v>
      </c>
      <c r="AT14" s="56">
        <f t="shared" si="12"/>
        <v>281.8310798660018</v>
      </c>
      <c r="AV14" s="56">
        <f>[24]Results!$M17</f>
        <v>-268.43413049445491</v>
      </c>
      <c r="AW14" s="56">
        <f t="shared" si="13"/>
        <v>176.81476235809538</v>
      </c>
      <c r="AY14" s="56">
        <f>[25]Results!$M17</f>
        <v>-355.24041792751501</v>
      </c>
      <c r="AZ14" s="56">
        <f t="shared" si="14"/>
        <v>90.008474925035273</v>
      </c>
      <c r="BB14" s="56">
        <f>[26]Results!$M17</f>
        <v>-210.56327220574821</v>
      </c>
      <c r="BC14" s="56">
        <f t="shared" si="15"/>
        <v>234.68562064680208</v>
      </c>
      <c r="BE14" s="56">
        <f>[27]Results!$M17</f>
        <v>-126.76626940370087</v>
      </c>
      <c r="BF14" s="56">
        <f t="shared" si="16"/>
        <v>318.48262344884938</v>
      </c>
      <c r="BH14" s="56">
        <f>[28]Results!$M17</f>
        <v>-221.28867127525518</v>
      </c>
      <c r="BI14" s="56">
        <f t="shared" si="17"/>
        <v>223.9602215772951</v>
      </c>
      <c r="BK14" s="56">
        <f>[29]Results!$M17</f>
        <v>-124.83724079407732</v>
      </c>
      <c r="BL14" s="56">
        <f t="shared" si="18"/>
        <v>320.41165205847295</v>
      </c>
      <c r="BN14" s="56">
        <f>[30]Results!$M17</f>
        <v>-114.11184172457033</v>
      </c>
      <c r="BO14" s="56">
        <f t="shared" si="19"/>
        <v>331.13705112797993</v>
      </c>
      <c r="BQ14" s="56">
        <f>[31]Results!$M17</f>
        <v>-115.19209774595953</v>
      </c>
      <c r="BR14" s="56">
        <f t="shared" si="20"/>
        <v>330.05679510659076</v>
      </c>
      <c r="BT14" s="56">
        <f>[32]Results!$M17</f>
        <v>-162.33755696515928</v>
      </c>
      <c r="BU14" s="56">
        <f t="shared" si="21"/>
        <v>282.91133588739103</v>
      </c>
      <c r="BW14" s="56">
        <f>[33]Results!$M17</f>
        <v>-298.44981566019749</v>
      </c>
      <c r="BX14" s="56">
        <f t="shared" si="22"/>
        <v>146.7990771923528</v>
      </c>
      <c r="BZ14" s="56">
        <f>[34]Results!$M17</f>
        <v>-645.67496539243791</v>
      </c>
      <c r="CA14" s="56">
        <f t="shared" si="23"/>
        <v>-200.42607253988763</v>
      </c>
      <c r="CC14" s="56">
        <f>[35]Results!$M17</f>
        <v>-394.9012461413754</v>
      </c>
      <c r="CD14" s="56">
        <f t="shared" si="24"/>
        <v>50.347646711174889</v>
      </c>
      <c r="CF14" s="56">
        <f>[36]Results!$M17</f>
        <v>-742.12639587361571</v>
      </c>
      <c r="CG14" s="56">
        <f t="shared" si="25"/>
        <v>-296.87750302106542</v>
      </c>
      <c r="CI14" s="56">
        <f>[37]Results!$M17</f>
        <v>-657.44203991114159</v>
      </c>
      <c r="CJ14" s="56">
        <f t="shared" si="26"/>
        <v>-212.19314705859131</v>
      </c>
      <c r="CL14" s="56">
        <f>[38]Results!$M17</f>
        <v>-337.03038785266858</v>
      </c>
      <c r="CM14" s="56">
        <f t="shared" si="27"/>
        <v>108.2185049998817</v>
      </c>
    </row>
    <row r="15" spans="1:91" x14ac:dyDescent="0.25">
      <c r="A15" s="10" t="s">
        <v>5</v>
      </c>
      <c r="B15" s="11" t="s">
        <v>30</v>
      </c>
      <c r="C15" s="11" t="s">
        <v>27</v>
      </c>
      <c r="D15" s="63"/>
      <c r="E15" s="63"/>
      <c r="F15" s="56">
        <f>'Phase 1'!F15</f>
        <v>-9134845.847271271</v>
      </c>
      <c r="G15" s="19"/>
      <c r="I15" s="56">
        <f>[11]Results!$M18</f>
        <v>-6146023.0780935884</v>
      </c>
      <c r="J15" s="56">
        <f t="shared" si="0"/>
        <v>2988822.7691776827</v>
      </c>
      <c r="L15" s="56">
        <f>[12]Results!$M18</f>
        <v>-17688380.051129106</v>
      </c>
      <c r="M15" s="56">
        <f t="shared" si="1"/>
        <v>-8553534.2038578354</v>
      </c>
      <c r="O15" s="56">
        <f>[13]Results!$M18</f>
        <v>-6129607.6925560012</v>
      </c>
      <c r="P15" s="56">
        <f t="shared" si="2"/>
        <v>3005238.1547152698</v>
      </c>
      <c r="R15" s="56">
        <f>[14]Results!$M18</f>
        <v>-17671964.665591523</v>
      </c>
      <c r="S15" s="56">
        <f t="shared" si="3"/>
        <v>-8537118.818320252</v>
      </c>
      <c r="U15" s="56">
        <f>[15]Results!$M18</f>
        <v>-6116475.3841259312</v>
      </c>
      <c r="V15" s="56">
        <f t="shared" si="4"/>
        <v>3018370.4631453399</v>
      </c>
      <c r="X15" s="56">
        <f>[16]Results!$M18</f>
        <v>-17658832.357161451</v>
      </c>
      <c r="Y15" s="56">
        <f t="shared" si="5"/>
        <v>-8523986.5098901801</v>
      </c>
      <c r="AA15" s="56">
        <f>[17]Results!$M18</f>
        <v>-6056670.8572971299</v>
      </c>
      <c r="AB15" s="56">
        <f t="shared" si="6"/>
        <v>3078174.9899741411</v>
      </c>
      <c r="AC15" s="23"/>
      <c r="AD15" s="56">
        <f>[18]Results!$M18</f>
        <v>-17599027.830332648</v>
      </c>
      <c r="AE15" s="56">
        <f t="shared" si="7"/>
        <v>-8464181.983061377</v>
      </c>
      <c r="AG15" s="56">
        <f>[19]Results!$M18</f>
        <v>-7124670.0548399985</v>
      </c>
      <c r="AH15" s="56">
        <f t="shared" si="8"/>
        <v>2010175.7924312726</v>
      </c>
      <c r="AJ15" s="56">
        <f>[20]Results!$M18</f>
        <v>-10568426.080458766</v>
      </c>
      <c r="AK15" s="56">
        <f t="shared" si="9"/>
        <v>-1433580.2331874948</v>
      </c>
      <c r="AM15" s="56">
        <f>[21]Results!$M18</f>
        <v>-19009666.188089792</v>
      </c>
      <c r="AN15" s="56">
        <f t="shared" si="10"/>
        <v>-9874820.3408185206</v>
      </c>
      <c r="AP15" s="56">
        <f>[22]Results!$M18</f>
        <v>-10658552.429924691</v>
      </c>
      <c r="AQ15" s="56">
        <f t="shared" si="11"/>
        <v>-1523706.58265342</v>
      </c>
      <c r="AS15" s="56">
        <f>[23]Results!$M18</f>
        <v>-5769831.212110389</v>
      </c>
      <c r="AT15" s="56">
        <f t="shared" si="12"/>
        <v>3365014.635160882</v>
      </c>
      <c r="AV15" s="56">
        <f>[24]Results!$M18</f>
        <v>-5845312.0954719046</v>
      </c>
      <c r="AW15" s="56">
        <f t="shared" si="13"/>
        <v>3289533.7517993664</v>
      </c>
      <c r="AY15" s="56">
        <f>[25]Results!$M18</f>
        <v>-5957963.1313145999</v>
      </c>
      <c r="AZ15" s="56">
        <f t="shared" si="14"/>
        <v>3176882.7159566712</v>
      </c>
      <c r="BB15" s="56">
        <f>[26]Results!$M18</f>
        <v>-5805978.75880796</v>
      </c>
      <c r="BC15" s="56">
        <f t="shared" si="15"/>
        <v>3328867.0884633111</v>
      </c>
      <c r="BE15" s="56">
        <f>[27]Results!$M18</f>
        <v>-10371955.34077673</v>
      </c>
      <c r="BF15" s="56">
        <f t="shared" si="16"/>
        <v>-1237109.4935054593</v>
      </c>
      <c r="BH15" s="56">
        <f>[28]Results!$M18</f>
        <v>-5809164.5487743346</v>
      </c>
      <c r="BI15" s="56">
        <f t="shared" si="17"/>
        <v>3325681.2984969364</v>
      </c>
      <c r="BK15" s="56">
        <f>[29]Results!$M18</f>
        <v>-5628426.7377649257</v>
      </c>
      <c r="BL15" s="56">
        <f t="shared" si="18"/>
        <v>3506419.1095063454</v>
      </c>
      <c r="BN15" s="56">
        <f>[30]Results!$M18</f>
        <v>-5625240.9477985511</v>
      </c>
      <c r="BO15" s="56">
        <f t="shared" si="19"/>
        <v>3509604.89947272</v>
      </c>
      <c r="BQ15" s="56">
        <f>[31]Results!$M18</f>
        <v>-5679462.3066056846</v>
      </c>
      <c r="BR15" s="56">
        <f t="shared" si="20"/>
        <v>3455383.5406655865</v>
      </c>
      <c r="BT15" s="56">
        <f>[32]Results!$M18</f>
        <v>-5715609.8533032564</v>
      </c>
      <c r="BU15" s="56">
        <f t="shared" si="21"/>
        <v>3419235.9939680146</v>
      </c>
      <c r="BW15" s="56">
        <f>[33]Results!$M18</f>
        <v>-5679995.2803860847</v>
      </c>
      <c r="BX15" s="56">
        <f t="shared" si="22"/>
        <v>3454850.5668851864</v>
      </c>
      <c r="BZ15" s="56">
        <f>[34]Results!$M18</f>
        <v>-6018347.3751163268</v>
      </c>
      <c r="CA15" s="56">
        <f t="shared" si="23"/>
        <v>3116498.4721549442</v>
      </c>
      <c r="CC15" s="56">
        <f>[35]Results!$M18</f>
        <v>-5860733.0913954936</v>
      </c>
      <c r="CD15" s="56">
        <f t="shared" si="24"/>
        <v>3274112.7558757775</v>
      </c>
      <c r="CF15" s="56">
        <f>[36]Results!$M18</f>
        <v>-6199085.1861257339</v>
      </c>
      <c r="CG15" s="56">
        <f t="shared" si="25"/>
        <v>2935760.6611455372</v>
      </c>
      <c r="CI15" s="56">
        <f>[37]Results!$M18</f>
        <v>-6147572.7365822336</v>
      </c>
      <c r="CJ15" s="56">
        <f t="shared" si="26"/>
        <v>2987273.1106890375</v>
      </c>
      <c r="CL15" s="56">
        <f>[38]Results!$M18</f>
        <v>-5735742.6014379039</v>
      </c>
      <c r="CM15" s="56">
        <f t="shared" si="27"/>
        <v>3399103.2458333671</v>
      </c>
    </row>
    <row r="16" spans="1:91" x14ac:dyDescent="0.25">
      <c r="A16" s="10" t="s">
        <v>5</v>
      </c>
      <c r="B16" s="11" t="s">
        <v>32</v>
      </c>
      <c r="C16" s="11" t="s">
        <v>29</v>
      </c>
      <c r="D16" s="63"/>
      <c r="E16" s="63"/>
      <c r="F16" s="56">
        <f>'Phase 1'!F16</f>
        <v>-4285618.6911067804</v>
      </c>
      <c r="G16" s="19"/>
      <c r="I16" s="56">
        <f>[11]Results!$M19</f>
        <v>-1470439.3210222793</v>
      </c>
      <c r="J16" s="56">
        <f t="shared" si="0"/>
        <v>2815179.3700845009</v>
      </c>
      <c r="L16" s="56">
        <f>[12]Results!$M19</f>
        <v>-12300647.429644944</v>
      </c>
      <c r="M16" s="56">
        <f t="shared" si="1"/>
        <v>-8015028.7385381637</v>
      </c>
      <c r="O16" s="56">
        <f>[13]Results!$M19</f>
        <v>-1455036.7440641525</v>
      </c>
      <c r="P16" s="56">
        <f t="shared" si="2"/>
        <v>2830581.9470426282</v>
      </c>
      <c r="R16" s="56">
        <f>[14]Results!$M19</f>
        <v>-12285244.852686815</v>
      </c>
      <c r="S16" s="56">
        <f t="shared" si="3"/>
        <v>-7999626.1615800345</v>
      </c>
      <c r="U16" s="56">
        <f>[15]Results!$M19</f>
        <v>-1442714.6824976515</v>
      </c>
      <c r="V16" s="56">
        <f t="shared" si="4"/>
        <v>2842904.0086091291</v>
      </c>
      <c r="X16" s="56">
        <f>[16]Results!$M19</f>
        <v>-12272922.791120315</v>
      </c>
      <c r="Y16" s="56">
        <f t="shared" si="5"/>
        <v>-7987304.1000135345</v>
      </c>
      <c r="AA16" s="56">
        <f>[17]Results!$M19</f>
        <v>-1386600.0195300502</v>
      </c>
      <c r="AB16" s="56">
        <f t="shared" si="6"/>
        <v>2899018.67157673</v>
      </c>
      <c r="AC16" s="23"/>
      <c r="AD16" s="56">
        <f>[18]Results!$M19</f>
        <v>-12216808.128152713</v>
      </c>
      <c r="AE16" s="56">
        <f t="shared" si="7"/>
        <v>-7931189.4370459327</v>
      </c>
      <c r="AG16" s="56">
        <f>[19]Results!$M19</f>
        <v>-1205096.1583939956</v>
      </c>
      <c r="AH16" s="56">
        <f t="shared" si="8"/>
        <v>3080522.5327127846</v>
      </c>
      <c r="AJ16" s="56">
        <f>[20]Results!$M19</f>
        <v>-5619985.6370565984</v>
      </c>
      <c r="AK16" s="56">
        <f t="shared" si="9"/>
        <v>-1334366.945949818</v>
      </c>
      <c r="AM16" s="56">
        <f>[21]Results!$M19</f>
        <v>-13540411.878773656</v>
      </c>
      <c r="AN16" s="56">
        <f t="shared" si="10"/>
        <v>-9254793.1876668744</v>
      </c>
      <c r="AP16" s="56">
        <f>[22]Results!$M19</f>
        <v>-5704551.3044559611</v>
      </c>
      <c r="AQ16" s="56">
        <f t="shared" si="11"/>
        <v>-1418932.6133491807</v>
      </c>
      <c r="AS16" s="56">
        <f>[23]Results!$M19</f>
        <v>-1117458.0185996371</v>
      </c>
      <c r="AT16" s="56">
        <f t="shared" si="12"/>
        <v>3168160.6725071436</v>
      </c>
      <c r="AV16" s="56">
        <f>[24]Results!$M19</f>
        <v>-1188281.8266777983</v>
      </c>
      <c r="AW16" s="56">
        <f t="shared" si="13"/>
        <v>3097336.8644289821</v>
      </c>
      <c r="AY16" s="56">
        <f>[25]Results!$M19</f>
        <v>-1293982.4357196472</v>
      </c>
      <c r="AZ16" s="56">
        <f t="shared" si="14"/>
        <v>2991636.255387133</v>
      </c>
      <c r="BB16" s="56">
        <f>[26]Results!$M19</f>
        <v>-1151375.3072665371</v>
      </c>
      <c r="BC16" s="56">
        <f t="shared" si="15"/>
        <v>3134243.3838402433</v>
      </c>
      <c r="BE16" s="56">
        <f>[27]Results!$M19</f>
        <v>-5435636.8941627191</v>
      </c>
      <c r="BF16" s="56">
        <f t="shared" si="16"/>
        <v>-1150018.2030559387</v>
      </c>
      <c r="BH16" s="56">
        <f>[28]Results!$M19</f>
        <v>-1154364.5380108983</v>
      </c>
      <c r="BI16" s="56">
        <f t="shared" si="17"/>
        <v>3131254.1530958824</v>
      </c>
      <c r="BK16" s="56">
        <f>[29]Results!$M19</f>
        <v>-984778.02193782746</v>
      </c>
      <c r="BL16" s="56">
        <f t="shared" si="18"/>
        <v>3300840.6691689529</v>
      </c>
      <c r="BN16" s="56">
        <f>[30]Results!$M19</f>
        <v>-981788.79119346605</v>
      </c>
      <c r="BO16" s="56">
        <f t="shared" si="19"/>
        <v>3303829.8999133143</v>
      </c>
      <c r="BQ16" s="56">
        <f>[31]Results!$M19</f>
        <v>-1032664.7605631017</v>
      </c>
      <c r="BR16" s="56">
        <f t="shared" si="20"/>
        <v>3252953.9305436788</v>
      </c>
      <c r="BT16" s="56">
        <f>[32]Results!$M19</f>
        <v>-1066582.0492300016</v>
      </c>
      <c r="BU16" s="56">
        <f t="shared" si="21"/>
        <v>3219036.6418767786</v>
      </c>
      <c r="BW16" s="56">
        <f>[33]Results!$M19</f>
        <v>-1033164.8505336042</v>
      </c>
      <c r="BX16" s="56">
        <f t="shared" si="22"/>
        <v>3252453.8405731763</v>
      </c>
      <c r="BZ16" s="56">
        <f>[34]Results!$M19</f>
        <v>-1350641.047854264</v>
      </c>
      <c r="CA16" s="56">
        <f t="shared" si="23"/>
        <v>2934977.6432525162</v>
      </c>
      <c r="CC16" s="56">
        <f>[35]Results!$M19</f>
        <v>-1202751.3666066753</v>
      </c>
      <c r="CD16" s="56">
        <f t="shared" si="24"/>
        <v>3082867.3245001053</v>
      </c>
      <c r="CF16" s="56">
        <f>[36]Results!$M19</f>
        <v>-1520227.5639273352</v>
      </c>
      <c r="CG16" s="56">
        <f t="shared" si="25"/>
        <v>2765391.1271794452</v>
      </c>
      <c r="CI16" s="56">
        <f>[37]Results!$M19</f>
        <v>-1471893.367537088</v>
      </c>
      <c r="CJ16" s="56">
        <f t="shared" si="26"/>
        <v>2813725.3235696927</v>
      </c>
      <c r="CL16" s="56">
        <f>[38]Results!$M19</f>
        <v>-1085472.6322024479</v>
      </c>
      <c r="CM16" s="56">
        <f t="shared" si="27"/>
        <v>3200146.0589043326</v>
      </c>
    </row>
    <row r="17" spans="1:91" x14ac:dyDescent="0.25">
      <c r="A17" s="10" t="s">
        <v>5</v>
      </c>
      <c r="B17" s="11" t="s">
        <v>34</v>
      </c>
      <c r="C17" s="11" t="s">
        <v>31</v>
      </c>
      <c r="D17" s="63"/>
      <c r="E17" s="63"/>
      <c r="F17" s="56">
        <f>'Phase 1'!F17</f>
        <v>-1001863.8075797622</v>
      </c>
      <c r="G17" s="19"/>
      <c r="I17" s="56">
        <f>[11]Results!$M20</f>
        <v>-289023.06131024694</v>
      </c>
      <c r="J17" s="56">
        <f t="shared" si="0"/>
        <v>712840.74626951525</v>
      </c>
      <c r="L17" s="56">
        <f>[12]Results!$M20</f>
        <v>-3020930.5405676784</v>
      </c>
      <c r="M17" s="56">
        <f t="shared" si="1"/>
        <v>-2019066.7329879161</v>
      </c>
      <c r="O17" s="56">
        <f>[13]Results!$M20</f>
        <v>-285137.77907284995</v>
      </c>
      <c r="P17" s="56">
        <f t="shared" si="2"/>
        <v>716726.02850691229</v>
      </c>
      <c r="R17" s="56">
        <f>[14]Results!$M20</f>
        <v>-3017045.2583302809</v>
      </c>
      <c r="S17" s="56">
        <f t="shared" si="3"/>
        <v>-2015181.4507505186</v>
      </c>
      <c r="U17" s="56">
        <f>[15]Results!$M20</f>
        <v>-282029.55328293244</v>
      </c>
      <c r="V17" s="56">
        <f t="shared" si="4"/>
        <v>719834.25429682969</v>
      </c>
      <c r="X17" s="56">
        <f>[16]Results!$M20</f>
        <v>-3013937.0325403637</v>
      </c>
      <c r="Y17" s="56">
        <f t="shared" si="5"/>
        <v>-2012073.2249606014</v>
      </c>
      <c r="AA17" s="56">
        <f>[17]Results!$M20</f>
        <v>-267874.69439936691</v>
      </c>
      <c r="AB17" s="56">
        <f t="shared" si="6"/>
        <v>733989.11318039522</v>
      </c>
      <c r="AC17" s="23"/>
      <c r="AD17" s="56">
        <f>[18]Results!$M20</f>
        <v>-2999782.173656798</v>
      </c>
      <c r="AE17" s="56">
        <f t="shared" si="7"/>
        <v>-1997918.3660770357</v>
      </c>
      <c r="AG17" s="56">
        <f>[19]Results!$M20</f>
        <v>-520654.52112144587</v>
      </c>
      <c r="AH17" s="56">
        <f t="shared" si="8"/>
        <v>481209.28645831632</v>
      </c>
      <c r="AJ17" s="56">
        <f>[20]Results!$M20</f>
        <v>-1335741.3240252333</v>
      </c>
      <c r="AK17" s="56">
        <f t="shared" si="9"/>
        <v>-333877.51644547109</v>
      </c>
      <c r="AM17" s="56">
        <f>[21]Results!$M20</f>
        <v>-3333659.6901022689</v>
      </c>
      <c r="AN17" s="56">
        <f t="shared" si="10"/>
        <v>-2331795.8825225066</v>
      </c>
      <c r="AP17" s="56">
        <f>[22]Results!$M20</f>
        <v>-1357072.9158967487</v>
      </c>
      <c r="AQ17" s="56">
        <f t="shared" si="11"/>
        <v>-355209.10831698647</v>
      </c>
      <c r="AS17" s="56">
        <f>[23]Results!$M20</f>
        <v>-199983.93570390786</v>
      </c>
      <c r="AT17" s="56">
        <f t="shared" si="12"/>
        <v>801879.87187585433</v>
      </c>
      <c r="AV17" s="56">
        <f>[24]Results!$M20</f>
        <v>-217849.1594426996</v>
      </c>
      <c r="AW17" s="56">
        <f t="shared" si="13"/>
        <v>784014.64813706256</v>
      </c>
      <c r="AY17" s="56">
        <f>[25]Results!$M20</f>
        <v>-244512.01591852197</v>
      </c>
      <c r="AZ17" s="56">
        <f t="shared" si="14"/>
        <v>757351.79166124016</v>
      </c>
      <c r="BB17" s="56">
        <f>[26]Results!$M20</f>
        <v>-208539.5325729528</v>
      </c>
      <c r="BC17" s="56">
        <f t="shared" si="15"/>
        <v>793324.27500680939</v>
      </c>
      <c r="BE17" s="56">
        <f>[27]Results!$M20</f>
        <v>-1289239.566676497</v>
      </c>
      <c r="BF17" s="56">
        <f t="shared" si="16"/>
        <v>-287375.75909673481</v>
      </c>
      <c r="BH17" s="56">
        <f>[28]Results!$M20</f>
        <v>-209293.56257365469</v>
      </c>
      <c r="BI17" s="56">
        <f t="shared" si="17"/>
        <v>792570.24500610749</v>
      </c>
      <c r="BK17" s="56">
        <f>[29]Results!$M20</f>
        <v>-166515.55988020948</v>
      </c>
      <c r="BL17" s="56">
        <f t="shared" si="18"/>
        <v>835348.24769955268</v>
      </c>
      <c r="BN17" s="56">
        <f>[30]Results!$M20</f>
        <v>-165761.52987950752</v>
      </c>
      <c r="BO17" s="56">
        <f t="shared" si="19"/>
        <v>836102.27770025469</v>
      </c>
      <c r="BQ17" s="56">
        <f>[31]Results!$M20</f>
        <v>-178594.93435718527</v>
      </c>
      <c r="BR17" s="56">
        <f t="shared" si="20"/>
        <v>823268.87322257692</v>
      </c>
      <c r="BT17" s="56">
        <f>[32]Results!$M20</f>
        <v>-187150.53122623014</v>
      </c>
      <c r="BU17" s="56">
        <f t="shared" si="21"/>
        <v>814713.27635353198</v>
      </c>
      <c r="BW17" s="56">
        <f>[33]Results!$M20</f>
        <v>-178721.08147430568</v>
      </c>
      <c r="BX17" s="56">
        <f t="shared" si="22"/>
        <v>823142.72610545647</v>
      </c>
      <c r="BZ17" s="56">
        <f>[34]Results!$M20</f>
        <v>-258804.08535084155</v>
      </c>
      <c r="CA17" s="56">
        <f t="shared" si="23"/>
        <v>743059.72222892067</v>
      </c>
      <c r="CC17" s="56">
        <f>[35]Results!$M20</f>
        <v>-221499.08416775096</v>
      </c>
      <c r="CD17" s="56">
        <f t="shared" si="24"/>
        <v>780364.72341201128</v>
      </c>
      <c r="CF17" s="56">
        <f>[36]Results!$M20</f>
        <v>-301582.08804428676</v>
      </c>
      <c r="CG17" s="56">
        <f t="shared" si="25"/>
        <v>700281.71953547536</v>
      </c>
      <c r="CI17" s="56">
        <f>[37]Results!$M20</f>
        <v>-289389.84286321001</v>
      </c>
      <c r="CJ17" s="56">
        <f t="shared" si="26"/>
        <v>712473.96471655217</v>
      </c>
      <c r="CL17" s="56">
        <f>[38]Results!$M20</f>
        <v>-191915.65894975662</v>
      </c>
      <c r="CM17" s="56">
        <f t="shared" si="27"/>
        <v>809948.14863000554</v>
      </c>
    </row>
    <row r="18" spans="1:91" x14ac:dyDescent="0.25">
      <c r="A18" s="10" t="s">
        <v>5</v>
      </c>
      <c r="B18" s="11" t="s">
        <v>36</v>
      </c>
      <c r="C18" s="11" t="s">
        <v>33</v>
      </c>
      <c r="D18" s="63"/>
      <c r="E18" s="63"/>
      <c r="F18" s="56">
        <f>'Phase 1'!F18</f>
        <v>-7301.8545371739092</v>
      </c>
      <c r="G18" s="19"/>
      <c r="I18" s="56">
        <f>[11]Results!$M21</f>
        <v>-7301.8545371739092</v>
      </c>
      <c r="J18" s="56">
        <f t="shared" si="0"/>
        <v>0</v>
      </c>
      <c r="L18" s="56">
        <f>[12]Results!$M21</f>
        <v>-7301.8545371739092</v>
      </c>
      <c r="M18" s="56">
        <f t="shared" si="1"/>
        <v>0</v>
      </c>
      <c r="O18" s="56">
        <f>[13]Results!$M21</f>
        <v>-7301.8545371739092</v>
      </c>
      <c r="P18" s="56">
        <f t="shared" si="2"/>
        <v>0</v>
      </c>
      <c r="R18" s="56">
        <f>[14]Results!$M21</f>
        <v>-7301.8545371739092</v>
      </c>
      <c r="S18" s="56">
        <f t="shared" si="3"/>
        <v>0</v>
      </c>
      <c r="U18" s="56">
        <f>[15]Results!$M21</f>
        <v>-7301.8545371739092</v>
      </c>
      <c r="V18" s="56">
        <f t="shared" si="4"/>
        <v>0</v>
      </c>
      <c r="X18" s="56">
        <f>[16]Results!$M21</f>
        <v>-7301.8545371739092</v>
      </c>
      <c r="Y18" s="56">
        <f t="shared" si="5"/>
        <v>0</v>
      </c>
      <c r="AA18" s="56">
        <f>[17]Results!$M21</f>
        <v>-7301.8545371739092</v>
      </c>
      <c r="AB18" s="56">
        <f t="shared" si="6"/>
        <v>0</v>
      </c>
      <c r="AC18" s="23"/>
      <c r="AD18" s="56">
        <f>[18]Results!$M21</f>
        <v>-7301.8545371739092</v>
      </c>
      <c r="AE18" s="56">
        <f t="shared" si="7"/>
        <v>0</v>
      </c>
      <c r="AG18" s="56">
        <f>[19]Results!$M21</f>
        <v>-3683.7687369411228</v>
      </c>
      <c r="AH18" s="56">
        <f t="shared" si="8"/>
        <v>3618.0858002327864</v>
      </c>
      <c r="AJ18" s="56">
        <f>[20]Results!$M21</f>
        <v>-7301.8545371739092</v>
      </c>
      <c r="AK18" s="56">
        <f t="shared" si="9"/>
        <v>0</v>
      </c>
      <c r="AM18" s="56">
        <f>[21]Results!$M21</f>
        <v>-7301.8545371739092</v>
      </c>
      <c r="AN18" s="56">
        <f t="shared" si="10"/>
        <v>0</v>
      </c>
      <c r="AP18" s="56">
        <f>[22]Results!$M21</f>
        <v>-7301.8545371739092</v>
      </c>
      <c r="AQ18" s="56">
        <f t="shared" si="11"/>
        <v>0</v>
      </c>
      <c r="AS18" s="56">
        <f>[23]Results!$M21</f>
        <v>-7301.8545371739092</v>
      </c>
      <c r="AT18" s="56">
        <f t="shared" si="12"/>
        <v>0</v>
      </c>
      <c r="AV18" s="56">
        <f>[24]Results!$M21</f>
        <v>-7301.8545371739092</v>
      </c>
      <c r="AW18" s="56">
        <f t="shared" si="13"/>
        <v>0</v>
      </c>
      <c r="AY18" s="56">
        <f>[25]Results!$M21</f>
        <v>-7301.8545371739092</v>
      </c>
      <c r="AZ18" s="56">
        <f t="shared" si="14"/>
        <v>0</v>
      </c>
      <c r="BB18" s="56">
        <f>[26]Results!$M21</f>
        <v>-7301.8545371739092</v>
      </c>
      <c r="BC18" s="56">
        <f t="shared" si="15"/>
        <v>0</v>
      </c>
      <c r="BE18" s="56">
        <f>[27]Results!$M21</f>
        <v>-7301.8545371739092</v>
      </c>
      <c r="BF18" s="56">
        <f t="shared" si="16"/>
        <v>0</v>
      </c>
      <c r="BH18" s="56">
        <f>[28]Results!$M21</f>
        <v>-7301.8545371739092</v>
      </c>
      <c r="BI18" s="56">
        <f t="shared" si="17"/>
        <v>0</v>
      </c>
      <c r="BK18" s="56">
        <f>[29]Results!$M21</f>
        <v>-7301.8545371739092</v>
      </c>
      <c r="BL18" s="56">
        <f t="shared" si="18"/>
        <v>0</v>
      </c>
      <c r="BN18" s="56">
        <f>[30]Results!$M21</f>
        <v>-7301.8545371739092</v>
      </c>
      <c r="BO18" s="56">
        <f t="shared" si="19"/>
        <v>0</v>
      </c>
      <c r="BQ18" s="56">
        <f>[31]Results!$M21</f>
        <v>-7301.8545371739092</v>
      </c>
      <c r="BR18" s="56">
        <f t="shared" si="20"/>
        <v>0</v>
      </c>
      <c r="BT18" s="56">
        <f>[32]Results!$M21</f>
        <v>-7301.8545371739092</v>
      </c>
      <c r="BU18" s="56">
        <f t="shared" si="21"/>
        <v>0</v>
      </c>
      <c r="BW18" s="56">
        <f>[33]Results!$M21</f>
        <v>-7301.8545371739092</v>
      </c>
      <c r="BX18" s="56">
        <f t="shared" si="22"/>
        <v>0</v>
      </c>
      <c r="BZ18" s="56">
        <f>[34]Results!$M21</f>
        <v>-7301.8545371739092</v>
      </c>
      <c r="CA18" s="56">
        <f t="shared" si="23"/>
        <v>0</v>
      </c>
      <c r="CC18" s="56">
        <f>[35]Results!$M21</f>
        <v>-7301.8545371739092</v>
      </c>
      <c r="CD18" s="56">
        <f t="shared" si="24"/>
        <v>0</v>
      </c>
      <c r="CF18" s="56">
        <f>[36]Results!$M21</f>
        <v>-7301.8545371739092</v>
      </c>
      <c r="CG18" s="56">
        <f t="shared" si="25"/>
        <v>0</v>
      </c>
      <c r="CI18" s="56">
        <f>[37]Results!$M21</f>
        <v>-7301.8545371739092</v>
      </c>
      <c r="CJ18" s="56">
        <f t="shared" si="26"/>
        <v>0</v>
      </c>
      <c r="CL18" s="56">
        <f>[38]Results!$M21</f>
        <v>-7301.8545371739092</v>
      </c>
      <c r="CM18" s="56">
        <f t="shared" si="27"/>
        <v>0</v>
      </c>
    </row>
    <row r="19" spans="1:91" x14ac:dyDescent="0.25">
      <c r="A19" s="10" t="s">
        <v>5</v>
      </c>
      <c r="B19" s="11" t="s">
        <v>249</v>
      </c>
      <c r="C19" s="11" t="s">
        <v>35</v>
      </c>
      <c r="D19" s="63"/>
      <c r="E19" s="63"/>
      <c r="F19" s="56">
        <f>'Phase 1'!F19</f>
        <v>-586762.16431520798</v>
      </c>
      <c r="G19" s="19"/>
      <c r="I19" s="56">
        <f>[11]Results!$M22</f>
        <v>-586762.16431520798</v>
      </c>
      <c r="J19" s="56">
        <f t="shared" si="0"/>
        <v>0</v>
      </c>
      <c r="L19" s="56">
        <f>[12]Results!$M22</f>
        <v>-586762.16431520798</v>
      </c>
      <c r="M19" s="56">
        <f t="shared" si="1"/>
        <v>0</v>
      </c>
      <c r="O19" s="56">
        <f>[13]Results!$M22</f>
        <v>-586762.16431520798</v>
      </c>
      <c r="P19" s="56">
        <f t="shared" si="2"/>
        <v>0</v>
      </c>
      <c r="R19" s="56">
        <f>[14]Results!$M22</f>
        <v>-586762.16431520798</v>
      </c>
      <c r="S19" s="56">
        <f t="shared" si="3"/>
        <v>0</v>
      </c>
      <c r="U19" s="56">
        <f>[15]Results!$M22</f>
        <v>-586762.16431520798</v>
      </c>
      <c r="V19" s="56">
        <f t="shared" si="4"/>
        <v>0</v>
      </c>
      <c r="X19" s="56">
        <f>[16]Results!$M22</f>
        <v>-586762.16431520798</v>
      </c>
      <c r="Y19" s="56">
        <f t="shared" si="5"/>
        <v>0</v>
      </c>
      <c r="AA19" s="56">
        <f>[17]Results!$M22</f>
        <v>-586762.16431520798</v>
      </c>
      <c r="AB19" s="56">
        <f t="shared" si="6"/>
        <v>0</v>
      </c>
      <c r="AC19" s="23"/>
      <c r="AD19" s="56">
        <f>[18]Results!$M22</f>
        <v>-586762.16431520798</v>
      </c>
      <c r="AE19" s="56">
        <f t="shared" si="7"/>
        <v>0</v>
      </c>
      <c r="AG19" s="56">
        <f>[19]Results!$M22</f>
        <v>-521142.95825397351</v>
      </c>
      <c r="AH19" s="56">
        <f t="shared" si="8"/>
        <v>65619.206061234465</v>
      </c>
      <c r="AJ19" s="56">
        <f>[20]Results!$M22</f>
        <v>-586762.16431520798</v>
      </c>
      <c r="AK19" s="56">
        <f t="shared" si="9"/>
        <v>0</v>
      </c>
      <c r="AM19" s="56">
        <f>[21]Results!$M22</f>
        <v>-586762.16431520798</v>
      </c>
      <c r="AN19" s="56">
        <f t="shared" si="10"/>
        <v>0</v>
      </c>
      <c r="AP19" s="56">
        <f>[22]Results!$M22</f>
        <v>-586762.16431520798</v>
      </c>
      <c r="AQ19" s="56">
        <f t="shared" si="11"/>
        <v>0</v>
      </c>
      <c r="AS19" s="56">
        <f>[23]Results!$M22</f>
        <v>-586762.16431520798</v>
      </c>
      <c r="AT19" s="56">
        <f t="shared" si="12"/>
        <v>0</v>
      </c>
      <c r="AV19" s="56">
        <f>[24]Results!$M22</f>
        <v>-586762.16431520798</v>
      </c>
      <c r="AW19" s="56">
        <f t="shared" si="13"/>
        <v>0</v>
      </c>
      <c r="AY19" s="56">
        <f>[25]Results!$M22</f>
        <v>-586762.16431520798</v>
      </c>
      <c r="AZ19" s="56">
        <f t="shared" si="14"/>
        <v>0</v>
      </c>
      <c r="BB19" s="56">
        <f>[26]Results!$M22</f>
        <v>-586762.16431520798</v>
      </c>
      <c r="BC19" s="56">
        <f t="shared" si="15"/>
        <v>0</v>
      </c>
      <c r="BE19" s="56">
        <f>[27]Results!$M22</f>
        <v>-586762.16431520798</v>
      </c>
      <c r="BF19" s="56">
        <f t="shared" si="16"/>
        <v>0</v>
      </c>
      <c r="BH19" s="56">
        <f>[28]Results!$M22</f>
        <v>-586762.16431520798</v>
      </c>
      <c r="BI19" s="56">
        <f t="shared" si="17"/>
        <v>0</v>
      </c>
      <c r="BK19" s="56">
        <f>[29]Results!$M22</f>
        <v>-586762.16431520798</v>
      </c>
      <c r="BL19" s="56">
        <f t="shared" si="18"/>
        <v>0</v>
      </c>
      <c r="BN19" s="56">
        <f>[30]Results!$M22</f>
        <v>-586762.16431520798</v>
      </c>
      <c r="BO19" s="56">
        <f t="shared" si="19"/>
        <v>0</v>
      </c>
      <c r="BQ19" s="56">
        <f>[31]Results!$M22</f>
        <v>-586762.16431520798</v>
      </c>
      <c r="BR19" s="56">
        <f t="shared" si="20"/>
        <v>0</v>
      </c>
      <c r="BT19" s="56">
        <f>[32]Results!$M22</f>
        <v>-586762.16431520798</v>
      </c>
      <c r="BU19" s="56">
        <f t="shared" si="21"/>
        <v>0</v>
      </c>
      <c r="BW19" s="56">
        <f>[33]Results!$M22</f>
        <v>-586762.16431520798</v>
      </c>
      <c r="BX19" s="56">
        <f t="shared" si="22"/>
        <v>0</v>
      </c>
      <c r="BZ19" s="56">
        <f>[34]Results!$M22</f>
        <v>-586762.16431520798</v>
      </c>
      <c r="CA19" s="56">
        <f t="shared" si="23"/>
        <v>0</v>
      </c>
      <c r="CC19" s="56">
        <f>[35]Results!$M22</f>
        <v>-586762.16431520798</v>
      </c>
      <c r="CD19" s="56">
        <f t="shared" si="24"/>
        <v>0</v>
      </c>
      <c r="CF19" s="56">
        <f>[36]Results!$M22</f>
        <v>-586762.16431520798</v>
      </c>
      <c r="CG19" s="56">
        <f t="shared" si="25"/>
        <v>0</v>
      </c>
      <c r="CI19" s="56">
        <f>[37]Results!$M22</f>
        <v>-586762.16431520798</v>
      </c>
      <c r="CJ19" s="56">
        <f t="shared" si="26"/>
        <v>0</v>
      </c>
      <c r="CL19" s="56">
        <f>[38]Results!$M22</f>
        <v>-586762.16431520798</v>
      </c>
      <c r="CM19" s="56">
        <f t="shared" si="27"/>
        <v>0</v>
      </c>
    </row>
    <row r="20" spans="1:91" ht="15.75" thickBot="1" x14ac:dyDescent="0.3">
      <c r="A20" s="12" t="s">
        <v>5</v>
      </c>
      <c r="B20" s="13" t="s">
        <v>250</v>
      </c>
      <c r="C20" s="13" t="s">
        <v>37</v>
      </c>
      <c r="D20" s="63"/>
      <c r="E20" s="63"/>
      <c r="F20" s="56">
        <f>'Phase 1'!F20</f>
        <v>-54930.498671953726</v>
      </c>
      <c r="G20" s="19"/>
      <c r="I20" s="56">
        <f>[11]Results!$M23</f>
        <v>-5028.3978341617858</v>
      </c>
      <c r="J20" s="56">
        <f t="shared" si="0"/>
        <v>49902.100837791942</v>
      </c>
      <c r="L20" s="56">
        <f>[12]Results!$M23</f>
        <v>-193260.97997676398</v>
      </c>
      <c r="M20" s="56">
        <f t="shared" si="1"/>
        <v>-138330.48130481027</v>
      </c>
      <c r="O20" s="56">
        <f>[13]Results!$M23</f>
        <v>-4770.3724937388688</v>
      </c>
      <c r="P20" s="56">
        <f t="shared" si="2"/>
        <v>50160.126178214858</v>
      </c>
      <c r="R20" s="56">
        <f>[14]Results!$M23</f>
        <v>-193002.95463634111</v>
      </c>
      <c r="S20" s="56">
        <f t="shared" si="3"/>
        <v>-138072.45596438739</v>
      </c>
      <c r="U20" s="56">
        <f>[15]Results!$M23</f>
        <v>-4563.9522214005374</v>
      </c>
      <c r="V20" s="56">
        <f t="shared" si="4"/>
        <v>50366.546450553185</v>
      </c>
      <c r="X20" s="56">
        <f>[16]Results!$M23</f>
        <v>-192796.53436400276</v>
      </c>
      <c r="Y20" s="56">
        <f t="shared" si="5"/>
        <v>-137866.03569204902</v>
      </c>
      <c r="AA20" s="56">
        <f>[17]Results!$M23</f>
        <v>-4357.5319490622051</v>
      </c>
      <c r="AB20" s="56">
        <f t="shared" si="6"/>
        <v>50572.96672289152</v>
      </c>
      <c r="AC20" s="23"/>
      <c r="AD20" s="56">
        <f>[18]Results!$M23</f>
        <v>-192590.11409166444</v>
      </c>
      <c r="AE20" s="56">
        <f t="shared" si="7"/>
        <v>-137659.6154197107</v>
      </c>
      <c r="AG20" s="56">
        <f>[19]Results!$M23</f>
        <v>-8446.6778138116551</v>
      </c>
      <c r="AH20" s="56">
        <f t="shared" si="8"/>
        <v>46483.820858142069</v>
      </c>
      <c r="AJ20" s="56">
        <f>[20]Results!$M23</f>
        <v>-77935.167577129367</v>
      </c>
      <c r="AK20" s="56">
        <f t="shared" si="9"/>
        <v>-23004.66890517564</v>
      </c>
      <c r="AM20" s="56">
        <f>[21]Results!$M23</f>
        <v>-215594.78299684008</v>
      </c>
      <c r="AN20" s="56">
        <f t="shared" si="10"/>
        <v>-160664.28432488634</v>
      </c>
      <c r="AP20" s="56">
        <f>[22]Results!$M23</f>
        <v>-78595.712448612016</v>
      </c>
      <c r="AQ20" s="56">
        <f t="shared" si="11"/>
        <v>-23665.213776658289</v>
      </c>
      <c r="AS20" s="56">
        <f>[23]Results!$M23</f>
        <v>-1660.5272387984839</v>
      </c>
      <c r="AT20" s="56">
        <f t="shared" si="12"/>
        <v>53269.971433155246</v>
      </c>
      <c r="AV20" s="56">
        <f>[24]Results!$M23</f>
        <v>-2110.0280238424371</v>
      </c>
      <c r="AW20" s="56">
        <f t="shared" si="13"/>
        <v>52820.470648111288</v>
      </c>
      <c r="AY20" s="56">
        <f>[25]Results!$M23</f>
        <v>-3348.5496578724346</v>
      </c>
      <c r="AZ20" s="56">
        <f t="shared" si="14"/>
        <v>51581.949014081292</v>
      </c>
      <c r="BB20" s="56">
        <f>[26]Results!$M23</f>
        <v>-1862.323697036438</v>
      </c>
      <c r="BC20" s="56">
        <f t="shared" si="15"/>
        <v>53068.174974917289</v>
      </c>
      <c r="BE20" s="56">
        <f>[27]Results!$M23</f>
        <v>-75733.57152047765</v>
      </c>
      <c r="BF20" s="56">
        <f t="shared" si="16"/>
        <v>-20803.072848523923</v>
      </c>
      <c r="BH20" s="56">
        <f>[28]Results!$M23</f>
        <v>-1908.2315656044834</v>
      </c>
      <c r="BI20" s="56">
        <f t="shared" si="17"/>
        <v>53022.267106349245</v>
      </c>
      <c r="BK20" s="56">
        <f>[29]Results!$M23</f>
        <v>-917.41425838048599</v>
      </c>
      <c r="BL20" s="56">
        <f t="shared" si="18"/>
        <v>54013.08441357324</v>
      </c>
      <c r="BN20" s="56">
        <f>[30]Results!$M23</f>
        <v>-871.50638981244094</v>
      </c>
      <c r="BO20" s="56">
        <f t="shared" si="19"/>
        <v>54058.992282141284</v>
      </c>
      <c r="BQ20" s="56">
        <f>[31]Results!$M23</f>
        <v>-1165.1185851864855</v>
      </c>
      <c r="BR20" s="56">
        <f t="shared" si="20"/>
        <v>53765.38008676724</v>
      </c>
      <c r="BT20" s="56">
        <f>[32]Results!$M23</f>
        <v>-1366.9150434244393</v>
      </c>
      <c r="BU20" s="56">
        <f t="shared" si="21"/>
        <v>53563.58362852929</v>
      </c>
      <c r="BW20" s="56">
        <f>[33]Results!$M23</f>
        <v>-1660.5272387984837</v>
      </c>
      <c r="BX20" s="56">
        <f t="shared" si="22"/>
        <v>53269.971433155246</v>
      </c>
      <c r="BZ20" s="56">
        <f>[34]Results!$M23</f>
        <v>-6614.6137749184691</v>
      </c>
      <c r="CA20" s="56">
        <f t="shared" si="23"/>
        <v>48315.884897035256</v>
      </c>
      <c r="CC20" s="56">
        <f>[35]Results!$M23</f>
        <v>-2651.3445460224816</v>
      </c>
      <c r="CD20" s="56">
        <f t="shared" si="24"/>
        <v>52279.154125931243</v>
      </c>
      <c r="CF20" s="56">
        <f>[36]Results!$M23</f>
        <v>-7605.4310821424669</v>
      </c>
      <c r="CG20" s="56">
        <f t="shared" si="25"/>
        <v>47325.06758981126</v>
      </c>
      <c r="CI20" s="56">
        <f>[37]Results!$M23</f>
        <v>-5348.349256286202</v>
      </c>
      <c r="CJ20" s="56">
        <f t="shared" si="26"/>
        <v>49582.149415667525</v>
      </c>
      <c r="CL20" s="56">
        <f>[38]Results!$M23</f>
        <v>-1825.66345666915</v>
      </c>
      <c r="CM20" s="56">
        <f t="shared" si="27"/>
        <v>53104.835215284576</v>
      </c>
    </row>
    <row r="21" spans="1:91" ht="15.75" thickTop="1" x14ac:dyDescent="0.25">
      <c r="A21" s="15"/>
      <c r="B21" s="7"/>
      <c r="C21" s="60"/>
      <c r="D21" s="63"/>
      <c r="E21" s="63"/>
      <c r="F21" s="56">
        <f>'Phase 1'!F21</f>
        <v>0</v>
      </c>
      <c r="G21" s="19"/>
      <c r="I21" s="56">
        <f>[11]Results!$M24</f>
        <v>0</v>
      </c>
      <c r="J21" s="6"/>
      <c r="L21" s="56">
        <f>[12]Results!$M24</f>
        <v>0</v>
      </c>
      <c r="M21" s="6"/>
      <c r="O21" s="56">
        <f>[13]Results!$M24</f>
        <v>0</v>
      </c>
      <c r="P21" s="6"/>
      <c r="R21" s="56">
        <f>[14]Results!$M24</f>
        <v>0</v>
      </c>
      <c r="S21" s="6"/>
      <c r="U21" s="56">
        <f>[15]Results!$M24</f>
        <v>0</v>
      </c>
      <c r="V21" s="6"/>
      <c r="X21" s="56">
        <f>[16]Results!$M24</f>
        <v>0</v>
      </c>
      <c r="Y21" s="6"/>
      <c r="AA21" s="56">
        <f>[17]Results!$M24</f>
        <v>0</v>
      </c>
      <c r="AB21" s="6"/>
      <c r="AC21" s="23"/>
      <c r="AD21" s="56">
        <f>[18]Results!$M24</f>
        <v>0</v>
      </c>
      <c r="AE21" s="6"/>
      <c r="AG21" s="56">
        <f>[19]Results!$M24</f>
        <v>0</v>
      </c>
      <c r="AH21" s="6"/>
      <c r="AJ21" s="56">
        <f>[20]Results!$M24</f>
        <v>0</v>
      </c>
      <c r="AK21" s="6"/>
      <c r="AM21" s="56">
        <f>[21]Results!$M24</f>
        <v>0</v>
      </c>
      <c r="AN21" s="6"/>
      <c r="AP21" s="56">
        <f>[22]Results!$M24</f>
        <v>0</v>
      </c>
      <c r="AQ21" s="6"/>
      <c r="AS21" s="56">
        <f>[23]Results!$M24</f>
        <v>0</v>
      </c>
      <c r="AT21" s="6"/>
      <c r="AV21" s="56">
        <f>[24]Results!$M24</f>
        <v>0</v>
      </c>
      <c r="AW21" s="6"/>
      <c r="AY21" s="56">
        <f>[25]Results!$M24</f>
        <v>0</v>
      </c>
      <c r="AZ21" s="6"/>
      <c r="BB21" s="56">
        <f>[26]Results!$M24</f>
        <v>0</v>
      </c>
      <c r="BC21" s="6"/>
      <c r="BE21" s="56">
        <f>[27]Results!$M24</f>
        <v>0</v>
      </c>
      <c r="BF21" s="6"/>
      <c r="BH21" s="56">
        <f>[28]Results!$M24</f>
        <v>0</v>
      </c>
      <c r="BI21" s="6"/>
      <c r="BK21" s="56">
        <f>[29]Results!$M24</f>
        <v>0</v>
      </c>
      <c r="BL21" s="6"/>
      <c r="BN21" s="56">
        <f>[30]Results!$M24</f>
        <v>0</v>
      </c>
      <c r="BO21" s="6"/>
      <c r="BQ21" s="56">
        <f>[31]Results!$M24</f>
        <v>0</v>
      </c>
      <c r="BR21" s="6"/>
      <c r="BT21" s="56">
        <f>[32]Results!$M24</f>
        <v>0</v>
      </c>
      <c r="BU21" s="6"/>
      <c r="BW21" s="56">
        <f>[33]Results!$M24</f>
        <v>0</v>
      </c>
      <c r="BX21" s="6"/>
      <c r="BZ21" s="56">
        <f>[34]Results!$M24</f>
        <v>0</v>
      </c>
      <c r="CA21" s="6"/>
      <c r="CC21" s="56">
        <f>[35]Results!$M24</f>
        <v>0</v>
      </c>
      <c r="CD21" s="6"/>
      <c r="CF21" s="56">
        <f>[36]Results!$M24</f>
        <v>0</v>
      </c>
      <c r="CG21" s="6"/>
      <c r="CI21" s="56">
        <f>[37]Results!$M24</f>
        <v>0</v>
      </c>
      <c r="CJ21" s="6"/>
      <c r="CL21" s="56">
        <f>[38]Results!$M24</f>
        <v>0</v>
      </c>
      <c r="CM21" s="6"/>
    </row>
    <row r="22" spans="1:91" x14ac:dyDescent="0.25">
      <c r="A22" s="16"/>
      <c r="B22" s="17"/>
      <c r="C22" s="61" t="s">
        <v>38</v>
      </c>
      <c r="D22" s="67"/>
      <c r="E22" s="67"/>
      <c r="F22" s="56">
        <f>'Phase 1'!F22</f>
        <v>-16924818.647919443</v>
      </c>
      <c r="G22" s="19"/>
      <c r="I22" s="56">
        <f>[11]Results!$M25</f>
        <v>-10173375.456933308</v>
      </c>
      <c r="J22" s="84">
        <f>SUM(J3:J21)</f>
        <v>6751443.1909861369</v>
      </c>
      <c r="L22" s="56">
        <f>[12]Results!$M25</f>
        <v>-36141208.69192528</v>
      </c>
      <c r="M22" s="84">
        <f>SUM(M3:M21)</f>
        <v>-19216390.044005826</v>
      </c>
      <c r="O22" s="56">
        <f>[13]Results!$M25</f>
        <v>-10136418.981109867</v>
      </c>
      <c r="P22" s="84">
        <f>SUM(P3:P21)</f>
        <v>6788399.6668095784</v>
      </c>
      <c r="R22" s="56">
        <f>[14]Results!$M25</f>
        <v>-36104252.215961188</v>
      </c>
      <c r="S22" s="84">
        <f>SUM(S3:S21)</f>
        <v>-19179433.568041738</v>
      </c>
      <c r="U22" s="56">
        <f>[15]Results!$M25</f>
        <v>-10107760.443897786</v>
      </c>
      <c r="V22" s="84">
        <f>SUM(V3:V21)</f>
        <v>6817058.2040216625</v>
      </c>
      <c r="X22" s="56">
        <f>[16]Results!$M25</f>
        <v>-36075593.678636581</v>
      </c>
      <c r="Y22" s="84">
        <f>SUM(Y3:Y21)</f>
        <v>-19150775.030717134</v>
      </c>
      <c r="AA22" s="56">
        <f>[17]Results!$M25</f>
        <v>-9982473.4927565753</v>
      </c>
      <c r="AB22" s="84">
        <f>SUM(AB3:AB21)</f>
        <v>6942345.15516287</v>
      </c>
      <c r="AC22" s="24"/>
      <c r="AD22" s="56">
        <f>[18]Results!$M25</f>
        <v>-35950306.726982944</v>
      </c>
      <c r="AE22" s="84">
        <f>SUM(AE3:AE21)</f>
        <v>-19025488.079063501</v>
      </c>
      <c r="AG22" s="56">
        <f>[19]Results!$M25</f>
        <v>-11073423.708008604</v>
      </c>
      <c r="AH22" s="84">
        <f>SUM(AH3:AH21)</f>
        <v>5851394.9399108421</v>
      </c>
      <c r="AJ22" s="56">
        <f>[20]Results!$M25</f>
        <v>-20132929.834148183</v>
      </c>
      <c r="AK22" s="84">
        <f>SUM(AK3:AK21)</f>
        <v>-3208111.1862287368</v>
      </c>
      <c r="AM22" s="56">
        <f>[21]Results!$M25</f>
        <v>-39123913.749416262</v>
      </c>
      <c r="AN22" s="84">
        <f>SUM(AN3:AN21)</f>
        <v>-22199095.101496812</v>
      </c>
      <c r="AP22" s="56">
        <f>[22]Results!$M25</f>
        <v>-20320522.028155461</v>
      </c>
      <c r="AQ22" s="84">
        <f>SUM(AQ3:AQ21)</f>
        <v>-3395703.3802360175</v>
      </c>
      <c r="AS22" s="56">
        <f>[23]Results!$M25</f>
        <v>-9350298.889792541</v>
      </c>
      <c r="AT22" s="84">
        <f>SUM(AT3:AT21)</f>
        <v>7574519.7581269052</v>
      </c>
      <c r="AV22" s="56">
        <f>[24]Results!$M25</f>
        <v>-9509224.0905218665</v>
      </c>
      <c r="AW22" s="84">
        <f>SUM(AW3:AW21)</f>
        <v>7415594.5573975807</v>
      </c>
      <c r="AY22" s="56">
        <f>[25]Results!$M25</f>
        <v>-9761570.7189813424</v>
      </c>
      <c r="AZ22" s="84">
        <f>SUM(AZ3:AZ21)</f>
        <v>7163247.928938102</v>
      </c>
      <c r="BB22" s="56">
        <f>[26]Results!$M25</f>
        <v>-9426643.562127769</v>
      </c>
      <c r="BC22" s="84">
        <f>SUM(BC3:BC21)</f>
        <v>7498175.0857916772</v>
      </c>
      <c r="BE22" s="56">
        <f>[27]Results!$M25</f>
        <v>-19700143.859498315</v>
      </c>
      <c r="BF22" s="84">
        <f>SUM(BF3:BF21)</f>
        <v>-2775325.2115788669</v>
      </c>
      <c r="BH22" s="56">
        <f>[28]Results!$M25</f>
        <v>-9432879.4181855824</v>
      </c>
      <c r="BI22" s="84">
        <f>SUM(BI3:BI21)</f>
        <v>7491939.2297338638</v>
      </c>
      <c r="BK22" s="56">
        <f>[29]Results!$M25</f>
        <v>-9034102.1602541208</v>
      </c>
      <c r="BL22" s="84">
        <f>SUM(BL3:BL21)</f>
        <v>7890716.4876653254</v>
      </c>
      <c r="BN22" s="56">
        <f>[30]Results!$M25</f>
        <v>-9027866.3041967303</v>
      </c>
      <c r="BO22" s="84">
        <f>SUM(BO3:BO21)</f>
        <v>7896952.3437227141</v>
      </c>
      <c r="BQ22" s="56">
        <f>[31]Results!$M25</f>
        <v>-9150910.2608264163</v>
      </c>
      <c r="BR22" s="84">
        <f>SUM(BR3:BR21)</f>
        <v>7773908.387093029</v>
      </c>
      <c r="BT22" s="56">
        <f>[32]Results!$M25</f>
        <v>-9227254.9331592228</v>
      </c>
      <c r="BU22" s="84">
        <f>SUM(BU3:BU21)</f>
        <v>7697563.7147602253</v>
      </c>
      <c r="BW22" s="56">
        <f>[33]Results!$M25</f>
        <v>-9135042.2762920037</v>
      </c>
      <c r="BX22" s="84">
        <f>SUM(BX3:BX21)</f>
        <v>7789776.3716274435</v>
      </c>
      <c r="BZ22" s="56">
        <f>[34]Results!$M25</f>
        <v>-9896372.1641410422</v>
      </c>
      <c r="CA22" s="84">
        <f>SUM(CA3:CA21)</f>
        <v>7028446.4837784041</v>
      </c>
      <c r="CC22" s="56">
        <f>[35]Results!$M25</f>
        <v>-9533819.5342303813</v>
      </c>
      <c r="CD22" s="84">
        <f>SUM(CD3:CD21)</f>
        <v>7390999.113689064</v>
      </c>
      <c r="CF22" s="56">
        <f>[36]Results!$M25</f>
        <v>-10295149.422124818</v>
      </c>
      <c r="CG22" s="84">
        <f>SUM(CG3:CG21)</f>
        <v>6629669.2257946283</v>
      </c>
      <c r="CI22" s="56">
        <f>[37]Results!$M25</f>
        <v>-10165994.137213772</v>
      </c>
      <c r="CJ22" s="84">
        <f>SUM(CJ3:CJ21)</f>
        <v>6758824.5107056722</v>
      </c>
      <c r="CL22" s="56">
        <f>[38]Results!$M25</f>
        <v>-9255341.0592777915</v>
      </c>
      <c r="CM22" s="84">
        <f>SUM(CM3:CM21)</f>
        <v>7669477.5886416547</v>
      </c>
    </row>
    <row r="23" spans="1:91" s="25" customFormat="1" x14ac:dyDescent="0.25">
      <c r="A23" s="55"/>
      <c r="B23" s="55"/>
      <c r="C23" s="67"/>
      <c r="D23" s="67"/>
      <c r="E23" s="67"/>
      <c r="F23" s="67"/>
      <c r="G23" s="97"/>
      <c r="I23" s="24"/>
      <c r="J23" s="24"/>
      <c r="L23" s="24"/>
      <c r="M23" s="24"/>
      <c r="O23" s="24"/>
      <c r="P23" s="24"/>
      <c r="R23" s="24"/>
      <c r="S23" s="24"/>
      <c r="U23" s="24"/>
      <c r="V23" s="24"/>
      <c r="X23" s="24"/>
      <c r="Y23" s="24"/>
      <c r="AA23" s="24"/>
      <c r="AB23" s="24"/>
      <c r="AC23" s="24"/>
      <c r="AD23" s="24"/>
      <c r="AE23" s="24"/>
      <c r="AG23" s="24"/>
      <c r="AH23" s="24"/>
      <c r="AJ23" s="24"/>
      <c r="AK23" s="24"/>
      <c r="AM23" s="24"/>
      <c r="AN23" s="24"/>
      <c r="AP23" s="24"/>
      <c r="AQ23" s="24"/>
      <c r="AS23" s="24"/>
      <c r="AT23" s="24"/>
      <c r="AV23" s="24"/>
      <c r="AW23" s="24"/>
      <c r="AY23" s="24"/>
      <c r="AZ23" s="24"/>
      <c r="BB23" s="24"/>
      <c r="BC23" s="24"/>
      <c r="BE23" s="24"/>
      <c r="BF23" s="24"/>
      <c r="BH23" s="24"/>
      <c r="BI23" s="24"/>
      <c r="BK23" s="24"/>
      <c r="BL23" s="24"/>
      <c r="BN23" s="24"/>
      <c r="BO23" s="24"/>
      <c r="BQ23" s="24"/>
      <c r="BR23" s="24"/>
      <c r="BT23" s="24"/>
      <c r="BU23" s="24"/>
      <c r="BW23" s="24"/>
      <c r="BX23" s="24"/>
      <c r="BZ23" s="24"/>
      <c r="CA23" s="24"/>
      <c r="CC23" s="24"/>
      <c r="CD23" s="24"/>
      <c r="CF23" s="24"/>
      <c r="CG23" s="24"/>
      <c r="CI23" s="24"/>
      <c r="CJ23" s="24"/>
      <c r="CL23" s="24"/>
      <c r="CM23" s="24"/>
    </row>
    <row r="24" spans="1:91" x14ac:dyDescent="0.25">
      <c r="E24" s="20" t="s">
        <v>76</v>
      </c>
      <c r="F24" s="3" t="s">
        <v>73</v>
      </c>
      <c r="I24" s="20" t="s">
        <v>76</v>
      </c>
      <c r="J24" s="3" t="s">
        <v>73</v>
      </c>
      <c r="L24" s="20" t="s">
        <v>76</v>
      </c>
      <c r="M24" s="3" t="s">
        <v>73</v>
      </c>
      <c r="O24" s="20" t="s">
        <v>76</v>
      </c>
      <c r="P24" s="3" t="s">
        <v>73</v>
      </c>
      <c r="R24" s="20" t="s">
        <v>76</v>
      </c>
      <c r="S24" s="3" t="s">
        <v>73</v>
      </c>
      <c r="U24" s="20" t="s">
        <v>76</v>
      </c>
      <c r="V24" s="3" t="s">
        <v>73</v>
      </c>
      <c r="X24" s="20" t="s">
        <v>76</v>
      </c>
      <c r="Y24" s="3" t="s">
        <v>73</v>
      </c>
      <c r="AA24" s="20" t="s">
        <v>76</v>
      </c>
      <c r="AB24" s="3" t="s">
        <v>73</v>
      </c>
      <c r="AD24" s="20" t="s">
        <v>76</v>
      </c>
      <c r="AE24" s="3" t="s">
        <v>73</v>
      </c>
      <c r="AG24" s="20" t="s">
        <v>76</v>
      </c>
      <c r="AH24" s="3" t="s">
        <v>73</v>
      </c>
      <c r="AJ24" s="20" t="s">
        <v>76</v>
      </c>
      <c r="AK24" s="3" t="s">
        <v>73</v>
      </c>
      <c r="AM24" s="20" t="s">
        <v>76</v>
      </c>
      <c r="AN24" s="3" t="s">
        <v>73</v>
      </c>
      <c r="AP24" s="20" t="s">
        <v>76</v>
      </c>
      <c r="AQ24" s="3" t="s">
        <v>73</v>
      </c>
      <c r="AS24" s="20" t="s">
        <v>76</v>
      </c>
      <c r="AT24" s="3" t="s">
        <v>73</v>
      </c>
      <c r="AV24" s="20" t="s">
        <v>76</v>
      </c>
      <c r="AW24" s="3" t="s">
        <v>73</v>
      </c>
      <c r="AY24" s="20" t="s">
        <v>76</v>
      </c>
      <c r="AZ24" s="3" t="s">
        <v>73</v>
      </c>
      <c r="BB24" s="20" t="s">
        <v>76</v>
      </c>
      <c r="BC24" s="3" t="s">
        <v>73</v>
      </c>
      <c r="BE24" s="20" t="s">
        <v>76</v>
      </c>
      <c r="BF24" s="3" t="s">
        <v>73</v>
      </c>
      <c r="BH24" s="20" t="s">
        <v>76</v>
      </c>
      <c r="BI24" s="3" t="s">
        <v>73</v>
      </c>
      <c r="BK24" s="20" t="s">
        <v>76</v>
      </c>
      <c r="BL24" s="3" t="s">
        <v>73</v>
      </c>
      <c r="BN24" s="20" t="s">
        <v>76</v>
      </c>
      <c r="BO24" s="3" t="s">
        <v>73</v>
      </c>
      <c r="BQ24" s="20" t="s">
        <v>76</v>
      </c>
      <c r="BR24" s="3" t="s">
        <v>73</v>
      </c>
      <c r="BT24" s="20" t="s">
        <v>76</v>
      </c>
      <c r="BU24" s="3" t="s">
        <v>73</v>
      </c>
      <c r="BW24" s="20" t="s">
        <v>76</v>
      </c>
      <c r="BX24" s="3" t="s">
        <v>73</v>
      </c>
      <c r="BZ24" s="20" t="s">
        <v>76</v>
      </c>
      <c r="CA24" s="3" t="s">
        <v>73</v>
      </c>
      <c r="CC24" s="20" t="s">
        <v>76</v>
      </c>
      <c r="CD24" s="3" t="s">
        <v>73</v>
      </c>
      <c r="CF24" s="20" t="s">
        <v>76</v>
      </c>
      <c r="CG24" s="3" t="s">
        <v>73</v>
      </c>
      <c r="CI24" s="20" t="s">
        <v>76</v>
      </c>
      <c r="CJ24" s="3" t="s">
        <v>73</v>
      </c>
      <c r="CL24" s="20" t="s">
        <v>76</v>
      </c>
      <c r="CM24" s="3" t="s">
        <v>73</v>
      </c>
    </row>
    <row r="25" spans="1:91" x14ac:dyDescent="0.25">
      <c r="E25" s="85" t="s">
        <v>69</v>
      </c>
      <c r="F25" s="58">
        <f>SUM(F3:F5)</f>
        <v>-19964.314616233925</v>
      </c>
      <c r="I25" s="85" t="s">
        <v>69</v>
      </c>
      <c r="J25" s="58">
        <f>SUM(J3:J5)</f>
        <v>6189.2365250254261</v>
      </c>
      <c r="L25" s="85" t="s">
        <v>69</v>
      </c>
      <c r="M25" s="58">
        <f>SUM(M3:M5)</f>
        <v>-13346.042358964238</v>
      </c>
      <c r="O25" s="85" t="s">
        <v>69</v>
      </c>
      <c r="P25" s="58">
        <f>SUM(P3:P5)</f>
        <v>6217.7022207386781</v>
      </c>
      <c r="R25" s="85" t="s">
        <v>69</v>
      </c>
      <c r="S25" s="58">
        <f>SUM(S3:S5)</f>
        <v>-13317.576522598891</v>
      </c>
      <c r="U25" s="85" t="s">
        <v>69</v>
      </c>
      <c r="V25" s="58">
        <f>SUM(V3:V5)</f>
        <v>6240.4747771652983</v>
      </c>
      <c r="X25" s="85" t="s">
        <v>69</v>
      </c>
      <c r="Y25" s="58">
        <f>SUM(Y3:Y5)</f>
        <v>-13294.803853652138</v>
      </c>
      <c r="AA25" s="85" t="s">
        <v>69</v>
      </c>
      <c r="AB25" s="58">
        <f>SUM(AB3:AB5)</f>
        <v>5220.4382049390788</v>
      </c>
      <c r="AD25" s="85" t="s">
        <v>69</v>
      </c>
      <c r="AE25" s="58">
        <f>SUM(AE3:AE5)</f>
        <v>-14314.839913456544</v>
      </c>
      <c r="AG25" s="85" t="s">
        <v>69</v>
      </c>
      <c r="AH25" s="58">
        <f>SUM(AH3:AH5)</f>
        <v>6846.8683549924954</v>
      </c>
      <c r="AJ25" s="85" t="s">
        <v>69</v>
      </c>
      <c r="AK25" s="58">
        <f>SUM(AK3:AK5)</f>
        <v>-2501.1490554814873</v>
      </c>
      <c r="AM25" s="85" t="s">
        <v>69</v>
      </c>
      <c r="AN25" s="58">
        <f>SUM(AN3:AN5)</f>
        <v>-16787.848706707333</v>
      </c>
      <c r="AP25" s="85" t="s">
        <v>69</v>
      </c>
      <c r="AQ25" s="58">
        <f>SUM(AQ3:AQ5)</f>
        <v>-872.92309989373507</v>
      </c>
      <c r="AS25" s="85" t="s">
        <v>69</v>
      </c>
      <c r="AT25" s="58">
        <f>SUM(AT3:AT5)</f>
        <v>4973.3607602629445</v>
      </c>
      <c r="AV25" s="85" t="s">
        <v>69</v>
      </c>
      <c r="AW25" s="58">
        <f>SUM(AW3:AW5)</f>
        <v>6064.0072039105671</v>
      </c>
      <c r="AY25" s="85" t="s">
        <v>69</v>
      </c>
      <c r="AZ25" s="58">
        <f>SUM(AZ3:AZ5)</f>
        <v>5603.8343559250752</v>
      </c>
      <c r="BB25" s="85" t="s">
        <v>69</v>
      </c>
      <c r="BC25" s="58">
        <f>SUM(BC3:BC5)</f>
        <v>5460.2148144974663</v>
      </c>
      <c r="BE25" s="85" t="s">
        <v>69</v>
      </c>
      <c r="BF25" s="58">
        <f>SUM(BF3:BF5)</f>
        <v>-2749.0725966353793</v>
      </c>
      <c r="BH25" s="85" t="s">
        <v>69</v>
      </c>
      <c r="BI25" s="58">
        <f>SUM(BI3:BI5)</f>
        <v>5577.1531507311811</v>
      </c>
      <c r="BK25" s="85" t="s">
        <v>69</v>
      </c>
      <c r="BL25" s="58">
        <f>SUM(BL3:BL5)</f>
        <v>5578.8466468172519</v>
      </c>
      <c r="BN25" s="85" t="s">
        <v>69</v>
      </c>
      <c r="BO25" s="58">
        <f>SUM(BO3:BO5)</f>
        <v>5461.9083101583383</v>
      </c>
      <c r="BQ25" s="85" t="s">
        <v>69</v>
      </c>
      <c r="BR25" s="58">
        <f>SUM(BR3:BR5)</f>
        <v>4974.2075086992036</v>
      </c>
      <c r="BT25" s="85" t="s">
        <v>69</v>
      </c>
      <c r="BU25" s="58">
        <f>SUM(BU3:BU5)</f>
        <v>5461.0615653577524</v>
      </c>
      <c r="BW25" s="85" t="s">
        <v>69</v>
      </c>
      <c r="BX25" s="58">
        <f>SUM(BX3:BX5)</f>
        <v>7471.7333902571718</v>
      </c>
      <c r="BZ25" s="85" t="s">
        <v>69</v>
      </c>
      <c r="CA25" s="58">
        <f>SUM(CA3:CA5)</f>
        <v>5768.772169299873</v>
      </c>
      <c r="CC25" s="85" t="s">
        <v>69</v>
      </c>
      <c r="CD25" s="58">
        <f>SUM(CD3:CD5)</f>
        <v>7470.0398872538071</v>
      </c>
      <c r="CF25" s="85" t="s">
        <v>69</v>
      </c>
      <c r="CG25" s="58">
        <f>SUM(CG3:CG5)</f>
        <v>5767.0786208994241</v>
      </c>
      <c r="CI25" s="85" t="s">
        <v>69</v>
      </c>
      <c r="CJ25" s="58">
        <f>SUM(CJ3:CJ5)</f>
        <v>7717.1173125726791</v>
      </c>
      <c r="CL25" s="85" t="s">
        <v>69</v>
      </c>
      <c r="CM25" s="58">
        <f>SUM(CM3:CM5)</f>
        <v>7838.0351797879075</v>
      </c>
    </row>
    <row r="26" spans="1:91" x14ac:dyDescent="0.25">
      <c r="E26" s="86" t="s">
        <v>71</v>
      </c>
      <c r="F26" s="56">
        <f>SUM(F6:F11)</f>
        <v>-1686908.8811621042</v>
      </c>
      <c r="I26" s="86" t="s">
        <v>71</v>
      </c>
      <c r="J26" s="56">
        <f>SUM(J6:J11)</f>
        <v>152347.42184272516</v>
      </c>
      <c r="L26" s="86" t="s">
        <v>71</v>
      </c>
      <c r="M26" s="56">
        <f>SUM(M6:M11)</f>
        <v>-404018.30245265085</v>
      </c>
      <c r="O26" s="86" t="s">
        <v>71</v>
      </c>
      <c r="P26" s="56">
        <f>SUM(P6:P11)</f>
        <v>153130.01615526268</v>
      </c>
      <c r="R26" s="86" t="s">
        <v>71</v>
      </c>
      <c r="S26" s="56">
        <f>SUM(S6:S11)</f>
        <v>-403235.70814011339</v>
      </c>
      <c r="U26" s="86" t="s">
        <v>71</v>
      </c>
      <c r="V26" s="56">
        <f>SUM(V6:V11)</f>
        <v>153756.09160529292</v>
      </c>
      <c r="X26" s="86" t="s">
        <v>71</v>
      </c>
      <c r="Y26" s="56">
        <f>SUM(Y6:Y11)</f>
        <v>-402609.63269008347</v>
      </c>
      <c r="AA26" s="86" t="s">
        <v>71</v>
      </c>
      <c r="AB26" s="56">
        <f>SUM(AB6:AB11)</f>
        <v>148709.36004047774</v>
      </c>
      <c r="AD26" s="86" t="s">
        <v>71</v>
      </c>
      <c r="AE26" s="56">
        <f>SUM(AE6:AE11)</f>
        <v>-407656.36425489804</v>
      </c>
      <c r="AG26" s="86" t="s">
        <v>71</v>
      </c>
      <c r="AH26" s="56">
        <f>SUM(AH6:AH11)</f>
        <v>138734.42856200816</v>
      </c>
      <c r="AI26" s="69"/>
      <c r="AJ26" s="86" t="s">
        <v>71</v>
      </c>
      <c r="AK26" s="56">
        <f>SUM(AK6:AK11)</f>
        <v>-68766.669200508273</v>
      </c>
      <c r="AM26" s="86" t="s">
        <v>71</v>
      </c>
      <c r="AN26" s="56">
        <f>SUM(AN6:AN11)</f>
        <v>-475652.08068143588</v>
      </c>
      <c r="AP26" s="86" t="s">
        <v>71</v>
      </c>
      <c r="AQ26" s="56">
        <f>SUM(AQ6:AQ11)</f>
        <v>-60800.657998700699</v>
      </c>
      <c r="AS26" s="86" t="s">
        <v>71</v>
      </c>
      <c r="AT26" s="56">
        <f>SUM(AT6:AT11)</f>
        <v>152878.38877484744</v>
      </c>
      <c r="AV26" s="86" t="s">
        <v>71</v>
      </c>
      <c r="AW26" s="56">
        <f>SUM(AW6:AW11)</f>
        <v>157823.75744251171</v>
      </c>
      <c r="AY26" s="86" t="s">
        <v>71</v>
      </c>
      <c r="AZ26" s="56">
        <f>SUM(AZ6:AZ11)</f>
        <v>152929.54723963671</v>
      </c>
      <c r="BB26" s="86" t="s">
        <v>71</v>
      </c>
      <c r="BC26" s="56">
        <f>SUM(BC6:BC11)</f>
        <v>155022.53687061573</v>
      </c>
      <c r="BE26" s="86" t="s">
        <v>71</v>
      </c>
      <c r="BF26" s="56">
        <f>SUM(BF6:BF11)</f>
        <v>-66629.656976296101</v>
      </c>
      <c r="BH26" s="86" t="s">
        <v>71</v>
      </c>
      <c r="BI26" s="56">
        <f>SUM(BI6:BI11)</f>
        <v>155679.60934674379</v>
      </c>
      <c r="BK26" s="86" t="s">
        <v>71</v>
      </c>
      <c r="BL26" s="56">
        <f>SUM(BL6:BL11)</f>
        <v>159743.6423670591</v>
      </c>
      <c r="BN26" s="86" t="s">
        <v>71</v>
      </c>
      <c r="BO26" s="56">
        <f>SUM(BO6:BO11)</f>
        <v>159086.56989093137</v>
      </c>
      <c r="BQ26" s="86" t="s">
        <v>71</v>
      </c>
      <c r="BR26" s="56">
        <f>SUM(BR6:BR11)</f>
        <v>154910.40528500543</v>
      </c>
      <c r="BT26" s="86" t="s">
        <v>71</v>
      </c>
      <c r="BU26" s="56">
        <f>SUM(BU6:BU11)</f>
        <v>157054.55338077358</v>
      </c>
      <c r="BW26" s="86" t="s">
        <v>71</v>
      </c>
      <c r="BX26" s="56">
        <f>SUM(BX6:BX11)</f>
        <v>170379.70762812655</v>
      </c>
      <c r="BZ26" s="86" t="s">
        <v>71</v>
      </c>
      <c r="CA26" s="56">
        <f>SUM(CA6:CA11)</f>
        <v>154575.05312048784</v>
      </c>
      <c r="CC26" s="86" t="s">
        <v>71</v>
      </c>
      <c r="CD26" s="56">
        <f>SUM(CD6:CD11)</f>
        <v>166315.67460781118</v>
      </c>
      <c r="CF26" s="86" t="s">
        <v>71</v>
      </c>
      <c r="CG26" s="56">
        <f>SUM(CG6:CG11)</f>
        <v>150511.02010017249</v>
      </c>
      <c r="CI26" s="86" t="s">
        <v>71</v>
      </c>
      <c r="CJ26" s="56">
        <f>SUM(CJ6:CJ11)</f>
        <v>162146.64587344124</v>
      </c>
      <c r="CL26" s="86" t="s">
        <v>71</v>
      </c>
      <c r="CM26" s="56">
        <f>SUM(CM6:CM11)</f>
        <v>171255.00865588913</v>
      </c>
    </row>
    <row r="27" spans="1:91" x14ac:dyDescent="0.25">
      <c r="E27" s="86" t="s">
        <v>70</v>
      </c>
      <c r="F27" s="56">
        <f>SUM(F13:F15)</f>
        <v>-9164226.8387474064</v>
      </c>
      <c r="I27" s="86" t="s">
        <v>70</v>
      </c>
      <c r="J27" s="56">
        <f>SUM(J13:J15)</f>
        <v>3014984.3154265787</v>
      </c>
      <c r="L27" s="86" t="s">
        <v>70</v>
      </c>
      <c r="M27" s="56">
        <f>SUM(M13:M15)</f>
        <v>-8626599.7463633232</v>
      </c>
      <c r="O27" s="86" t="s">
        <v>70</v>
      </c>
      <c r="P27" s="56">
        <f>SUM(P13:P15)</f>
        <v>3031583.8467058209</v>
      </c>
      <c r="R27" s="86" t="s">
        <v>70</v>
      </c>
      <c r="S27" s="56">
        <f>SUM(S13:S15)</f>
        <v>-8610000.2150840852</v>
      </c>
      <c r="U27" s="86" t="s">
        <v>70</v>
      </c>
      <c r="V27" s="56">
        <f>SUM(V13:V15)</f>
        <v>3043956.8282826915</v>
      </c>
      <c r="X27" s="86" t="s">
        <v>70</v>
      </c>
      <c r="Y27" s="56">
        <f>SUM(Y13:Y15)</f>
        <v>-8597627.2335072123</v>
      </c>
      <c r="AA27" s="86" t="s">
        <v>70</v>
      </c>
      <c r="AB27" s="56">
        <f>SUM(AB13:AB15)</f>
        <v>3104834.6054374361</v>
      </c>
      <c r="AD27" s="86" t="s">
        <v>70</v>
      </c>
      <c r="AE27" s="56">
        <f>SUM(AE13:AE15)</f>
        <v>-8536749.4563524667</v>
      </c>
      <c r="AG27" s="86" t="s">
        <v>70</v>
      </c>
      <c r="AH27" s="56">
        <f>SUM(AH13:AH15)</f>
        <v>2028360.7111031318</v>
      </c>
      <c r="AJ27" s="86" t="s">
        <v>70</v>
      </c>
      <c r="AK27" s="56">
        <f>SUM(AK13:AK15)</f>
        <v>-1445594.236672282</v>
      </c>
      <c r="AM27" s="86" t="s">
        <v>70</v>
      </c>
      <c r="AN27" s="56">
        <f>SUM(AN13:AN15)</f>
        <v>-9959401.8175943978</v>
      </c>
      <c r="AP27" s="86" t="s">
        <v>70</v>
      </c>
      <c r="AQ27" s="56">
        <f>SUM(AQ13:AQ15)</f>
        <v>-1536222.8636945977</v>
      </c>
      <c r="AS27" s="86" t="s">
        <v>70</v>
      </c>
      <c r="AT27" s="56">
        <f>SUM(AT13:AT15)</f>
        <v>3393357.4927756414</v>
      </c>
      <c r="AV27" s="86" t="s">
        <v>70</v>
      </c>
      <c r="AW27" s="56">
        <f>SUM(AW13:AW15)</f>
        <v>3317534.8095370024</v>
      </c>
      <c r="AY27" s="86" t="s">
        <v>70</v>
      </c>
      <c r="AZ27" s="56">
        <f>SUM(AZ13:AZ15)</f>
        <v>3204144.5512800855</v>
      </c>
      <c r="BB27" s="86" t="s">
        <v>70</v>
      </c>
      <c r="BC27" s="56">
        <f>SUM(BC13:BC15)</f>
        <v>3357056.5002845936</v>
      </c>
      <c r="BE27" s="86" t="s">
        <v>70</v>
      </c>
      <c r="BF27" s="56">
        <f>SUM(BF13:BF15)</f>
        <v>-1247749.447004738</v>
      </c>
      <c r="BH27" s="86" t="s">
        <v>70</v>
      </c>
      <c r="BI27" s="56">
        <f>SUM(BI13:BI15)</f>
        <v>3353835.8020280497</v>
      </c>
      <c r="BK27" s="86" t="s">
        <v>70</v>
      </c>
      <c r="BL27" s="56">
        <f>SUM(BL13:BL15)</f>
        <v>3535191.9973693704</v>
      </c>
      <c r="BN27" s="86" t="s">
        <v>70</v>
      </c>
      <c r="BO27" s="56">
        <f>SUM(BO13:BO15)</f>
        <v>3538412.6956259143</v>
      </c>
      <c r="BQ27" s="86" t="s">
        <v>70</v>
      </c>
      <c r="BR27" s="56">
        <f>SUM(BR13:BR15)</f>
        <v>3484035.5904463022</v>
      </c>
      <c r="BT27" s="86" t="s">
        <v>70</v>
      </c>
      <c r="BU27" s="56">
        <f>SUM(BU13:BU15)</f>
        <v>3447734.597955253</v>
      </c>
      <c r="BW27" s="86" t="s">
        <v>70</v>
      </c>
      <c r="BX27" s="56">
        <f>SUM(BX13:BX15)</f>
        <v>3483058.3924972722</v>
      </c>
      <c r="BZ27" s="86" t="s">
        <v>70</v>
      </c>
      <c r="CA27" s="56">
        <f>SUM(CA13:CA15)</f>
        <v>3141749.4081101436</v>
      </c>
      <c r="CC27" s="86" t="s">
        <v>70</v>
      </c>
      <c r="CD27" s="56">
        <f>SUM(CD13:CD15)</f>
        <v>3301702.1971559515</v>
      </c>
      <c r="CF27" s="86" t="s">
        <v>70</v>
      </c>
      <c r="CG27" s="56">
        <f>SUM(CG13:CG15)</f>
        <v>2960393.2127688248</v>
      </c>
      <c r="CI27" s="86" t="s">
        <v>70</v>
      </c>
      <c r="CJ27" s="56">
        <f>SUM(CJ13:CJ15)</f>
        <v>3013179.3098177467</v>
      </c>
      <c r="CL27" s="86" t="s">
        <v>70</v>
      </c>
      <c r="CM27" s="56">
        <f>SUM(CM13:CM15)</f>
        <v>3427185.5020563556</v>
      </c>
    </row>
    <row r="28" spans="1:91" x14ac:dyDescent="0.25">
      <c r="E28" s="87" t="s">
        <v>172</v>
      </c>
      <c r="F28" s="84">
        <f>SUM(F15:F20)</f>
        <v>-15071322.863482151</v>
      </c>
      <c r="I28" s="87" t="s">
        <v>172</v>
      </c>
      <c r="J28" s="84">
        <f>SUM(J15:J20)</f>
        <v>6566744.9863694916</v>
      </c>
      <c r="L28" s="87" t="s">
        <v>172</v>
      </c>
      <c r="M28" s="84">
        <f>SUM(M15:M20)</f>
        <v>-18725960.156688727</v>
      </c>
      <c r="O28" s="87" t="s">
        <v>172</v>
      </c>
      <c r="P28" s="84">
        <f>SUM(P15:P20)</f>
        <v>6602706.2564430255</v>
      </c>
      <c r="R28" s="87" t="s">
        <v>172</v>
      </c>
      <c r="S28" s="84">
        <f>SUM(S15:S20)</f>
        <v>-18689998.886615191</v>
      </c>
      <c r="U28" s="87" t="s">
        <v>172</v>
      </c>
      <c r="V28" s="84">
        <f>SUM(V15:V20)</f>
        <v>6631475.2725018524</v>
      </c>
      <c r="X28" s="87" t="s">
        <v>172</v>
      </c>
      <c r="Y28" s="84">
        <f>SUM(Y15:Y20)</f>
        <v>-18661229.870556366</v>
      </c>
      <c r="AA28" s="87" t="s">
        <v>172</v>
      </c>
      <c r="AB28" s="84">
        <f>SUM(AB15:AB20)</f>
        <v>6761755.741454158</v>
      </c>
      <c r="AD28" s="87" t="s">
        <v>172</v>
      </c>
      <c r="AE28" s="84">
        <f>SUM(AE15:AE20)</f>
        <v>-18530949.401604056</v>
      </c>
      <c r="AG28" s="87" t="s">
        <v>172</v>
      </c>
      <c r="AH28" s="84">
        <f>SUM(AH15:AH20)</f>
        <v>5687628.7243219828</v>
      </c>
      <c r="AJ28" s="87" t="s">
        <v>172</v>
      </c>
      <c r="AK28" s="84">
        <f>SUM(AK15:AK20)</f>
        <v>-3124829.3644879595</v>
      </c>
      <c r="AM28" s="87" t="s">
        <v>172</v>
      </c>
      <c r="AN28" s="84">
        <f>SUM(AN15:AN20)</f>
        <v>-21622073.695332792</v>
      </c>
      <c r="AP28" s="87" t="s">
        <v>172</v>
      </c>
      <c r="AQ28" s="84">
        <f>SUM(AQ15:AQ20)</f>
        <v>-3321513.5180962454</v>
      </c>
      <c r="AS28" s="87" t="s">
        <v>172</v>
      </c>
      <c r="AT28" s="84">
        <f>SUM(AT15:AT20)</f>
        <v>7388325.1509770351</v>
      </c>
      <c r="AV28" s="87" t="s">
        <v>172</v>
      </c>
      <c r="AW28" s="84">
        <f>SUM(AW15:AW20)</f>
        <v>7223705.7350135222</v>
      </c>
      <c r="AY28" s="87" t="s">
        <v>172</v>
      </c>
      <c r="AZ28" s="84">
        <f>SUM(AZ15:AZ20)</f>
        <v>6977452.7120191259</v>
      </c>
      <c r="BB28" s="87" t="s">
        <v>172</v>
      </c>
      <c r="BC28" s="84">
        <f>SUM(BC15:BC20)</f>
        <v>7309502.9222852811</v>
      </c>
      <c r="BE28" s="87" t="s">
        <v>172</v>
      </c>
      <c r="BF28" s="84">
        <f>SUM(BF15:BF20)</f>
        <v>-2695306.5285066566</v>
      </c>
      <c r="BH28" s="87" t="s">
        <v>172</v>
      </c>
      <c r="BI28" s="84">
        <f>SUM(BI15:BI20)</f>
        <v>7302527.9637052761</v>
      </c>
      <c r="BK28" s="87" t="s">
        <v>172</v>
      </c>
      <c r="BL28" s="84">
        <f>SUM(BL15:BL20)</f>
        <v>7696621.1107884236</v>
      </c>
      <c r="BN28" s="87" t="s">
        <v>172</v>
      </c>
      <c r="BO28" s="84">
        <f>SUM(BO15:BO20)</f>
        <v>7703596.0693684295</v>
      </c>
      <c r="BQ28" s="87" t="s">
        <v>172</v>
      </c>
      <c r="BR28" s="84">
        <f>SUM(BR15:BR20)</f>
        <v>7585371.7245186092</v>
      </c>
      <c r="BT28" s="87" t="s">
        <v>172</v>
      </c>
      <c r="BU28" s="84">
        <f>SUM(BU15:BU20)</f>
        <v>7506549.4958268553</v>
      </c>
      <c r="BW28" s="87" t="s">
        <v>172</v>
      </c>
      <c r="BX28" s="84">
        <f>SUM(BX15:BX20)</f>
        <v>7583717.1049969746</v>
      </c>
      <c r="BZ28" s="87" t="s">
        <v>172</v>
      </c>
      <c r="CA28" s="84">
        <f>SUM(CA15:CA20)</f>
        <v>6842851.7225334169</v>
      </c>
      <c r="CC28" s="87" t="s">
        <v>172</v>
      </c>
      <c r="CD28" s="84">
        <f>SUM(CD15:CD20)</f>
        <v>7189623.9579138262</v>
      </c>
      <c r="CF28" s="87" t="s">
        <v>172</v>
      </c>
      <c r="CG28" s="84">
        <f>SUM(CG15:CG20)</f>
        <v>6448758.5754502686</v>
      </c>
      <c r="CI28" s="87" t="s">
        <v>172</v>
      </c>
      <c r="CJ28" s="84">
        <f>SUM(CJ15:CJ20)</f>
        <v>6563054.5483909491</v>
      </c>
      <c r="CL28" s="87" t="s">
        <v>172</v>
      </c>
      <c r="CM28" s="84">
        <f>SUM(CM15:CM20)</f>
        <v>7462302.2885829899</v>
      </c>
    </row>
    <row r="29" spans="1:91" x14ac:dyDescent="0.25">
      <c r="F29" s="81"/>
      <c r="J29" s="81"/>
      <c r="M29" s="81"/>
      <c r="P29" s="81"/>
      <c r="S29" s="81"/>
      <c r="V29" s="81"/>
      <c r="Y29" s="81"/>
      <c r="AB29" s="81"/>
      <c r="AE29" s="81"/>
      <c r="AH29" s="81"/>
      <c r="AK29" s="81"/>
      <c r="AN29" s="81"/>
      <c r="AQ29" s="81"/>
      <c r="AT29" s="81"/>
      <c r="AW29" s="81"/>
      <c r="AZ29" s="81"/>
      <c r="BC29" s="81"/>
      <c r="BF29" s="81"/>
      <c r="BI29" s="81"/>
      <c r="BL29" s="81"/>
      <c r="BO29" s="81"/>
      <c r="BR29" s="81"/>
      <c r="BU29" s="81"/>
      <c r="BX29" s="81"/>
      <c r="CA29" s="81"/>
      <c r="CD29" s="81"/>
      <c r="CG29" s="81"/>
      <c r="CJ29" s="81"/>
      <c r="CM29" s="81"/>
    </row>
    <row r="30" spans="1:91" x14ac:dyDescent="0.25">
      <c r="E30" s="20" t="s">
        <v>76</v>
      </c>
      <c r="F30" s="3" t="s">
        <v>74</v>
      </c>
      <c r="I30" s="20" t="s">
        <v>76</v>
      </c>
      <c r="J30" s="3" t="s">
        <v>74</v>
      </c>
      <c r="L30" s="20" t="s">
        <v>76</v>
      </c>
      <c r="M30" s="3" t="s">
        <v>74</v>
      </c>
      <c r="O30" s="20" t="s">
        <v>76</v>
      </c>
      <c r="P30" s="3" t="s">
        <v>74</v>
      </c>
      <c r="R30" s="20" t="s">
        <v>76</v>
      </c>
      <c r="S30" s="3" t="s">
        <v>74</v>
      </c>
      <c r="U30" s="20" t="s">
        <v>76</v>
      </c>
      <c r="V30" s="3" t="s">
        <v>74</v>
      </c>
      <c r="X30" s="20" t="s">
        <v>76</v>
      </c>
      <c r="Y30" s="3" t="s">
        <v>74</v>
      </c>
      <c r="AA30" s="20" t="s">
        <v>76</v>
      </c>
      <c r="AB30" s="3" t="s">
        <v>74</v>
      </c>
      <c r="AD30" s="20" t="s">
        <v>76</v>
      </c>
      <c r="AE30" s="3" t="s">
        <v>74</v>
      </c>
      <c r="AG30" s="20" t="s">
        <v>76</v>
      </c>
      <c r="AH30" s="3" t="s">
        <v>74</v>
      </c>
      <c r="AJ30" s="20" t="s">
        <v>76</v>
      </c>
      <c r="AK30" s="3" t="s">
        <v>74</v>
      </c>
      <c r="AM30" s="20" t="s">
        <v>76</v>
      </c>
      <c r="AN30" s="3" t="s">
        <v>74</v>
      </c>
      <c r="AP30" s="20" t="s">
        <v>76</v>
      </c>
      <c r="AQ30" s="3" t="s">
        <v>74</v>
      </c>
      <c r="AS30" s="20" t="s">
        <v>76</v>
      </c>
      <c r="AT30" s="3" t="s">
        <v>74</v>
      </c>
      <c r="AV30" s="20" t="s">
        <v>76</v>
      </c>
      <c r="AW30" s="3" t="s">
        <v>74</v>
      </c>
      <c r="AY30" s="20" t="s">
        <v>76</v>
      </c>
      <c r="AZ30" s="3" t="s">
        <v>74</v>
      </c>
      <c r="BB30" s="20" t="s">
        <v>76</v>
      </c>
      <c r="BC30" s="3" t="s">
        <v>74</v>
      </c>
      <c r="BE30" s="20" t="s">
        <v>76</v>
      </c>
      <c r="BF30" s="3" t="s">
        <v>74</v>
      </c>
      <c r="BH30" s="20" t="s">
        <v>76</v>
      </c>
      <c r="BI30" s="3" t="s">
        <v>74</v>
      </c>
      <c r="BK30" s="20" t="s">
        <v>76</v>
      </c>
      <c r="BL30" s="3" t="s">
        <v>74</v>
      </c>
      <c r="BN30" s="20" t="s">
        <v>76</v>
      </c>
      <c r="BO30" s="3" t="s">
        <v>74</v>
      </c>
      <c r="BQ30" s="20" t="s">
        <v>76</v>
      </c>
      <c r="BR30" s="3" t="s">
        <v>74</v>
      </c>
      <c r="BT30" s="20" t="s">
        <v>76</v>
      </c>
      <c r="BU30" s="3" t="s">
        <v>74</v>
      </c>
      <c r="BW30" s="20" t="s">
        <v>76</v>
      </c>
      <c r="BX30" s="3" t="s">
        <v>74</v>
      </c>
      <c r="BZ30" s="20" t="s">
        <v>76</v>
      </c>
      <c r="CA30" s="3" t="s">
        <v>74</v>
      </c>
      <c r="CC30" s="20" t="s">
        <v>76</v>
      </c>
      <c r="CD30" s="3" t="s">
        <v>74</v>
      </c>
      <c r="CF30" s="20" t="s">
        <v>76</v>
      </c>
      <c r="CG30" s="3" t="s">
        <v>74</v>
      </c>
      <c r="CI30" s="20" t="s">
        <v>76</v>
      </c>
      <c r="CJ30" s="3" t="s">
        <v>74</v>
      </c>
      <c r="CL30" s="20" t="s">
        <v>76</v>
      </c>
      <c r="CM30" s="3" t="s">
        <v>74</v>
      </c>
    </row>
    <row r="31" spans="1:91" x14ac:dyDescent="0.25">
      <c r="E31" s="85" t="s">
        <v>69</v>
      </c>
      <c r="F31" s="88">
        <f>F25/($F$3+$F$4+$F$5)</f>
        <v>1</v>
      </c>
      <c r="I31" s="85" t="s">
        <v>69</v>
      </c>
      <c r="J31" s="88">
        <f>J25/($F$3+$F$4+$F$5)</f>
        <v>-0.31001497642161308</v>
      </c>
      <c r="L31" s="85" t="s">
        <v>69</v>
      </c>
      <c r="M31" s="88">
        <f>M25/($F$3+$F$4+$F$5)</f>
        <v>0.66849489278795182</v>
      </c>
      <c r="O31" s="85" t="s">
        <v>69</v>
      </c>
      <c r="P31" s="88">
        <f>P25/($F$3+$F$4+$F$5)</f>
        <v>-0.31144080526975726</v>
      </c>
      <c r="R31" s="85" t="s">
        <v>69</v>
      </c>
      <c r="S31" s="88">
        <f>S25/($F$3+$F$4+$F$5)</f>
        <v>0.66706905689463247</v>
      </c>
      <c r="U31" s="85" t="s">
        <v>69</v>
      </c>
      <c r="V31" s="88">
        <f>V25/($F$3+$F$4+$F$5)</f>
        <v>-0.3125814683410606</v>
      </c>
      <c r="X31" s="85" t="s">
        <v>69</v>
      </c>
      <c r="Y31" s="88">
        <f>Y25/($F$3+$F$4+$F$5)</f>
        <v>0.66592838818726618</v>
      </c>
      <c r="AA31" s="85" t="s">
        <v>69</v>
      </c>
      <c r="AB31" s="88">
        <f>AB25/($F$3+$F$4+$F$5)</f>
        <v>-0.26148847607791625</v>
      </c>
      <c r="AD31" s="85" t="s">
        <v>69</v>
      </c>
      <c r="AE31" s="88">
        <f>AE25/($F$3+$F$4+$F$5)</f>
        <v>0.71702135478352325</v>
      </c>
      <c r="AG31" s="85" t="s">
        <v>69</v>
      </c>
      <c r="AH31" s="88">
        <f>AH25/($F$3+$F$4+$F$5)</f>
        <v>-0.34295534240003328</v>
      </c>
      <c r="AJ31" s="85" t="s">
        <v>69</v>
      </c>
      <c r="AK31" s="88">
        <f>AK25/($F$3+$F$4+$F$5)</f>
        <v>0.12528098778045127</v>
      </c>
      <c r="AM31" s="85" t="s">
        <v>69</v>
      </c>
      <c r="AN31" s="88">
        <f>AN25/($F$3+$F$4+$F$5)</f>
        <v>0.84089281447490016</v>
      </c>
      <c r="AP31" s="85" t="s">
        <v>69</v>
      </c>
      <c r="AQ31" s="88">
        <f>AQ25/($F$3+$F$4+$F$5)</f>
        <v>4.372417068522453E-2</v>
      </c>
      <c r="AS31" s="85" t="s">
        <v>69</v>
      </c>
      <c r="AT31" s="88">
        <f>AT25/($F$3+$F$4+$F$5)</f>
        <v>-0.24911252181023386</v>
      </c>
      <c r="AV31" s="85" t="s">
        <v>69</v>
      </c>
      <c r="AW31" s="88">
        <f>AW25/($F$3+$F$4+$F$5)</f>
        <v>-0.303742318255175</v>
      </c>
      <c r="AY31" s="85" t="s">
        <v>69</v>
      </c>
      <c r="AZ31" s="88">
        <f>AZ25/($F$3+$F$4+$F$5)</f>
        <v>-0.28069254886257572</v>
      </c>
      <c r="BB31" s="85" t="s">
        <v>69</v>
      </c>
      <c r="BC31" s="88">
        <f>BC25/($F$3+$F$4+$F$5)</f>
        <v>-0.27349873609272357</v>
      </c>
      <c r="BE31" s="85" t="s">
        <v>69</v>
      </c>
      <c r="BF31" s="88">
        <f>BF25/($F$3+$F$4+$F$5)</f>
        <v>0.13769932249013841</v>
      </c>
      <c r="BH31" s="85" t="s">
        <v>69</v>
      </c>
      <c r="BI31" s="88">
        <f>BI25/($F$3+$F$4+$F$5)</f>
        <v>-0.2793561040255364</v>
      </c>
      <c r="BK31" s="85" t="s">
        <v>69</v>
      </c>
      <c r="BL31" s="88">
        <f>BL25/($F$3+$F$4+$F$5)</f>
        <v>-0.27944093018253824</v>
      </c>
      <c r="BN31" s="85" t="s">
        <v>69</v>
      </c>
      <c r="BO31" s="88">
        <f>BO25/($F$3+$F$4+$F$5)</f>
        <v>-0.2735835622284275</v>
      </c>
      <c r="BQ31" s="85" t="s">
        <v>69</v>
      </c>
      <c r="BR31" s="88">
        <f>BR25/($F$3+$F$4+$F$5)</f>
        <v>-0.2491549349084311</v>
      </c>
      <c r="BT31" s="85" t="s">
        <v>69</v>
      </c>
      <c r="BU31" s="88">
        <f>BU25/($F$3+$F$4+$F$5)</f>
        <v>-0.2735411493123388</v>
      </c>
      <c r="BW31" s="85" t="s">
        <v>69</v>
      </c>
      <c r="BX31" s="88">
        <f>BX25/($F$3+$F$4+$F$5)</f>
        <v>-0.37425444017905596</v>
      </c>
      <c r="BZ31" s="85" t="s">
        <v>69</v>
      </c>
      <c r="CA31" s="88">
        <f>CA25/($F$3+$F$4+$F$5)</f>
        <v>-0.28895418050610222</v>
      </c>
      <c r="CC31" s="85" t="s">
        <v>69</v>
      </c>
      <c r="CD31" s="88">
        <f>CD25/($F$3+$F$4+$F$5)</f>
        <v>-0.37416961367557117</v>
      </c>
      <c r="CF31" s="85" t="s">
        <v>69</v>
      </c>
      <c r="CG31" s="88">
        <f>CG25/($F$3+$F$4+$F$5)</f>
        <v>-0.28886935172870604</v>
      </c>
      <c r="CI31" s="85" t="s">
        <v>69</v>
      </c>
      <c r="CJ31" s="88">
        <f>CJ25/($F$3+$F$4+$F$5)</f>
        <v>-0.38654556697366044</v>
      </c>
      <c r="CL31" s="85" t="s">
        <v>69</v>
      </c>
      <c r="CM31" s="88">
        <f>CM25/($F$3+$F$4+$F$5)</f>
        <v>-0.39260226711787199</v>
      </c>
    </row>
    <row r="32" spans="1:91" x14ac:dyDescent="0.25">
      <c r="E32" s="86" t="s">
        <v>71</v>
      </c>
      <c r="F32" s="89">
        <f>F26/($F$11+$F$6+$F$7+$F$8+$F$9+$F$10)</f>
        <v>1</v>
      </c>
      <c r="I32" s="86" t="s">
        <v>71</v>
      </c>
      <c r="J32" s="89">
        <f>J26/($F$11+$F$6+$F$7+$F$8+$F$9+$F$10)</f>
        <v>-9.0311589169993392E-2</v>
      </c>
      <c r="L32" s="86" t="s">
        <v>71</v>
      </c>
      <c r="M32" s="89">
        <f>M26/($F$11+$F$6+$F$7+$F$8+$F$9+$F$10)</f>
        <v>0.23950214914650542</v>
      </c>
      <c r="O32" s="86" t="s">
        <v>71</v>
      </c>
      <c r="P32" s="89">
        <f>P26/($F$11+$F$6+$F$7+$F$8+$F$9+$F$10)</f>
        <v>-9.0775511271107945E-2</v>
      </c>
      <c r="R32" s="86" t="s">
        <v>71</v>
      </c>
      <c r="S32" s="89">
        <f>S26/($F$11+$F$6+$F$7+$F$8+$F$9+$F$10)</f>
        <v>0.23903822704539091</v>
      </c>
      <c r="U32" s="86" t="s">
        <v>71</v>
      </c>
      <c r="V32" s="89">
        <f>V26/($F$11+$F$6+$F$7+$F$8+$F$9+$F$10)</f>
        <v>-9.1146648951999726E-2</v>
      </c>
      <c r="X32" s="86" t="s">
        <v>71</v>
      </c>
      <c r="Y32" s="89">
        <f>Y26/($F$11+$F$6+$F$7+$F$8+$F$9+$F$10)</f>
        <v>0.23866708936449932</v>
      </c>
      <c r="AA32" s="86" t="s">
        <v>71</v>
      </c>
      <c r="AB32" s="89">
        <f>AB26/($F$11+$F$6+$F$7+$F$8+$F$9+$F$10)</f>
        <v>-8.815494523808097E-2</v>
      </c>
      <c r="AD32" s="86" t="s">
        <v>71</v>
      </c>
      <c r="AE32" s="89">
        <f>AE26/($F$11+$F$6+$F$7+$F$8+$F$9+$F$10)</f>
        <v>0.2416587930784177</v>
      </c>
      <c r="AG32" s="86" t="s">
        <v>71</v>
      </c>
      <c r="AH32" s="89">
        <f>AH26/($F$11+$F$6+$F$7+$F$8+$F$9+$F$10)</f>
        <v>-8.2241803402229183E-2</v>
      </c>
      <c r="AJ32" s="86" t="s">
        <v>71</v>
      </c>
      <c r="AK32" s="89">
        <f>AK26/($F$11+$F$6+$F$7+$F$8+$F$9+$F$10)</f>
        <v>4.0764898429567348E-2</v>
      </c>
      <c r="AM32" s="86" t="s">
        <v>71</v>
      </c>
      <c r="AN32" s="89">
        <f>AN26/($F$11+$F$6+$F$7+$F$8+$F$9+$F$10)</f>
        <v>0.2819666705137987</v>
      </c>
      <c r="AP32" s="86" t="s">
        <v>71</v>
      </c>
      <c r="AQ32" s="89">
        <f>AQ26/($F$11+$F$6+$F$7+$F$8+$F$9+$F$10)</f>
        <v>3.6042645028233768E-2</v>
      </c>
      <c r="AS32" s="86" t="s">
        <v>71</v>
      </c>
      <c r="AT32" s="89">
        <f>AT26/($F$11+$F$6+$F$7+$F$8+$F$9+$F$10)</f>
        <v>-9.062634649805755E-2</v>
      </c>
      <c r="AV32" s="86" t="s">
        <v>71</v>
      </c>
      <c r="AW32" s="89">
        <f>AW26/($F$11+$F$6+$F$7+$F$8+$F$9+$F$10)</f>
        <v>-9.355796226159388E-2</v>
      </c>
      <c r="AY32" s="86" t="s">
        <v>71</v>
      </c>
      <c r="AZ32" s="89">
        <f>AZ26/($F$11+$F$6+$F$7+$F$8+$F$9+$F$10)</f>
        <v>-9.0656673248577721E-2</v>
      </c>
      <c r="BB32" s="86" t="s">
        <v>71</v>
      </c>
      <c r="BC32" s="89">
        <f>BC26/($F$11+$F$6+$F$7+$F$8+$F$9+$F$10)</f>
        <v>-9.1897398017029452E-2</v>
      </c>
      <c r="BE32" s="86" t="s">
        <v>71</v>
      </c>
      <c r="BF32" s="89">
        <f>BF26/($F$11+$F$6+$F$7+$F$8+$F$9+$F$10)</f>
        <v>3.9498077057010465E-2</v>
      </c>
      <c r="BH32" s="86" t="s">
        <v>71</v>
      </c>
      <c r="BI32" s="89">
        <f>BI26/($F$11+$F$6+$F$7+$F$8+$F$9+$F$10)</f>
        <v>-9.22869107426222E-2</v>
      </c>
      <c r="BK32" s="86" t="s">
        <v>71</v>
      </c>
      <c r="BL32" s="89">
        <f>BL26/($F$11+$F$6+$F$7+$F$8+$F$9+$F$10)</f>
        <v>-9.4696070517461733E-2</v>
      </c>
      <c r="BN32" s="86" t="s">
        <v>71</v>
      </c>
      <c r="BO32" s="89">
        <f>BO26/($F$11+$F$6+$F$7+$F$8+$F$9+$F$10)</f>
        <v>-9.4306557791869181E-2</v>
      </c>
      <c r="BQ32" s="86" t="s">
        <v>71</v>
      </c>
      <c r="BR32" s="89">
        <f>BR26/($F$11+$F$6+$F$7+$F$8+$F$9+$F$10)</f>
        <v>-9.1830926385477518E-2</v>
      </c>
      <c r="BT32" s="86" t="s">
        <v>71</v>
      </c>
      <c r="BU32" s="89">
        <f>BU26/($F$11+$F$6+$F$7+$F$8+$F$9+$F$10)</f>
        <v>-9.3101977904449337E-2</v>
      </c>
      <c r="BW32" s="86" t="s">
        <v>71</v>
      </c>
      <c r="BX32" s="89">
        <f>BX26/($F$11+$F$6+$F$7+$F$8+$F$9+$F$10)</f>
        <v>-0.10100113262238131</v>
      </c>
      <c r="BZ32" s="86" t="s">
        <v>71</v>
      </c>
      <c r="CA32" s="89">
        <f>CA26/($F$11+$F$6+$F$7+$F$8+$F$9+$F$10)</f>
        <v>-9.1632129539801668E-2</v>
      </c>
      <c r="CC32" s="86" t="s">
        <v>71</v>
      </c>
      <c r="CD32" s="89">
        <f>CD26/($F$11+$F$6+$F$7+$F$8+$F$9+$F$10)</f>
        <v>-9.8591972847541731E-2</v>
      </c>
      <c r="CF32" s="86" t="s">
        <v>71</v>
      </c>
      <c r="CG32" s="89">
        <f>CG26/($F$11+$F$6+$F$7+$F$8+$F$9+$F$10)</f>
        <v>-8.9222969764962121E-2</v>
      </c>
      <c r="CI32" s="86" t="s">
        <v>71</v>
      </c>
      <c r="CJ32" s="89">
        <f>CJ26/($F$11+$F$6+$F$7+$F$8+$F$9+$F$10)</f>
        <v>-9.6120571587565012E-2</v>
      </c>
      <c r="CL32" s="86" t="s">
        <v>71</v>
      </c>
      <c r="CM32" s="89">
        <f>CM26/($F$11+$F$6+$F$7+$F$8+$F$9+$F$10)</f>
        <v>-0.10152001128710182</v>
      </c>
    </row>
    <row r="33" spans="1:91" x14ac:dyDescent="0.25">
      <c r="E33" s="86" t="s">
        <v>70</v>
      </c>
      <c r="F33" s="89">
        <f>F27/($F$13+$F$12+$F$14)</f>
        <v>62.502148697314922</v>
      </c>
      <c r="I33" s="86" t="s">
        <v>70</v>
      </c>
      <c r="J33" s="89">
        <f>J27/($F$13+$F$12+$F$14)</f>
        <v>-20.562891045658709</v>
      </c>
      <c r="L33" s="86" t="s">
        <v>70</v>
      </c>
      <c r="M33" s="89">
        <f>M27/($F$13+$F$12+$F$14)</f>
        <v>58.835407458455762</v>
      </c>
      <c r="O33" s="86" t="s">
        <v>70</v>
      </c>
      <c r="P33" s="89">
        <f>P27/($F$13+$F$12+$F$14)</f>
        <v>-20.676103692025581</v>
      </c>
      <c r="R33" s="86" t="s">
        <v>70</v>
      </c>
      <c r="S33" s="89">
        <f>S27/($F$13+$F$12+$F$14)</f>
        <v>58.722194812088915</v>
      </c>
      <c r="U33" s="86" t="s">
        <v>70</v>
      </c>
      <c r="V33" s="89">
        <f>V27/($F$13+$F$12+$F$14)</f>
        <v>-20.760490290912131</v>
      </c>
      <c r="X33" s="86" t="s">
        <v>70</v>
      </c>
      <c r="Y33" s="89">
        <f>Y27/($F$13+$F$12+$F$14)</f>
        <v>58.637808213202355</v>
      </c>
      <c r="AA33" s="86" t="s">
        <v>70</v>
      </c>
      <c r="AB33" s="89">
        <f>AB27/($F$13+$F$12+$F$14)</f>
        <v>-21.175690825233247</v>
      </c>
      <c r="AD33" s="86" t="s">
        <v>70</v>
      </c>
      <c r="AE33" s="89">
        <f>AE27/($F$13+$F$12+$F$14)</f>
        <v>58.222607678881232</v>
      </c>
      <c r="AG33" s="86" t="s">
        <v>70</v>
      </c>
      <c r="AH33" s="89">
        <f>AH27/($F$13+$F$12+$F$14)</f>
        <v>-13.833889645892661</v>
      </c>
      <c r="AJ33" s="86" t="s">
        <v>70</v>
      </c>
      <c r="AK33" s="89">
        <f>AK27/($F$13+$F$12+$F$14)</f>
        <v>9.8592873710251929</v>
      </c>
      <c r="AM33" s="86" t="s">
        <v>70</v>
      </c>
      <c r="AN33" s="89">
        <f>AN27/($F$13+$F$12+$F$14)</f>
        <v>67.925426148080433</v>
      </c>
      <c r="AP33" s="86" t="s">
        <v>70</v>
      </c>
      <c r="AQ33" s="89">
        <f>AQ27/($F$13+$F$12+$F$14)</f>
        <v>10.477395589214662</v>
      </c>
      <c r="AS33" s="86" t="s">
        <v>70</v>
      </c>
      <c r="AT33" s="89">
        <f>AT27/($F$13+$F$12+$F$14)</f>
        <v>-23.143483714290102</v>
      </c>
      <c r="AV33" s="86" t="s">
        <v>70</v>
      </c>
      <c r="AW33" s="89">
        <f>AW27/($F$13+$F$12+$F$14)</f>
        <v>-22.626355460505131</v>
      </c>
      <c r="AY33" s="86" t="s">
        <v>70</v>
      </c>
      <c r="AZ33" s="89">
        <f>AZ27/($F$13+$F$12+$F$14)</f>
        <v>-21.853007647633941</v>
      </c>
      <c r="BB33" s="86" t="s">
        <v>70</v>
      </c>
      <c r="BC33" s="89">
        <f>BC27/($F$13+$F$12+$F$14)</f>
        <v>-22.895902541272598</v>
      </c>
      <c r="BE33" s="86" t="s">
        <v>70</v>
      </c>
      <c r="BF33" s="89">
        <f>BF27/($F$13+$F$12+$F$14)</f>
        <v>8.5099401014327238</v>
      </c>
      <c r="BH33" s="86" t="s">
        <v>70</v>
      </c>
      <c r="BI33" s="89">
        <f>BI27/($F$13+$F$12+$F$14)</f>
        <v>-22.873936633522632</v>
      </c>
      <c r="BK33" s="86" t="s">
        <v>70</v>
      </c>
      <c r="BL33" s="89">
        <f>BL27/($F$13+$F$12+$F$14)</f>
        <v>-24.110827872451399</v>
      </c>
      <c r="BN33" s="86" t="s">
        <v>70</v>
      </c>
      <c r="BO33" s="89">
        <f>BO27/($F$13+$F$12+$F$14)</f>
        <v>-24.132793780201364</v>
      </c>
      <c r="BQ33" s="86" t="s">
        <v>70</v>
      </c>
      <c r="BR33" s="89">
        <f>BR27/($F$13+$F$12+$F$14)</f>
        <v>-23.761929333754491</v>
      </c>
      <c r="BT33" s="86" t="s">
        <v>70</v>
      </c>
      <c r="BU33" s="89">
        <f>BU27/($F$13+$F$12+$F$14)</f>
        <v>-23.514348160736976</v>
      </c>
      <c r="BW33" s="86" t="s">
        <v>70</v>
      </c>
      <c r="BX33" s="89">
        <f>BX27/($F$13+$F$12+$F$14)</f>
        <v>-23.755264617506008</v>
      </c>
      <c r="BZ33" s="86" t="s">
        <v>70</v>
      </c>
      <c r="CA33" s="89">
        <f>CA27/($F$13+$F$12+$F$14)</f>
        <v>-21.427458325796007</v>
      </c>
      <c r="CC33" s="86" t="s">
        <v>70</v>
      </c>
      <c r="CD33" s="89">
        <f>CD27/($F$13+$F$12+$F$14)</f>
        <v>-22.518373378577241</v>
      </c>
      <c r="CF33" s="86" t="s">
        <v>70</v>
      </c>
      <c r="CG33" s="89">
        <f>CG27/($F$13+$F$12+$F$14)</f>
        <v>-20.190567086867254</v>
      </c>
      <c r="CI33" s="86" t="s">
        <v>70</v>
      </c>
      <c r="CJ33" s="89">
        <f>CJ27/($F$13+$F$12+$F$14)</f>
        <v>-20.550580489520389</v>
      </c>
      <c r="CL33" s="86" t="s">
        <v>70</v>
      </c>
      <c r="CM33" s="89">
        <f>CM27/($F$13+$F$12+$F$14)</f>
        <v>-23.374198569280136</v>
      </c>
    </row>
    <row r="34" spans="1:91" x14ac:dyDescent="0.25">
      <c r="E34" s="87" t="s">
        <v>172</v>
      </c>
      <c r="F34" s="90">
        <f>F28/($F$18+$F$19+$F$15+$F$16+$F$17+$F$20)</f>
        <v>1.0000000000000002</v>
      </c>
      <c r="I34" s="87" t="s">
        <v>172</v>
      </c>
      <c r="J34" s="90">
        <f>J28/($F$18+$F$19+$F$15+$F$16+$F$17+$F$20)</f>
        <v>-0.43571125413819717</v>
      </c>
      <c r="L34" s="87" t="s">
        <v>172</v>
      </c>
      <c r="M34" s="90">
        <f>M28/($F$18+$F$19+$F$15+$F$16+$F$17+$F$20)</f>
        <v>1.242489483259746</v>
      </c>
      <c r="O34" s="87" t="s">
        <v>172</v>
      </c>
      <c r="P34" s="90">
        <f>P28/($F$18+$F$19+$F$15+$F$16+$F$17+$F$20)</f>
        <v>-0.43809732670788964</v>
      </c>
      <c r="R34" s="87" t="s">
        <v>172</v>
      </c>
      <c r="S34" s="90">
        <f>S28/($F$18+$F$19+$F$15+$F$16+$F$17+$F$20)</f>
        <v>1.2401034106900533</v>
      </c>
      <c r="U34" s="87" t="s">
        <v>172</v>
      </c>
      <c r="V34" s="90">
        <f>V28/($F$18+$F$19+$F$15+$F$16+$F$17+$F$20)</f>
        <v>-0.44000618476364362</v>
      </c>
      <c r="X34" s="87" t="s">
        <v>172</v>
      </c>
      <c r="Y34" s="90">
        <f>Y28/($F$18+$F$19+$F$15+$F$16+$F$17+$F$20)</f>
        <v>1.2381945526342995</v>
      </c>
      <c r="AA34" s="87" t="s">
        <v>172</v>
      </c>
      <c r="AB34" s="90">
        <f>AB28/($F$18+$F$19+$F$15+$F$16+$F$17+$F$20)</f>
        <v>-0.44865044712418106</v>
      </c>
      <c r="AD34" s="87" t="s">
        <v>172</v>
      </c>
      <c r="AE34" s="90">
        <f>AE28/($F$18+$F$19+$F$15+$F$16+$F$17+$F$20)</f>
        <v>1.2295502902737618</v>
      </c>
      <c r="AG34" s="87" t="s">
        <v>172</v>
      </c>
      <c r="AH34" s="90">
        <f>AH28/($F$18+$F$19+$F$15+$F$16+$F$17+$F$20)</f>
        <v>-0.37738085606958371</v>
      </c>
      <c r="AJ34" s="87" t="s">
        <v>172</v>
      </c>
      <c r="AK34" s="90">
        <f>AK28/($F$18+$F$19+$F$15+$F$16+$F$17+$F$20)</f>
        <v>0.20733610398987795</v>
      </c>
      <c r="AM34" s="87" t="s">
        <v>172</v>
      </c>
      <c r="AN34" s="90">
        <f>AN28/($F$18+$F$19+$F$15+$F$16+$F$17+$F$20)</f>
        <v>1.4346500231723607</v>
      </c>
      <c r="AP34" s="87" t="s">
        <v>172</v>
      </c>
      <c r="AQ34" s="90">
        <f>AQ28/($F$18+$F$19+$F$15+$F$16+$F$17+$F$20)</f>
        <v>0.22038632893627944</v>
      </c>
      <c r="AS34" s="87" t="s">
        <v>172</v>
      </c>
      <c r="AT34" s="90">
        <f>AT28/($F$18+$F$19+$F$15+$F$16+$F$17+$F$20)</f>
        <v>-0.49022406446344302</v>
      </c>
      <c r="AV34" s="87" t="s">
        <v>172</v>
      </c>
      <c r="AW34" s="90">
        <f>AW28/($F$18+$F$19+$F$15+$F$16+$F$17+$F$20)</f>
        <v>-0.47930137257669525</v>
      </c>
      <c r="AY34" s="87" t="s">
        <v>172</v>
      </c>
      <c r="AZ34" s="90">
        <f>AZ28/($F$18+$F$19+$F$15+$F$16+$F$17+$F$20)</f>
        <v>-0.46296219483994411</v>
      </c>
      <c r="BB34" s="87" t="s">
        <v>172</v>
      </c>
      <c r="BC34" s="90">
        <f>BC28/($F$18+$F$19+$F$15+$F$16+$F$17+$F$20)</f>
        <v>-0.48499411687319266</v>
      </c>
      <c r="BE34" s="87" t="s">
        <v>172</v>
      </c>
      <c r="BF34" s="90">
        <f>BF28/($F$18+$F$19+$F$15+$F$16+$F$17+$F$20)</f>
        <v>0.17883675858589634</v>
      </c>
      <c r="BH34" s="87" t="s">
        <v>172</v>
      </c>
      <c r="BI34" s="90">
        <f>BI28/($F$18+$F$19+$F$15+$F$16+$F$17+$F$20)</f>
        <v>-0.48453132016694561</v>
      </c>
      <c r="BK34" s="87" t="s">
        <v>172</v>
      </c>
      <c r="BL34" s="90">
        <f>BL28/($F$18+$F$19+$F$15+$F$16+$F$17+$F$20)</f>
        <v>-0.51067986403750631</v>
      </c>
      <c r="BN34" s="87" t="s">
        <v>172</v>
      </c>
      <c r="BO34" s="90">
        <f>BO28/($F$18+$F$19+$F$15+$F$16+$F$17+$F$20)</f>
        <v>-0.51114266074375336</v>
      </c>
      <c r="BQ34" s="87" t="s">
        <v>172</v>
      </c>
      <c r="BR34" s="90">
        <f>BR28/($F$18+$F$19+$F$15+$F$16+$F$17+$F$20)</f>
        <v>-0.50329833639872346</v>
      </c>
      <c r="BT34" s="87" t="s">
        <v>172</v>
      </c>
      <c r="BU34" s="90">
        <f>BU28/($F$18+$F$19+$F$15+$F$16+$F$17+$F$20)</f>
        <v>-0.49806838880847304</v>
      </c>
      <c r="BW34" s="87" t="s">
        <v>172</v>
      </c>
      <c r="BX34" s="90">
        <f>BX28/($F$18+$F$19+$F$15+$F$16+$F$17+$F$20)</f>
        <v>-0.5031885504471767</v>
      </c>
      <c r="BZ34" s="87" t="s">
        <v>172</v>
      </c>
      <c r="CA34" s="90">
        <f>CA28/($F$18+$F$19+$F$15+$F$16+$F$17+$F$20)</f>
        <v>-0.45403126085989859</v>
      </c>
      <c r="CC34" s="87" t="s">
        <v>172</v>
      </c>
      <c r="CD34" s="90">
        <f>CD28/($F$18+$F$19+$F$15+$F$16+$F$17+$F$20)</f>
        <v>-0.47704000657661599</v>
      </c>
      <c r="CF34" s="87" t="s">
        <v>172</v>
      </c>
      <c r="CG34" s="90">
        <f>CG28/($F$18+$F$19+$F$15+$F$16+$F$17+$F$20)</f>
        <v>-0.42788271698933783</v>
      </c>
      <c r="CI34" s="87" t="s">
        <v>172</v>
      </c>
      <c r="CJ34" s="90">
        <f>CJ28/($F$18+$F$19+$F$15+$F$16+$F$17+$F$20)</f>
        <v>-0.43546638923735398</v>
      </c>
      <c r="CL34" s="87" t="s">
        <v>172</v>
      </c>
      <c r="CM34" s="90">
        <f>CM28/($F$18+$F$19+$F$15+$F$16+$F$17+$F$20)</f>
        <v>-0.4951325345609951</v>
      </c>
    </row>
    <row r="35" spans="1:91" x14ac:dyDescent="0.25">
      <c r="F35" s="80"/>
      <c r="J35" s="80"/>
      <c r="M35" s="80"/>
      <c r="P35" s="80"/>
      <c r="S35" s="80"/>
      <c r="V35" s="80"/>
      <c r="Y35" s="80"/>
      <c r="AB35" s="80"/>
      <c r="AE35" s="80"/>
      <c r="AH35" s="80"/>
      <c r="AK35" s="80"/>
      <c r="AN35" s="80"/>
      <c r="AQ35" s="80"/>
      <c r="AT35" s="80"/>
      <c r="AW35" s="80"/>
      <c r="AZ35" s="80"/>
      <c r="BC35" s="80"/>
      <c r="BF35" s="80"/>
      <c r="BI35" s="80"/>
      <c r="BL35" s="80"/>
      <c r="BO35" s="80"/>
      <c r="BR35" s="80"/>
      <c r="BU35" s="80"/>
      <c r="BX35" s="80"/>
      <c r="CA35" s="80"/>
      <c r="CD35" s="80"/>
      <c r="CG35" s="80"/>
      <c r="CJ35" s="80"/>
      <c r="CM35" s="80"/>
    </row>
    <row r="36" spans="1:91" x14ac:dyDescent="0.25">
      <c r="A36" s="54" t="str">
        <f>A2</f>
        <v>Category</v>
      </c>
      <c r="B36" s="54" t="str">
        <f>B2</f>
        <v>Number</v>
      </c>
      <c r="C36" s="64" t="str">
        <f>C2</f>
        <v>Description</v>
      </c>
      <c r="E36" s="20" t="s">
        <v>173</v>
      </c>
      <c r="F36" s="3" t="s">
        <v>73</v>
      </c>
      <c r="I36" s="20" t="s">
        <v>173</v>
      </c>
      <c r="J36" s="3" t="s">
        <v>73</v>
      </c>
      <c r="L36" s="20" t="s">
        <v>173</v>
      </c>
      <c r="M36" s="3" t="s">
        <v>73</v>
      </c>
      <c r="O36" s="20" t="s">
        <v>173</v>
      </c>
      <c r="P36" s="3" t="s">
        <v>73</v>
      </c>
      <c r="R36" s="20" t="s">
        <v>173</v>
      </c>
      <c r="S36" s="3" t="s">
        <v>73</v>
      </c>
      <c r="U36" s="20" t="s">
        <v>173</v>
      </c>
      <c r="V36" s="3" t="s">
        <v>73</v>
      </c>
      <c r="X36" s="20" t="s">
        <v>173</v>
      </c>
      <c r="Y36" s="3" t="s">
        <v>73</v>
      </c>
      <c r="AA36" s="20" t="s">
        <v>173</v>
      </c>
      <c r="AB36" s="3" t="s">
        <v>73</v>
      </c>
      <c r="AD36" s="20" t="s">
        <v>173</v>
      </c>
      <c r="AE36" s="3" t="s">
        <v>73</v>
      </c>
      <c r="AG36" s="20" t="s">
        <v>173</v>
      </c>
      <c r="AH36" s="3" t="s">
        <v>73</v>
      </c>
      <c r="AJ36" s="20" t="s">
        <v>173</v>
      </c>
      <c r="AK36" s="3" t="s">
        <v>73</v>
      </c>
      <c r="AM36" s="20" t="s">
        <v>173</v>
      </c>
      <c r="AN36" s="3" t="s">
        <v>73</v>
      </c>
      <c r="AP36" s="20" t="s">
        <v>173</v>
      </c>
      <c r="AQ36" s="3" t="s">
        <v>73</v>
      </c>
      <c r="AS36" s="20" t="s">
        <v>173</v>
      </c>
      <c r="AT36" s="3" t="s">
        <v>73</v>
      </c>
      <c r="AV36" s="20" t="s">
        <v>173</v>
      </c>
      <c r="AW36" s="3" t="s">
        <v>73</v>
      </c>
      <c r="AY36" s="20" t="s">
        <v>173</v>
      </c>
      <c r="AZ36" s="3" t="s">
        <v>73</v>
      </c>
      <c r="BB36" s="20" t="s">
        <v>173</v>
      </c>
      <c r="BC36" s="3" t="s">
        <v>73</v>
      </c>
      <c r="BE36" s="20" t="s">
        <v>173</v>
      </c>
      <c r="BF36" s="3" t="s">
        <v>73</v>
      </c>
      <c r="BH36" s="20" t="s">
        <v>173</v>
      </c>
      <c r="BI36" s="3" t="s">
        <v>73</v>
      </c>
      <c r="BK36" s="20" t="s">
        <v>173</v>
      </c>
      <c r="BL36" s="3" t="s">
        <v>73</v>
      </c>
      <c r="BN36" s="20" t="s">
        <v>173</v>
      </c>
      <c r="BO36" s="3" t="s">
        <v>73</v>
      </c>
      <c r="BQ36" s="20" t="s">
        <v>173</v>
      </c>
      <c r="BR36" s="3" t="s">
        <v>73</v>
      </c>
      <c r="BT36" s="20" t="s">
        <v>173</v>
      </c>
      <c r="BU36" s="3" t="s">
        <v>73</v>
      </c>
      <c r="BW36" s="20" t="s">
        <v>173</v>
      </c>
      <c r="BX36" s="3" t="s">
        <v>73</v>
      </c>
      <c r="BZ36" s="20" t="s">
        <v>173</v>
      </c>
      <c r="CA36" s="3" t="s">
        <v>73</v>
      </c>
      <c r="CC36" s="20" t="s">
        <v>173</v>
      </c>
      <c r="CD36" s="3" t="s">
        <v>73</v>
      </c>
      <c r="CF36" s="20" t="s">
        <v>173</v>
      </c>
      <c r="CG36" s="3" t="s">
        <v>73</v>
      </c>
      <c r="CI36" s="20" t="s">
        <v>173</v>
      </c>
      <c r="CJ36" s="3" t="s">
        <v>73</v>
      </c>
      <c r="CL36" s="20" t="s">
        <v>173</v>
      </c>
      <c r="CM36" s="3" t="s">
        <v>73</v>
      </c>
    </row>
    <row r="37" spans="1:91" x14ac:dyDescent="0.25">
      <c r="B37" s="5" t="s">
        <v>6</v>
      </c>
      <c r="C37" s="5" t="s">
        <v>242</v>
      </c>
      <c r="E37" s="91" t="s">
        <v>6</v>
      </c>
      <c r="F37" s="82">
        <f t="shared" ref="F37:F54" si="28">F3</f>
        <v>-6012.1014605404434</v>
      </c>
      <c r="I37" s="91" t="s">
        <v>6</v>
      </c>
      <c r="J37" s="82">
        <f t="shared" ref="J37:J54" si="29">J3</f>
        <v>912.07752675722713</v>
      </c>
      <c r="L37" s="91" t="s">
        <v>6</v>
      </c>
      <c r="M37" s="82">
        <f t="shared" ref="M37:M54" si="30">M3</f>
        <v>1611.8028392642873</v>
      </c>
      <c r="O37" s="91" t="s">
        <v>6</v>
      </c>
      <c r="P37" s="82">
        <f t="shared" ref="P37:P54" si="31">P3</f>
        <v>912.07752675722713</v>
      </c>
      <c r="R37" s="91" t="s">
        <v>6</v>
      </c>
      <c r="S37" s="82">
        <f t="shared" ref="S37:S54" si="32">S3</f>
        <v>1611.8028392642873</v>
      </c>
      <c r="U37" s="91" t="s">
        <v>6</v>
      </c>
      <c r="V37" s="82">
        <f t="shared" ref="V37:V54" si="33">V3</f>
        <v>912.07752675722713</v>
      </c>
      <c r="X37" s="91" t="s">
        <v>6</v>
      </c>
      <c r="Y37" s="82">
        <f t="shared" ref="Y37:Y54" si="34">Y3</f>
        <v>1611.8028392642873</v>
      </c>
      <c r="AA37" s="91" t="s">
        <v>6</v>
      </c>
      <c r="AB37" s="82">
        <f t="shared" ref="AB37:AB54" si="35">AB3</f>
        <v>-187.99712856180849</v>
      </c>
      <c r="AD37" s="91" t="s">
        <v>6</v>
      </c>
      <c r="AE37" s="82">
        <f t="shared" ref="AE37:AE54" si="36">AE3</f>
        <v>511.72818394525075</v>
      </c>
      <c r="AG37" s="91" t="s">
        <v>6</v>
      </c>
      <c r="AH37" s="82">
        <f t="shared" ref="AH37:AH54" si="37">AH3</f>
        <v>2962.4120410107557</v>
      </c>
      <c r="AJ37" s="91" t="s">
        <v>6</v>
      </c>
      <c r="AK37" s="82">
        <f t="shared" ref="AK37:AK54" si="38">AK3</f>
        <v>0</v>
      </c>
      <c r="AM37" s="91" t="s">
        <v>6</v>
      </c>
      <c r="AN37" s="82">
        <f t="shared" ref="AN37:AN54" si="39">AN3</f>
        <v>511.72818394525075</v>
      </c>
      <c r="AP37" s="91" t="s">
        <v>6</v>
      </c>
      <c r="AQ37" s="82">
        <f t="shared" ref="AQ37:AQ54" si="40">AQ3</f>
        <v>1760.1194485104643</v>
      </c>
      <c r="AS37" s="91" t="s">
        <v>6</v>
      </c>
      <c r="AT37" s="82">
        <f t="shared" ref="AT37:AT54" si="41">AT3</f>
        <v>-874.03022932792919</v>
      </c>
      <c r="AV37" s="91" t="s">
        <v>6</v>
      </c>
      <c r="AW37" s="82">
        <f t="shared" ref="AW37:AW54" si="42">AW3</f>
        <v>323.73105538343771</v>
      </c>
      <c r="AY37" s="91" t="s">
        <v>6</v>
      </c>
      <c r="AZ37" s="82">
        <f t="shared" ref="AZ37:AZ54" si="43">AZ3</f>
        <v>41.735362540722235</v>
      </c>
      <c r="BB37" s="91" t="s">
        <v>6</v>
      </c>
      <c r="BC37" s="82">
        <f t="shared" ref="BC37:BC54" si="44">BC3</f>
        <v>-336.31373780798549</v>
      </c>
      <c r="BE37" s="91" t="s">
        <v>6</v>
      </c>
      <c r="BF37" s="82">
        <f t="shared" ref="BF37:BF54" si="45">BF3</f>
        <v>-560.01673398322055</v>
      </c>
      <c r="BH37" s="91" t="s">
        <v>6</v>
      </c>
      <c r="BI37" s="82">
        <f t="shared" ref="BI37:BI54" si="46">BI3</f>
        <v>-213.98543613650781</v>
      </c>
      <c r="BK37" s="91" t="s">
        <v>6</v>
      </c>
      <c r="BL37" s="82">
        <f t="shared" ref="BL37:BL54" si="47">BL3</f>
        <v>-466.01816970231175</v>
      </c>
      <c r="BN37" s="91" t="s">
        <v>6</v>
      </c>
      <c r="BO37" s="82">
        <f t="shared" ref="BO37:BO54" si="48">BO3</f>
        <v>-588.34647137378852</v>
      </c>
      <c r="BQ37" s="91" t="s">
        <v>6</v>
      </c>
      <c r="BR37" s="82">
        <f t="shared" ref="BR37:BR54" si="49">BR3</f>
        <v>-1000.0465961108357</v>
      </c>
      <c r="BT37" s="91" t="s">
        <v>6</v>
      </c>
      <c r="BU37" s="82">
        <f t="shared" ref="BU37:BU54" si="50">BU3</f>
        <v>-462.33010459088746</v>
      </c>
      <c r="BW37" s="91" t="s">
        <v>6</v>
      </c>
      <c r="BX37" s="82">
        <f t="shared" ref="BX37:BX54" si="51">BX3</f>
        <v>1514.1162098719569</v>
      </c>
      <c r="BZ37" s="91" t="s">
        <v>6</v>
      </c>
      <c r="CA37" s="82">
        <f t="shared" ref="CA37:CA54" si="52">CA3</f>
        <v>386.13343850109504</v>
      </c>
      <c r="CC37" s="91" t="s">
        <v>6</v>
      </c>
      <c r="CD37" s="82">
        <f t="shared" ref="CD37:CD54" si="53">CD3</f>
        <v>1766.1489434377618</v>
      </c>
      <c r="CF37" s="91" t="s">
        <v>6</v>
      </c>
      <c r="CG37" s="82">
        <f t="shared" ref="CG37:CG54" si="54">CG3</f>
        <v>638.16617206689989</v>
      </c>
      <c r="CI37" s="91" t="s">
        <v>6</v>
      </c>
      <c r="CJ37" s="82">
        <f t="shared" ref="CJ37:CJ54" si="55">CJ3</f>
        <v>2452.1820442038838</v>
      </c>
      <c r="CL37" s="91" t="s">
        <v>6</v>
      </c>
      <c r="CM37" s="82">
        <f t="shared" ref="CM37:CM54" si="56">CM3</f>
        <v>1954.1460719995721</v>
      </c>
    </row>
    <row r="38" spans="1:91" x14ac:dyDescent="0.25">
      <c r="B38" s="11" t="s">
        <v>8</v>
      </c>
      <c r="C38" s="11" t="s">
        <v>9</v>
      </c>
      <c r="E38" s="92" t="s">
        <v>8</v>
      </c>
      <c r="F38" s="82">
        <f t="shared" si="28"/>
        <v>-2744.01909789601</v>
      </c>
      <c r="I38" s="92" t="s">
        <v>8</v>
      </c>
      <c r="J38" s="82">
        <f t="shared" si="29"/>
        <v>1609.9522996005262</v>
      </c>
      <c r="L38" s="92" t="s">
        <v>8</v>
      </c>
      <c r="M38" s="82">
        <f t="shared" si="30"/>
        <v>-4462.8477106692744</v>
      </c>
      <c r="O38" s="92" t="s">
        <v>8</v>
      </c>
      <c r="P38" s="82">
        <f t="shared" si="31"/>
        <v>1618.2767685746758</v>
      </c>
      <c r="R38" s="92" t="s">
        <v>8</v>
      </c>
      <c r="S38" s="82">
        <f t="shared" si="32"/>
        <v>-4454.5232416951221</v>
      </c>
      <c r="U38" s="92" t="s">
        <v>8</v>
      </c>
      <c r="V38" s="82">
        <f t="shared" si="33"/>
        <v>1624.9363437539951</v>
      </c>
      <c r="X38" s="92" t="s">
        <v>8</v>
      </c>
      <c r="Y38" s="82">
        <f t="shared" si="34"/>
        <v>-4447.8636665158047</v>
      </c>
      <c r="AA38" s="92" t="s">
        <v>8</v>
      </c>
      <c r="AB38" s="82">
        <f t="shared" si="35"/>
        <v>1631.5959189333148</v>
      </c>
      <c r="AD38" s="92" t="s">
        <v>8</v>
      </c>
      <c r="AE38" s="82">
        <f t="shared" si="36"/>
        <v>-4441.2040913364835</v>
      </c>
      <c r="AG38" s="92" t="s">
        <v>8</v>
      </c>
      <c r="AH38" s="82">
        <f t="shared" si="37"/>
        <v>1418.0229108803642</v>
      </c>
      <c r="AJ38" s="92" t="s">
        <v>8</v>
      </c>
      <c r="AK38" s="82">
        <f t="shared" si="38"/>
        <v>-742.18157118923864</v>
      </c>
      <c r="AM38" s="92" t="s">
        <v>8</v>
      </c>
      <c r="AN38" s="82">
        <f t="shared" si="39"/>
        <v>-5183.3856625257249</v>
      </c>
      <c r="AP38" s="92" t="s">
        <v>8</v>
      </c>
      <c r="AQ38" s="82">
        <f t="shared" si="40"/>
        <v>-763.49221176306173</v>
      </c>
      <c r="AS38" s="92" t="s">
        <v>8</v>
      </c>
      <c r="AT38" s="82">
        <f t="shared" si="41"/>
        <v>1718.6072643962336</v>
      </c>
      <c r="AV38" s="92" t="s">
        <v>8</v>
      </c>
      <c r="AW38" s="82">
        <f t="shared" si="42"/>
        <v>1704.1053734857474</v>
      </c>
      <c r="AY38" s="92" t="s">
        <v>8</v>
      </c>
      <c r="AZ38" s="82">
        <f t="shared" si="43"/>
        <v>1664.1479224098293</v>
      </c>
      <c r="BB38" s="92" t="s">
        <v>8</v>
      </c>
      <c r="BC38" s="82">
        <f t="shared" si="44"/>
        <v>1712.096863700931</v>
      </c>
      <c r="BE38" s="92" t="s">
        <v>8</v>
      </c>
      <c r="BF38" s="82">
        <f t="shared" si="45"/>
        <v>-671.1532061566877</v>
      </c>
      <c r="BH38" s="92" t="s">
        <v>8</v>
      </c>
      <c r="BI38" s="82">
        <f t="shared" si="46"/>
        <v>1710.61577418105</v>
      </c>
      <c r="BK38" s="92" t="s">
        <v>8</v>
      </c>
      <c r="BL38" s="82">
        <f t="shared" si="47"/>
        <v>1742.5817350417847</v>
      </c>
      <c r="BN38" s="92" t="s">
        <v>8</v>
      </c>
      <c r="BO38" s="82">
        <f t="shared" si="48"/>
        <v>1744.0628245616658</v>
      </c>
      <c r="BQ38" s="92" t="s">
        <v>8</v>
      </c>
      <c r="BR38" s="82">
        <f t="shared" si="49"/>
        <v>1734.5902448266013</v>
      </c>
      <c r="BT38" s="92" t="s">
        <v>8</v>
      </c>
      <c r="BU38" s="82">
        <f t="shared" si="50"/>
        <v>1728.0798441312982</v>
      </c>
      <c r="BW38" s="92" t="s">
        <v>8</v>
      </c>
      <c r="BX38" s="82">
        <f t="shared" si="51"/>
        <v>1718.6072643962336</v>
      </c>
      <c r="BZ38" s="92" t="s">
        <v>8</v>
      </c>
      <c r="CA38" s="82">
        <f t="shared" si="52"/>
        <v>1558.7774600925618</v>
      </c>
      <c r="CC38" s="92" t="s">
        <v>8</v>
      </c>
      <c r="CD38" s="82">
        <f t="shared" si="53"/>
        <v>1686.6413035354997</v>
      </c>
      <c r="CF38" s="92" t="s">
        <v>8</v>
      </c>
      <c r="CG38" s="82">
        <f t="shared" si="54"/>
        <v>1526.8114992318276</v>
      </c>
      <c r="CI38" s="92" t="s">
        <v>8</v>
      </c>
      <c r="CJ38" s="82">
        <f t="shared" si="55"/>
        <v>1599.6299580725806</v>
      </c>
      <c r="CL38" s="92" t="s">
        <v>8</v>
      </c>
      <c r="CM38" s="82">
        <f t="shared" si="56"/>
        <v>1713.2796042527782</v>
      </c>
    </row>
    <row r="39" spans="1:91" x14ac:dyDescent="0.25">
      <c r="B39" s="11" t="s">
        <v>10</v>
      </c>
      <c r="C39" s="11" t="s">
        <v>243</v>
      </c>
      <c r="E39" s="92" t="s">
        <v>10</v>
      </c>
      <c r="F39" s="82">
        <f t="shared" si="28"/>
        <v>-11208.194057797469</v>
      </c>
      <c r="I39" s="92" t="s">
        <v>10</v>
      </c>
      <c r="J39" s="82">
        <f t="shared" si="29"/>
        <v>3667.2066986676728</v>
      </c>
      <c r="L39" s="92" t="s">
        <v>10</v>
      </c>
      <c r="M39" s="82">
        <f t="shared" si="30"/>
        <v>-10494.997487559251</v>
      </c>
      <c r="O39" s="92" t="s">
        <v>10</v>
      </c>
      <c r="P39" s="82">
        <f t="shared" si="31"/>
        <v>3687.3479254067752</v>
      </c>
      <c r="R39" s="92" t="s">
        <v>10</v>
      </c>
      <c r="S39" s="82">
        <f t="shared" si="32"/>
        <v>-10474.856120168055</v>
      </c>
      <c r="U39" s="92" t="s">
        <v>10</v>
      </c>
      <c r="V39" s="82">
        <f t="shared" si="33"/>
        <v>3703.4609066540761</v>
      </c>
      <c r="X39" s="92" t="s">
        <v>10</v>
      </c>
      <c r="Y39" s="82">
        <f t="shared" si="34"/>
        <v>-10458.74302640062</v>
      </c>
      <c r="AA39" s="92" t="s">
        <v>10</v>
      </c>
      <c r="AB39" s="82">
        <f t="shared" si="35"/>
        <v>3776.839414567572</v>
      </c>
      <c r="AD39" s="92" t="s">
        <v>10</v>
      </c>
      <c r="AE39" s="82">
        <f t="shared" si="36"/>
        <v>-10385.364006065311</v>
      </c>
      <c r="AG39" s="92" t="s">
        <v>10</v>
      </c>
      <c r="AH39" s="82">
        <f t="shared" si="37"/>
        <v>2466.433403101375</v>
      </c>
      <c r="AJ39" s="92" t="s">
        <v>10</v>
      </c>
      <c r="AK39" s="82">
        <f t="shared" si="38"/>
        <v>-1758.9674842922486</v>
      </c>
      <c r="AM39" s="92" t="s">
        <v>10</v>
      </c>
      <c r="AN39" s="82">
        <f t="shared" si="39"/>
        <v>-12116.191228126858</v>
      </c>
      <c r="AP39" s="92" t="s">
        <v>10</v>
      </c>
      <c r="AQ39" s="82">
        <f t="shared" si="40"/>
        <v>-1869.5503366411376</v>
      </c>
      <c r="AS39" s="92" t="s">
        <v>10</v>
      </c>
      <c r="AT39" s="82">
        <f t="shared" si="41"/>
        <v>4128.7837251946403</v>
      </c>
      <c r="AV39" s="92" t="s">
        <v>10</v>
      </c>
      <c r="AW39" s="82">
        <f t="shared" si="42"/>
        <v>4036.1707750413816</v>
      </c>
      <c r="AY39" s="92" t="s">
        <v>10</v>
      </c>
      <c r="AZ39" s="82">
        <f t="shared" si="43"/>
        <v>3897.9510709745236</v>
      </c>
      <c r="BB39" s="92" t="s">
        <v>10</v>
      </c>
      <c r="BC39" s="82">
        <f t="shared" si="44"/>
        <v>4084.4316886045208</v>
      </c>
      <c r="BE39" s="92" t="s">
        <v>10</v>
      </c>
      <c r="BF39" s="82">
        <f t="shared" si="45"/>
        <v>-1517.9026564954711</v>
      </c>
      <c r="BH39" s="92" t="s">
        <v>10</v>
      </c>
      <c r="BI39" s="82">
        <f t="shared" si="46"/>
        <v>4080.5228126866386</v>
      </c>
      <c r="BK39" s="92" t="s">
        <v>10</v>
      </c>
      <c r="BL39" s="82">
        <f t="shared" si="47"/>
        <v>4302.283081477779</v>
      </c>
      <c r="BN39" s="92" t="s">
        <v>10</v>
      </c>
      <c r="BO39" s="82">
        <f t="shared" si="48"/>
        <v>4306.1919569704605</v>
      </c>
      <c r="BQ39" s="92" t="s">
        <v>10</v>
      </c>
      <c r="BR39" s="82">
        <f t="shared" si="49"/>
        <v>4239.6638599834378</v>
      </c>
      <c r="BT39" s="92" t="s">
        <v>10</v>
      </c>
      <c r="BU39" s="82">
        <f t="shared" si="50"/>
        <v>4195.3118258173417</v>
      </c>
      <c r="BW39" s="92" t="s">
        <v>10</v>
      </c>
      <c r="BX39" s="82">
        <f t="shared" si="51"/>
        <v>4239.0099159889814</v>
      </c>
      <c r="BZ39" s="92" t="s">
        <v>10</v>
      </c>
      <c r="CA39" s="82">
        <f t="shared" si="52"/>
        <v>3823.8612707062166</v>
      </c>
      <c r="CC39" s="92" t="s">
        <v>10</v>
      </c>
      <c r="CD39" s="82">
        <f t="shared" si="53"/>
        <v>4017.2496402805455</v>
      </c>
      <c r="CF39" s="92" t="s">
        <v>10</v>
      </c>
      <c r="CG39" s="82">
        <f t="shared" si="54"/>
        <v>3602.1009496006964</v>
      </c>
      <c r="CI39" s="92" t="s">
        <v>10</v>
      </c>
      <c r="CJ39" s="82">
        <f t="shared" si="55"/>
        <v>3665.3053102962149</v>
      </c>
      <c r="CL39" s="92" t="s">
        <v>10</v>
      </c>
      <c r="CM39" s="82">
        <f t="shared" si="56"/>
        <v>4170.6095035355575</v>
      </c>
    </row>
    <row r="40" spans="1:91" x14ac:dyDescent="0.25">
      <c r="B40" s="11" t="s">
        <v>12</v>
      </c>
      <c r="C40" s="11" t="s">
        <v>244</v>
      </c>
      <c r="E40" s="92" t="s">
        <v>12</v>
      </c>
      <c r="F40" s="82">
        <f t="shared" si="28"/>
        <v>-36206.04353405955</v>
      </c>
      <c r="I40" s="92" t="s">
        <v>12</v>
      </c>
      <c r="J40" s="82">
        <f t="shared" si="29"/>
        <v>7241.2087068119145</v>
      </c>
      <c r="L40" s="92" t="s">
        <v>12</v>
      </c>
      <c r="M40" s="82">
        <f t="shared" si="30"/>
        <v>7241.2087068119145</v>
      </c>
      <c r="O40" s="92" t="s">
        <v>12</v>
      </c>
      <c r="P40" s="82">
        <f t="shared" si="31"/>
        <v>7241.2087068119145</v>
      </c>
      <c r="R40" s="92" t="s">
        <v>12</v>
      </c>
      <c r="S40" s="82">
        <f t="shared" si="32"/>
        <v>7241.2087068119145</v>
      </c>
      <c r="U40" s="92" t="s">
        <v>12</v>
      </c>
      <c r="V40" s="82">
        <f t="shared" si="33"/>
        <v>7241.2087068119145</v>
      </c>
      <c r="X40" s="92" t="s">
        <v>12</v>
      </c>
      <c r="Y40" s="82">
        <f t="shared" si="34"/>
        <v>7241.2087068119145</v>
      </c>
      <c r="AA40" s="92" t="s">
        <v>12</v>
      </c>
      <c r="AB40" s="82">
        <f t="shared" si="35"/>
        <v>0</v>
      </c>
      <c r="AD40" s="92" t="s">
        <v>12</v>
      </c>
      <c r="AE40" s="82">
        <f t="shared" si="36"/>
        <v>0</v>
      </c>
      <c r="AG40" s="92" t="s">
        <v>12</v>
      </c>
      <c r="AH40" s="82">
        <f t="shared" si="37"/>
        <v>36206.04353405955</v>
      </c>
      <c r="AJ40" s="92" t="s">
        <v>12</v>
      </c>
      <c r="AK40" s="82">
        <f t="shared" si="38"/>
        <v>0</v>
      </c>
      <c r="AM40" s="92" t="s">
        <v>12</v>
      </c>
      <c r="AN40" s="82">
        <f t="shared" si="39"/>
        <v>0</v>
      </c>
      <c r="AP40" s="92" t="s">
        <v>12</v>
      </c>
      <c r="AQ40" s="82">
        <f t="shared" si="40"/>
        <v>11585.93393089906</v>
      </c>
      <c r="AS40" s="92" t="s">
        <v>12</v>
      </c>
      <c r="AT40" s="82">
        <f t="shared" si="41"/>
        <v>-7884.2280399767988</v>
      </c>
      <c r="AV40" s="92" t="s">
        <v>12</v>
      </c>
      <c r="AW40" s="82">
        <f t="shared" si="42"/>
        <v>0</v>
      </c>
      <c r="AY40" s="92" t="s">
        <v>12</v>
      </c>
      <c r="AZ40" s="82">
        <f t="shared" si="43"/>
        <v>0</v>
      </c>
      <c r="BB40" s="92" t="s">
        <v>12</v>
      </c>
      <c r="BC40" s="82">
        <f t="shared" si="44"/>
        <v>-4344.7252240871458</v>
      </c>
      <c r="BE40" s="92" t="s">
        <v>12</v>
      </c>
      <c r="BF40" s="82">
        <f t="shared" si="45"/>
        <v>-6435.9862986144144</v>
      </c>
      <c r="BH40" s="92" t="s">
        <v>12</v>
      </c>
      <c r="BI40" s="82">
        <f t="shared" si="46"/>
        <v>-3539.502815889653</v>
      </c>
      <c r="BK40" s="92" t="s">
        <v>12</v>
      </c>
      <c r="BL40" s="82">
        <f t="shared" si="47"/>
        <v>-6435.9862986144144</v>
      </c>
      <c r="BN40" s="92" t="s">
        <v>12</v>
      </c>
      <c r="BO40" s="82">
        <f t="shared" si="48"/>
        <v>-7241.2087068118926</v>
      </c>
      <c r="BQ40" s="92" t="s">
        <v>12</v>
      </c>
      <c r="BR40" s="82">
        <f t="shared" si="49"/>
        <v>-9332.4697813391904</v>
      </c>
      <c r="BT40" s="92" t="s">
        <v>12</v>
      </c>
      <c r="BU40" s="82">
        <f t="shared" si="50"/>
        <v>-5792.9669654495228</v>
      </c>
      <c r="BW40" s="92" t="s">
        <v>12</v>
      </c>
      <c r="BX40" s="82">
        <f t="shared" si="51"/>
        <v>6598.1893736470192</v>
      </c>
      <c r="BZ40" s="92" t="s">
        <v>12</v>
      </c>
      <c r="CA40" s="82">
        <f t="shared" si="52"/>
        <v>6598.1893736470192</v>
      </c>
      <c r="CC40" s="92" t="s">
        <v>12</v>
      </c>
      <c r="CD40" s="82">
        <f t="shared" si="53"/>
        <v>9494.6728563717843</v>
      </c>
      <c r="CF40" s="92" t="s">
        <v>12</v>
      </c>
      <c r="CG40" s="82">
        <f t="shared" si="54"/>
        <v>9494.6728563717843</v>
      </c>
      <c r="CI40" s="92" t="s">
        <v>12</v>
      </c>
      <c r="CJ40" s="82">
        <f t="shared" si="55"/>
        <v>17378.900896348587</v>
      </c>
      <c r="CL40" s="92" t="s">
        <v>12</v>
      </c>
      <c r="CM40" s="82">
        <f t="shared" si="56"/>
        <v>9494.6728563717843</v>
      </c>
    </row>
    <row r="41" spans="1:91" x14ac:dyDescent="0.25">
      <c r="B41" s="11" t="s">
        <v>14</v>
      </c>
      <c r="C41" s="11" t="s">
        <v>13</v>
      </c>
      <c r="E41" s="92" t="s">
        <v>14</v>
      </c>
      <c r="F41" s="82">
        <f t="shared" si="28"/>
        <v>-1566.7566791483475</v>
      </c>
      <c r="I41" s="92" t="s">
        <v>14</v>
      </c>
      <c r="J41" s="82">
        <f t="shared" si="29"/>
        <v>0</v>
      </c>
      <c r="L41" s="92" t="s">
        <v>14</v>
      </c>
      <c r="M41" s="82">
        <f t="shared" si="30"/>
        <v>0</v>
      </c>
      <c r="O41" s="92" t="s">
        <v>14</v>
      </c>
      <c r="P41" s="82">
        <f t="shared" si="31"/>
        <v>0</v>
      </c>
      <c r="R41" s="92" t="s">
        <v>14</v>
      </c>
      <c r="S41" s="82">
        <f t="shared" si="32"/>
        <v>0</v>
      </c>
      <c r="U41" s="92" t="s">
        <v>14</v>
      </c>
      <c r="V41" s="82">
        <f t="shared" si="33"/>
        <v>0</v>
      </c>
      <c r="X41" s="92" t="s">
        <v>14</v>
      </c>
      <c r="Y41" s="82">
        <f t="shared" si="34"/>
        <v>0</v>
      </c>
      <c r="AA41" s="92" t="s">
        <v>14</v>
      </c>
      <c r="AB41" s="82">
        <f t="shared" si="35"/>
        <v>0</v>
      </c>
      <c r="AD41" s="92" t="s">
        <v>14</v>
      </c>
      <c r="AE41" s="82">
        <f t="shared" si="36"/>
        <v>0</v>
      </c>
      <c r="AG41" s="92" t="s">
        <v>14</v>
      </c>
      <c r="AH41" s="82">
        <f t="shared" si="37"/>
        <v>776.33155582424058</v>
      </c>
      <c r="AJ41" s="92" t="s">
        <v>14</v>
      </c>
      <c r="AK41" s="82">
        <f t="shared" si="38"/>
        <v>0</v>
      </c>
      <c r="AM41" s="92" t="s">
        <v>14</v>
      </c>
      <c r="AN41" s="82">
        <f t="shared" si="39"/>
        <v>0</v>
      </c>
      <c r="AP41" s="92" t="s">
        <v>14</v>
      </c>
      <c r="AQ41" s="82">
        <f t="shared" si="40"/>
        <v>0</v>
      </c>
      <c r="AS41" s="92" t="s">
        <v>14</v>
      </c>
      <c r="AT41" s="82">
        <f t="shared" si="41"/>
        <v>0</v>
      </c>
      <c r="AV41" s="92" t="s">
        <v>14</v>
      </c>
      <c r="AW41" s="82">
        <f t="shared" si="42"/>
        <v>0</v>
      </c>
      <c r="AY41" s="92" t="s">
        <v>14</v>
      </c>
      <c r="AZ41" s="82">
        <f t="shared" si="43"/>
        <v>0</v>
      </c>
      <c r="BB41" s="92" t="s">
        <v>14</v>
      </c>
      <c r="BC41" s="82">
        <f t="shared" si="44"/>
        <v>0</v>
      </c>
      <c r="BE41" s="92" t="s">
        <v>14</v>
      </c>
      <c r="BF41" s="82">
        <f t="shared" si="45"/>
        <v>0</v>
      </c>
      <c r="BH41" s="92" t="s">
        <v>14</v>
      </c>
      <c r="BI41" s="82">
        <f t="shared" si="46"/>
        <v>0</v>
      </c>
      <c r="BK41" s="92" t="s">
        <v>14</v>
      </c>
      <c r="BL41" s="82">
        <f t="shared" si="47"/>
        <v>0</v>
      </c>
      <c r="BN41" s="92" t="s">
        <v>14</v>
      </c>
      <c r="BO41" s="82">
        <f t="shared" si="48"/>
        <v>0</v>
      </c>
      <c r="BQ41" s="92" t="s">
        <v>14</v>
      </c>
      <c r="BR41" s="82">
        <f t="shared" si="49"/>
        <v>0</v>
      </c>
      <c r="BT41" s="92" t="s">
        <v>14</v>
      </c>
      <c r="BU41" s="82">
        <f t="shared" si="50"/>
        <v>0</v>
      </c>
      <c r="BW41" s="92" t="s">
        <v>14</v>
      </c>
      <c r="BX41" s="82">
        <f t="shared" si="51"/>
        <v>0</v>
      </c>
      <c r="BZ41" s="92" t="s">
        <v>14</v>
      </c>
      <c r="CA41" s="82">
        <f t="shared" si="52"/>
        <v>0</v>
      </c>
      <c r="CC41" s="92" t="s">
        <v>14</v>
      </c>
      <c r="CD41" s="82">
        <f t="shared" si="53"/>
        <v>0</v>
      </c>
      <c r="CF41" s="92" t="s">
        <v>14</v>
      </c>
      <c r="CG41" s="82">
        <f t="shared" si="54"/>
        <v>0</v>
      </c>
      <c r="CI41" s="92" t="s">
        <v>14</v>
      </c>
      <c r="CJ41" s="82">
        <f t="shared" si="55"/>
        <v>0</v>
      </c>
      <c r="CL41" s="92" t="s">
        <v>14</v>
      </c>
      <c r="CM41" s="82">
        <f t="shared" si="56"/>
        <v>0</v>
      </c>
    </row>
    <row r="42" spans="1:91" x14ac:dyDescent="0.25">
      <c r="B42" s="11" t="s">
        <v>16</v>
      </c>
      <c r="C42" s="11" t="s">
        <v>245</v>
      </c>
      <c r="E42" s="92" t="s">
        <v>16</v>
      </c>
      <c r="F42" s="82">
        <f t="shared" si="28"/>
        <v>-166212.92986315151</v>
      </c>
      <c r="I42" s="92" t="s">
        <v>16</v>
      </c>
      <c r="J42" s="82">
        <f t="shared" si="29"/>
        <v>0</v>
      </c>
      <c r="L42" s="92" t="s">
        <v>16</v>
      </c>
      <c r="M42" s="82">
        <f t="shared" si="30"/>
        <v>0</v>
      </c>
      <c r="O42" s="92" t="s">
        <v>16</v>
      </c>
      <c r="P42" s="82">
        <f t="shared" si="31"/>
        <v>0</v>
      </c>
      <c r="R42" s="92" t="s">
        <v>16</v>
      </c>
      <c r="S42" s="82">
        <f t="shared" si="32"/>
        <v>0</v>
      </c>
      <c r="U42" s="92" t="s">
        <v>16</v>
      </c>
      <c r="V42" s="82">
        <f t="shared" si="33"/>
        <v>0</v>
      </c>
      <c r="X42" s="92" t="s">
        <v>16</v>
      </c>
      <c r="Y42" s="82">
        <f t="shared" si="34"/>
        <v>0</v>
      </c>
      <c r="AA42" s="92" t="s">
        <v>16</v>
      </c>
      <c r="AB42" s="82">
        <f t="shared" si="35"/>
        <v>0</v>
      </c>
      <c r="AD42" s="92" t="s">
        <v>16</v>
      </c>
      <c r="AE42" s="82">
        <f t="shared" si="36"/>
        <v>0</v>
      </c>
      <c r="AG42" s="92" t="s">
        <v>16</v>
      </c>
      <c r="AH42" s="82">
        <f t="shared" si="37"/>
        <v>0</v>
      </c>
      <c r="AJ42" s="92" t="s">
        <v>16</v>
      </c>
      <c r="AK42" s="82">
        <f t="shared" si="38"/>
        <v>0</v>
      </c>
      <c r="AM42" s="92" t="s">
        <v>16</v>
      </c>
      <c r="AN42" s="82">
        <f t="shared" si="39"/>
        <v>0</v>
      </c>
      <c r="AP42" s="92" t="s">
        <v>16</v>
      </c>
      <c r="AQ42" s="82">
        <f t="shared" si="40"/>
        <v>0</v>
      </c>
      <c r="AS42" s="92" t="s">
        <v>16</v>
      </c>
      <c r="AT42" s="82">
        <f t="shared" si="41"/>
        <v>0</v>
      </c>
      <c r="AV42" s="92" t="s">
        <v>16</v>
      </c>
      <c r="AW42" s="82">
        <f t="shared" si="42"/>
        <v>0</v>
      </c>
      <c r="AY42" s="92" t="s">
        <v>16</v>
      </c>
      <c r="AZ42" s="82">
        <f t="shared" si="43"/>
        <v>0</v>
      </c>
      <c r="BB42" s="92" t="s">
        <v>16</v>
      </c>
      <c r="BC42" s="82">
        <f t="shared" si="44"/>
        <v>0</v>
      </c>
      <c r="BE42" s="92" t="s">
        <v>16</v>
      </c>
      <c r="BF42" s="82">
        <f t="shared" si="45"/>
        <v>0</v>
      </c>
      <c r="BH42" s="92" t="s">
        <v>16</v>
      </c>
      <c r="BI42" s="82">
        <f t="shared" si="46"/>
        <v>0</v>
      </c>
      <c r="BK42" s="92" t="s">
        <v>16</v>
      </c>
      <c r="BL42" s="82">
        <f t="shared" si="47"/>
        <v>0</v>
      </c>
      <c r="BN42" s="92" t="s">
        <v>16</v>
      </c>
      <c r="BO42" s="82">
        <f t="shared" si="48"/>
        <v>0</v>
      </c>
      <c r="BQ42" s="92" t="s">
        <v>16</v>
      </c>
      <c r="BR42" s="82">
        <f t="shared" si="49"/>
        <v>0</v>
      </c>
      <c r="BT42" s="92" t="s">
        <v>16</v>
      </c>
      <c r="BU42" s="82">
        <f t="shared" si="50"/>
        <v>0</v>
      </c>
      <c r="BW42" s="92" t="s">
        <v>16</v>
      </c>
      <c r="BX42" s="82">
        <f t="shared" si="51"/>
        <v>0</v>
      </c>
      <c r="BZ42" s="92" t="s">
        <v>16</v>
      </c>
      <c r="CA42" s="82">
        <f t="shared" si="52"/>
        <v>0</v>
      </c>
      <c r="CC42" s="92" t="s">
        <v>16</v>
      </c>
      <c r="CD42" s="82">
        <f t="shared" si="53"/>
        <v>0</v>
      </c>
      <c r="CF42" s="92" t="s">
        <v>16</v>
      </c>
      <c r="CG42" s="82">
        <f t="shared" si="54"/>
        <v>0</v>
      </c>
      <c r="CI42" s="92" t="s">
        <v>16</v>
      </c>
      <c r="CJ42" s="82">
        <f t="shared" si="55"/>
        <v>0</v>
      </c>
      <c r="CL42" s="92" t="s">
        <v>16</v>
      </c>
      <c r="CM42" s="82">
        <f t="shared" si="56"/>
        <v>0</v>
      </c>
    </row>
    <row r="43" spans="1:91" x14ac:dyDescent="0.25">
      <c r="B43" s="11" t="s">
        <v>18</v>
      </c>
      <c r="C43" s="11" t="s">
        <v>17</v>
      </c>
      <c r="E43" s="92" t="s">
        <v>18</v>
      </c>
      <c r="F43" s="82">
        <f t="shared" si="28"/>
        <v>-306972.9310982778</v>
      </c>
      <c r="I43" s="92" t="s">
        <v>18</v>
      </c>
      <c r="J43" s="82">
        <f t="shared" si="29"/>
        <v>100438.2231870736</v>
      </c>
      <c r="L43" s="92" t="s">
        <v>18</v>
      </c>
      <c r="M43" s="82">
        <f t="shared" si="30"/>
        <v>-287438.18009714491</v>
      </c>
      <c r="O43" s="92" t="s">
        <v>18</v>
      </c>
      <c r="P43" s="82">
        <f t="shared" si="31"/>
        <v>100989.85581425001</v>
      </c>
      <c r="R43" s="92" t="s">
        <v>18</v>
      </c>
      <c r="S43" s="82">
        <f t="shared" si="32"/>
        <v>-286886.54746996833</v>
      </c>
      <c r="U43" s="92" t="s">
        <v>18</v>
      </c>
      <c r="V43" s="82">
        <f t="shared" si="33"/>
        <v>101431.16191599114</v>
      </c>
      <c r="X43" s="92" t="s">
        <v>18</v>
      </c>
      <c r="Y43" s="82">
        <f t="shared" si="34"/>
        <v>-286445.24136822729</v>
      </c>
      <c r="AA43" s="92" t="s">
        <v>18</v>
      </c>
      <c r="AB43" s="82">
        <f t="shared" si="35"/>
        <v>103440.86970969921</v>
      </c>
      <c r="AD43" s="92" t="s">
        <v>18</v>
      </c>
      <c r="AE43" s="82">
        <f t="shared" si="36"/>
        <v>-284435.5335745191</v>
      </c>
      <c r="AG43" s="92" t="s">
        <v>18</v>
      </c>
      <c r="AH43" s="82">
        <f t="shared" si="37"/>
        <v>67551.173313971143</v>
      </c>
      <c r="AJ43" s="92" t="s">
        <v>18</v>
      </c>
      <c r="AK43" s="82">
        <f t="shared" si="38"/>
        <v>-48174.904481565463</v>
      </c>
      <c r="AM43" s="92" t="s">
        <v>18</v>
      </c>
      <c r="AN43" s="82">
        <f t="shared" si="39"/>
        <v>-331839.48528211412</v>
      </c>
      <c r="AP43" s="92" t="s">
        <v>18</v>
      </c>
      <c r="AQ43" s="82">
        <f t="shared" si="40"/>
        <v>-51203.5652961327</v>
      </c>
      <c r="AS43" s="92" t="s">
        <v>18</v>
      </c>
      <c r="AT43" s="82">
        <f t="shared" si="41"/>
        <v>113080.00408704247</v>
      </c>
      <c r="AV43" s="92" t="s">
        <v>18</v>
      </c>
      <c r="AW43" s="82">
        <f t="shared" si="42"/>
        <v>110543.49844756382</v>
      </c>
      <c r="AY43" s="92" t="s">
        <v>18</v>
      </c>
      <c r="AZ43" s="82">
        <f t="shared" si="43"/>
        <v>106757.90433442191</v>
      </c>
      <c r="BB43" s="92" t="s">
        <v>18</v>
      </c>
      <c r="BC43" s="82">
        <f t="shared" si="44"/>
        <v>111865.27988180806</v>
      </c>
      <c r="BE43" s="92" t="s">
        <v>18</v>
      </c>
      <c r="BF43" s="82">
        <f t="shared" si="45"/>
        <v>-41572.581919848919</v>
      </c>
      <c r="BH43" s="92" t="s">
        <v>18</v>
      </c>
      <c r="BI43" s="82">
        <f t="shared" si="46"/>
        <v>111758.22265279817</v>
      </c>
      <c r="BK43" s="92" t="s">
        <v>18</v>
      </c>
      <c r="BL43" s="82">
        <f t="shared" si="47"/>
        <v>117831.84628405163</v>
      </c>
      <c r="BN43" s="92" t="s">
        <v>18</v>
      </c>
      <c r="BO43" s="82">
        <f t="shared" si="48"/>
        <v>117938.90351306158</v>
      </c>
      <c r="BQ43" s="92" t="s">
        <v>18</v>
      </c>
      <c r="BR43" s="82">
        <f t="shared" si="49"/>
        <v>116116.81590266922</v>
      </c>
      <c r="BT43" s="92" t="s">
        <v>18</v>
      </c>
      <c r="BU43" s="82">
        <f t="shared" si="50"/>
        <v>114902.09169743484</v>
      </c>
      <c r="BW43" s="92" t="s">
        <v>18</v>
      </c>
      <c r="BX43" s="82">
        <f t="shared" si="51"/>
        <v>116098.90552669752</v>
      </c>
      <c r="BZ43" s="92" t="s">
        <v>18</v>
      </c>
      <c r="CA43" s="82">
        <f t="shared" si="52"/>
        <v>104728.71537799231</v>
      </c>
      <c r="CC43" s="92" t="s">
        <v>18</v>
      </c>
      <c r="CD43" s="82">
        <f t="shared" si="53"/>
        <v>110025.281895444</v>
      </c>
      <c r="CF43" s="92" t="s">
        <v>18</v>
      </c>
      <c r="CG43" s="82">
        <f t="shared" si="54"/>
        <v>98655.091746738821</v>
      </c>
      <c r="CI43" s="92" t="s">
        <v>18</v>
      </c>
      <c r="CJ43" s="82">
        <f t="shared" si="55"/>
        <v>100386.14751810074</v>
      </c>
      <c r="CL43" s="92" t="s">
        <v>18</v>
      </c>
      <c r="CM43" s="82">
        <f t="shared" si="56"/>
        <v>114225.53855036641</v>
      </c>
    </row>
    <row r="44" spans="1:91" x14ac:dyDescent="0.25">
      <c r="B44" s="11" t="s">
        <v>20</v>
      </c>
      <c r="C44" s="11" t="s">
        <v>246</v>
      </c>
      <c r="E44" s="92" t="s">
        <v>20</v>
      </c>
      <c r="F44" s="82">
        <f t="shared" si="28"/>
        <v>-1175912.7817671327</v>
      </c>
      <c r="I44" s="92" t="s">
        <v>20</v>
      </c>
      <c r="J44" s="82">
        <f t="shared" si="29"/>
        <v>44667.989948839648</v>
      </c>
      <c r="L44" s="92" t="s">
        <v>20</v>
      </c>
      <c r="M44" s="82">
        <f t="shared" si="30"/>
        <v>-123821.33106231783</v>
      </c>
      <c r="O44" s="92" t="s">
        <v>20</v>
      </c>
      <c r="P44" s="82">
        <f t="shared" si="31"/>
        <v>44898.951634200756</v>
      </c>
      <c r="R44" s="92" t="s">
        <v>20</v>
      </c>
      <c r="S44" s="82">
        <f t="shared" si="32"/>
        <v>-123590.36937695695</v>
      </c>
      <c r="U44" s="92" t="s">
        <v>20</v>
      </c>
      <c r="V44" s="82">
        <f t="shared" si="33"/>
        <v>45083.720982489875</v>
      </c>
      <c r="X44" s="92" t="s">
        <v>20</v>
      </c>
      <c r="Y44" s="82">
        <f t="shared" si="34"/>
        <v>-123405.60002866806</v>
      </c>
      <c r="AA44" s="92" t="s">
        <v>20</v>
      </c>
      <c r="AB44" s="82">
        <f t="shared" si="35"/>
        <v>45268.490330778528</v>
      </c>
      <c r="AD44" s="92" t="s">
        <v>20</v>
      </c>
      <c r="AE44" s="82">
        <f t="shared" si="36"/>
        <v>-123220.83068037895</v>
      </c>
      <c r="AG44" s="92" t="s">
        <v>20</v>
      </c>
      <c r="AH44" s="82">
        <f t="shared" si="37"/>
        <v>34182.32943344512</v>
      </c>
      <c r="AJ44" s="92" t="s">
        <v>20</v>
      </c>
      <c r="AK44" s="82">
        <f t="shared" si="38"/>
        <v>-20591.76471894281</v>
      </c>
      <c r="AM44" s="92" t="s">
        <v>20</v>
      </c>
      <c r="AN44" s="82">
        <f t="shared" si="39"/>
        <v>-143812.59539932176</v>
      </c>
      <c r="AP44" s="92" t="s">
        <v>20</v>
      </c>
      <c r="AQ44" s="82">
        <f t="shared" si="40"/>
        <v>-21183.02663346706</v>
      </c>
      <c r="AS44" s="92" t="s">
        <v>20</v>
      </c>
      <c r="AT44" s="82">
        <f t="shared" si="41"/>
        <v>47682.612727781758</v>
      </c>
      <c r="AV44" s="92" t="s">
        <v>20</v>
      </c>
      <c r="AW44" s="82">
        <f t="shared" si="42"/>
        <v>47280.258994947886</v>
      </c>
      <c r="AY44" s="92" t="s">
        <v>20</v>
      </c>
      <c r="AZ44" s="82">
        <f t="shared" si="43"/>
        <v>46171.642905214801</v>
      </c>
      <c r="BB44" s="92" t="s">
        <v>20</v>
      </c>
      <c r="BC44" s="82">
        <f t="shared" si="44"/>
        <v>47501.982212894829</v>
      </c>
      <c r="BE44" s="92" t="s">
        <v>20</v>
      </c>
      <c r="BF44" s="82">
        <f t="shared" si="45"/>
        <v>-18621.088757832767</v>
      </c>
      <c r="BH44" s="92" t="s">
        <v>20</v>
      </c>
      <c r="BI44" s="82">
        <f t="shared" si="46"/>
        <v>47460.88950983528</v>
      </c>
      <c r="BK44" s="92" t="s">
        <v>20</v>
      </c>
      <c r="BL44" s="82">
        <f t="shared" si="47"/>
        <v>48347.782381621888</v>
      </c>
      <c r="BN44" s="92" t="s">
        <v>20</v>
      </c>
      <c r="BO44" s="82">
        <f t="shared" si="48"/>
        <v>48388.875084681669</v>
      </c>
      <c r="BQ44" s="92" t="s">
        <v>20</v>
      </c>
      <c r="BR44" s="82">
        <f t="shared" si="49"/>
        <v>48126.059163675411</v>
      </c>
      <c r="BT44" s="92" t="s">
        <v>20</v>
      </c>
      <c r="BU44" s="82">
        <f t="shared" si="50"/>
        <v>47945.428648788249</v>
      </c>
      <c r="BW44" s="92" t="s">
        <v>20</v>
      </c>
      <c r="BX44" s="82">
        <f t="shared" si="51"/>
        <v>47682.612727781991</v>
      </c>
      <c r="BZ44" s="92" t="s">
        <v>20</v>
      </c>
      <c r="CA44" s="82">
        <f t="shared" si="52"/>
        <v>43248.148368848488</v>
      </c>
      <c r="CC44" s="92" t="s">
        <v>20</v>
      </c>
      <c r="CD44" s="82">
        <f t="shared" si="53"/>
        <v>46795.719855995383</v>
      </c>
      <c r="CF44" s="92" t="s">
        <v>20</v>
      </c>
      <c r="CG44" s="82">
        <f t="shared" si="54"/>
        <v>42361.25549706188</v>
      </c>
      <c r="CI44" s="92" t="s">
        <v>20</v>
      </c>
      <c r="CJ44" s="82">
        <f t="shared" si="55"/>
        <v>44381.597458991921</v>
      </c>
      <c r="CL44" s="92" t="s">
        <v>20</v>
      </c>
      <c r="CM44" s="82">
        <f t="shared" si="56"/>
        <v>47534.797249150928</v>
      </c>
    </row>
    <row r="45" spans="1:91" x14ac:dyDescent="0.25">
      <c r="B45" s="11" t="s">
        <v>22</v>
      </c>
      <c r="C45" s="11" t="s">
        <v>21</v>
      </c>
      <c r="E45" s="92" t="s">
        <v>22</v>
      </c>
      <c r="F45" s="82">
        <f t="shared" si="28"/>
        <v>-37.438220334334353</v>
      </c>
      <c r="I45" s="92" t="s">
        <v>22</v>
      </c>
      <c r="J45" s="82">
        <f t="shared" si="29"/>
        <v>0</v>
      </c>
      <c r="L45" s="92" t="s">
        <v>22</v>
      </c>
      <c r="M45" s="82">
        <f t="shared" si="30"/>
        <v>0</v>
      </c>
      <c r="O45" s="92" t="s">
        <v>22</v>
      </c>
      <c r="P45" s="82">
        <f t="shared" si="31"/>
        <v>0</v>
      </c>
      <c r="R45" s="92" t="s">
        <v>22</v>
      </c>
      <c r="S45" s="82">
        <f t="shared" si="32"/>
        <v>0</v>
      </c>
      <c r="U45" s="92" t="s">
        <v>22</v>
      </c>
      <c r="V45" s="82">
        <f t="shared" si="33"/>
        <v>0</v>
      </c>
      <c r="X45" s="92" t="s">
        <v>22</v>
      </c>
      <c r="Y45" s="82">
        <f t="shared" si="34"/>
        <v>0</v>
      </c>
      <c r="AA45" s="92" t="s">
        <v>22</v>
      </c>
      <c r="AB45" s="82">
        <f t="shared" si="35"/>
        <v>0</v>
      </c>
      <c r="AD45" s="92" t="s">
        <v>22</v>
      </c>
      <c r="AE45" s="82">
        <f t="shared" si="36"/>
        <v>0</v>
      </c>
      <c r="AG45" s="92" t="s">
        <v>22</v>
      </c>
      <c r="AH45" s="82">
        <f t="shared" si="37"/>
        <v>18.550724708091419</v>
      </c>
      <c r="AJ45" s="92" t="s">
        <v>22</v>
      </c>
      <c r="AK45" s="82">
        <f t="shared" si="38"/>
        <v>0</v>
      </c>
      <c r="AM45" s="92" t="s">
        <v>22</v>
      </c>
      <c r="AN45" s="82">
        <f t="shared" si="39"/>
        <v>0</v>
      </c>
      <c r="AP45" s="92" t="s">
        <v>22</v>
      </c>
      <c r="AQ45" s="82">
        <f t="shared" si="40"/>
        <v>0</v>
      </c>
      <c r="AS45" s="92" t="s">
        <v>22</v>
      </c>
      <c r="AT45" s="82">
        <f t="shared" si="41"/>
        <v>0</v>
      </c>
      <c r="AV45" s="92" t="s">
        <v>22</v>
      </c>
      <c r="AW45" s="82">
        <f t="shared" si="42"/>
        <v>0</v>
      </c>
      <c r="AY45" s="92" t="s">
        <v>22</v>
      </c>
      <c r="AZ45" s="82">
        <f t="shared" si="43"/>
        <v>0</v>
      </c>
      <c r="BB45" s="92" t="s">
        <v>22</v>
      </c>
      <c r="BC45" s="82">
        <f t="shared" si="44"/>
        <v>0</v>
      </c>
      <c r="BE45" s="92" t="s">
        <v>22</v>
      </c>
      <c r="BF45" s="82">
        <f t="shared" si="45"/>
        <v>0</v>
      </c>
      <c r="BH45" s="92" t="s">
        <v>22</v>
      </c>
      <c r="BI45" s="82">
        <f t="shared" si="46"/>
        <v>0</v>
      </c>
      <c r="BK45" s="92" t="s">
        <v>22</v>
      </c>
      <c r="BL45" s="82">
        <f t="shared" si="47"/>
        <v>0</v>
      </c>
      <c r="BN45" s="92" t="s">
        <v>22</v>
      </c>
      <c r="BO45" s="82">
        <f t="shared" si="48"/>
        <v>0</v>
      </c>
      <c r="BQ45" s="92" t="s">
        <v>22</v>
      </c>
      <c r="BR45" s="82">
        <f t="shared" si="49"/>
        <v>0</v>
      </c>
      <c r="BT45" s="92" t="s">
        <v>22</v>
      </c>
      <c r="BU45" s="82">
        <f t="shared" si="50"/>
        <v>0</v>
      </c>
      <c r="BW45" s="92" t="s">
        <v>22</v>
      </c>
      <c r="BX45" s="82">
        <f t="shared" si="51"/>
        <v>0</v>
      </c>
      <c r="BZ45" s="92" t="s">
        <v>22</v>
      </c>
      <c r="CA45" s="82">
        <f t="shared" si="52"/>
        <v>0</v>
      </c>
      <c r="CC45" s="92" t="s">
        <v>22</v>
      </c>
      <c r="CD45" s="82">
        <f t="shared" si="53"/>
        <v>0</v>
      </c>
      <c r="CF45" s="92" t="s">
        <v>22</v>
      </c>
      <c r="CG45" s="82">
        <f t="shared" si="54"/>
        <v>0</v>
      </c>
      <c r="CI45" s="92" t="s">
        <v>22</v>
      </c>
      <c r="CJ45" s="82">
        <f t="shared" si="55"/>
        <v>0</v>
      </c>
      <c r="CL45" s="92" t="s">
        <v>22</v>
      </c>
      <c r="CM45" s="82">
        <f t="shared" si="56"/>
        <v>0</v>
      </c>
    </row>
    <row r="46" spans="1:91" x14ac:dyDescent="0.25">
      <c r="B46" s="11" t="s">
        <v>24</v>
      </c>
      <c r="C46" s="11" t="s">
        <v>247</v>
      </c>
      <c r="E46" s="92" t="s">
        <v>24</v>
      </c>
      <c r="F46" s="82">
        <f t="shared" si="28"/>
        <v>-117241.59718282183</v>
      </c>
      <c r="I46" s="92" t="s">
        <v>24</v>
      </c>
      <c r="J46" s="82">
        <f t="shared" si="29"/>
        <v>0</v>
      </c>
      <c r="L46" s="92" t="s">
        <v>24</v>
      </c>
      <c r="M46" s="82">
        <f t="shared" si="30"/>
        <v>0</v>
      </c>
      <c r="O46" s="92" t="s">
        <v>24</v>
      </c>
      <c r="P46" s="82">
        <f t="shared" si="31"/>
        <v>0</v>
      </c>
      <c r="R46" s="92" t="s">
        <v>24</v>
      </c>
      <c r="S46" s="82">
        <f t="shared" si="32"/>
        <v>0</v>
      </c>
      <c r="U46" s="92" t="s">
        <v>24</v>
      </c>
      <c r="V46" s="82">
        <f t="shared" si="33"/>
        <v>0</v>
      </c>
      <c r="X46" s="92" t="s">
        <v>24</v>
      </c>
      <c r="Y46" s="82">
        <f t="shared" si="34"/>
        <v>0</v>
      </c>
      <c r="AA46" s="92" t="s">
        <v>24</v>
      </c>
      <c r="AB46" s="82">
        <f t="shared" si="35"/>
        <v>0</v>
      </c>
      <c r="AD46" s="92" t="s">
        <v>24</v>
      </c>
      <c r="AE46" s="82">
        <f t="shared" si="36"/>
        <v>0</v>
      </c>
      <c r="AG46" s="92" t="s">
        <v>24</v>
      </c>
      <c r="AH46" s="82">
        <f t="shared" si="37"/>
        <v>0</v>
      </c>
      <c r="AJ46" s="92" t="s">
        <v>24</v>
      </c>
      <c r="AK46" s="82">
        <f t="shared" si="38"/>
        <v>0</v>
      </c>
      <c r="AM46" s="92" t="s">
        <v>24</v>
      </c>
      <c r="AN46" s="82">
        <f t="shared" si="39"/>
        <v>0</v>
      </c>
      <c r="AP46" s="92" t="s">
        <v>24</v>
      </c>
      <c r="AQ46" s="82">
        <f t="shared" si="40"/>
        <v>0</v>
      </c>
      <c r="AS46" s="92" t="s">
        <v>24</v>
      </c>
      <c r="AT46" s="82">
        <f t="shared" si="41"/>
        <v>0</v>
      </c>
      <c r="AV46" s="92" t="s">
        <v>24</v>
      </c>
      <c r="AW46" s="82">
        <f t="shared" si="42"/>
        <v>0</v>
      </c>
      <c r="AY46" s="92" t="s">
        <v>24</v>
      </c>
      <c r="AZ46" s="82">
        <f t="shared" si="43"/>
        <v>0</v>
      </c>
      <c r="BB46" s="92" t="s">
        <v>24</v>
      </c>
      <c r="BC46" s="82">
        <f t="shared" si="44"/>
        <v>0</v>
      </c>
      <c r="BE46" s="92" t="s">
        <v>24</v>
      </c>
      <c r="BF46" s="82">
        <f t="shared" si="45"/>
        <v>0</v>
      </c>
      <c r="BH46" s="92" t="s">
        <v>24</v>
      </c>
      <c r="BI46" s="82">
        <f t="shared" si="46"/>
        <v>0</v>
      </c>
      <c r="BK46" s="92" t="s">
        <v>24</v>
      </c>
      <c r="BL46" s="82">
        <f t="shared" si="47"/>
        <v>0</v>
      </c>
      <c r="BN46" s="92" t="s">
        <v>24</v>
      </c>
      <c r="BO46" s="82">
        <f t="shared" si="48"/>
        <v>0</v>
      </c>
      <c r="BQ46" s="92" t="s">
        <v>24</v>
      </c>
      <c r="BR46" s="82">
        <f t="shared" si="49"/>
        <v>0</v>
      </c>
      <c r="BT46" s="92" t="s">
        <v>24</v>
      </c>
      <c r="BU46" s="82">
        <f t="shared" si="50"/>
        <v>0</v>
      </c>
      <c r="BW46" s="92" t="s">
        <v>24</v>
      </c>
      <c r="BX46" s="82">
        <f t="shared" si="51"/>
        <v>0</v>
      </c>
      <c r="BZ46" s="92" t="s">
        <v>24</v>
      </c>
      <c r="CA46" s="82">
        <f t="shared" si="52"/>
        <v>0</v>
      </c>
      <c r="CC46" s="92" t="s">
        <v>24</v>
      </c>
      <c r="CD46" s="82">
        <f t="shared" si="53"/>
        <v>0</v>
      </c>
      <c r="CF46" s="92" t="s">
        <v>24</v>
      </c>
      <c r="CG46" s="82">
        <f t="shared" si="54"/>
        <v>0</v>
      </c>
      <c r="CI46" s="92" t="s">
        <v>24</v>
      </c>
      <c r="CJ46" s="82">
        <f t="shared" si="55"/>
        <v>0</v>
      </c>
      <c r="CL46" s="92" t="s">
        <v>24</v>
      </c>
      <c r="CM46" s="82">
        <f t="shared" si="56"/>
        <v>0</v>
      </c>
    </row>
    <row r="47" spans="1:91" x14ac:dyDescent="0.25">
      <c r="B47" s="11" t="s">
        <v>26</v>
      </c>
      <c r="C47" s="11" t="s">
        <v>25</v>
      </c>
      <c r="E47" s="92" t="s">
        <v>26</v>
      </c>
      <c r="F47" s="82">
        <f t="shared" si="28"/>
        <v>-28935.742583283187</v>
      </c>
      <c r="I47" s="92" t="s">
        <v>26</v>
      </c>
      <c r="J47" s="82">
        <f t="shared" si="29"/>
        <v>26286.933108521702</v>
      </c>
      <c r="L47" s="92" t="s">
        <v>26</v>
      </c>
      <c r="M47" s="82">
        <f t="shared" si="30"/>
        <v>-72868.357201012346</v>
      </c>
      <c r="O47" s="92" t="s">
        <v>26</v>
      </c>
      <c r="P47" s="82">
        <f t="shared" si="31"/>
        <v>26422.853134935984</v>
      </c>
      <c r="R47" s="92" t="s">
        <v>26</v>
      </c>
      <c r="S47" s="82">
        <f t="shared" si="32"/>
        <v>-72732.437174598075</v>
      </c>
      <c r="U47" s="92" t="s">
        <v>26</v>
      </c>
      <c r="V47" s="82">
        <f t="shared" si="33"/>
        <v>26531.589156067406</v>
      </c>
      <c r="X47" s="92" t="s">
        <v>26</v>
      </c>
      <c r="Y47" s="82">
        <f t="shared" si="34"/>
        <v>-72623.701153466624</v>
      </c>
      <c r="AA47" s="92" t="s">
        <v>26</v>
      </c>
      <c r="AB47" s="82">
        <f t="shared" si="35"/>
        <v>26640.325177198829</v>
      </c>
      <c r="AD47" s="92" t="s">
        <v>26</v>
      </c>
      <c r="AE47" s="82">
        <f t="shared" si="36"/>
        <v>-72514.96513233523</v>
      </c>
      <c r="AG47" s="92" t="s">
        <v>26</v>
      </c>
      <c r="AH47" s="82">
        <f t="shared" si="37"/>
        <v>18889.702824080035</v>
      </c>
      <c r="AJ47" s="92" t="s">
        <v>26</v>
      </c>
      <c r="AK47" s="82">
        <f t="shared" si="38"/>
        <v>-12118.171029706871</v>
      </c>
      <c r="AM47" s="92" t="s">
        <v>26</v>
      </c>
      <c r="AN47" s="82">
        <f t="shared" si="39"/>
        <v>-84633.136162042094</v>
      </c>
      <c r="AP47" s="92" t="s">
        <v>26</v>
      </c>
      <c r="AQ47" s="82">
        <f t="shared" si="40"/>
        <v>-12466.126297327421</v>
      </c>
      <c r="AS47" s="92" t="s">
        <v>26</v>
      </c>
      <c r="AT47" s="82">
        <f t="shared" si="41"/>
        <v>28061.026534893561</v>
      </c>
      <c r="AV47" s="92" t="s">
        <v>26</v>
      </c>
      <c r="AW47" s="82">
        <f t="shared" si="42"/>
        <v>27824.242975277772</v>
      </c>
      <c r="AY47" s="92" t="s">
        <v>26</v>
      </c>
      <c r="AZ47" s="82">
        <f t="shared" si="43"/>
        <v>27171.826848489229</v>
      </c>
      <c r="BB47" s="92" t="s">
        <v>26</v>
      </c>
      <c r="BC47" s="82">
        <f t="shared" si="44"/>
        <v>27954.726200635479</v>
      </c>
      <c r="BE47" s="92" t="s">
        <v>26</v>
      </c>
      <c r="BF47" s="82">
        <f t="shared" si="45"/>
        <v>-10958.436122727559</v>
      </c>
      <c r="BH47" s="92" t="s">
        <v>26</v>
      </c>
      <c r="BI47" s="82">
        <f t="shared" si="46"/>
        <v>27930.543309535853</v>
      </c>
      <c r="BK47" s="92" t="s">
        <v>26</v>
      </c>
      <c r="BL47" s="82">
        <f t="shared" si="47"/>
        <v>28452.476210966688</v>
      </c>
      <c r="BN47" s="92" t="s">
        <v>26</v>
      </c>
      <c r="BO47" s="82">
        <f t="shared" si="48"/>
        <v>28476.659102066315</v>
      </c>
      <c r="BQ47" s="92" t="s">
        <v>26</v>
      </c>
      <c r="BR47" s="82">
        <f t="shared" si="49"/>
        <v>28321.992985608977</v>
      </c>
      <c r="BT47" s="92" t="s">
        <v>26</v>
      </c>
      <c r="BU47" s="82">
        <f t="shared" si="50"/>
        <v>28215.692651350899</v>
      </c>
      <c r="BW47" s="92" t="s">
        <v>26</v>
      </c>
      <c r="BX47" s="82">
        <f t="shared" si="51"/>
        <v>28061.026534893561</v>
      </c>
      <c r="BZ47" s="92" t="s">
        <v>26</v>
      </c>
      <c r="CA47" s="82">
        <f t="shared" si="52"/>
        <v>25451.362027739389</v>
      </c>
      <c r="CC47" s="92" t="s">
        <v>26</v>
      </c>
      <c r="CD47" s="82">
        <f t="shared" si="53"/>
        <v>27539.093633462726</v>
      </c>
      <c r="CF47" s="92" t="s">
        <v>26</v>
      </c>
      <c r="CG47" s="82">
        <f t="shared" si="54"/>
        <v>24929.429126308554</v>
      </c>
      <c r="CI47" s="92" t="s">
        <v>26</v>
      </c>
      <c r="CJ47" s="82">
        <f t="shared" si="55"/>
        <v>26118.392275767997</v>
      </c>
      <c r="CL47" s="92" t="s">
        <v>26</v>
      </c>
      <c r="CM47" s="82">
        <f t="shared" si="56"/>
        <v>27974.037717988424</v>
      </c>
    </row>
    <row r="48" spans="1:91" x14ac:dyDescent="0.25">
      <c r="B48" s="11" t="s">
        <v>28</v>
      </c>
      <c r="C48" s="11" t="s">
        <v>248</v>
      </c>
      <c r="E48" s="92" t="s">
        <v>28</v>
      </c>
      <c r="F48" s="82">
        <f t="shared" si="28"/>
        <v>-445.24889285255028</v>
      </c>
      <c r="I48" s="92" t="s">
        <v>28</v>
      </c>
      <c r="J48" s="82">
        <f t="shared" si="29"/>
        <v>-125.38685962553132</v>
      </c>
      <c r="L48" s="92" t="s">
        <v>28</v>
      </c>
      <c r="M48" s="82">
        <f t="shared" si="30"/>
        <v>-197.18530447572005</v>
      </c>
      <c r="O48" s="92" t="s">
        <v>28</v>
      </c>
      <c r="P48" s="82">
        <f t="shared" si="31"/>
        <v>-77.161144384942304</v>
      </c>
      <c r="R48" s="92" t="s">
        <v>28</v>
      </c>
      <c r="S48" s="82">
        <f t="shared" si="32"/>
        <v>-148.95958923513103</v>
      </c>
      <c r="U48" s="92" t="s">
        <v>28</v>
      </c>
      <c r="V48" s="82">
        <f t="shared" si="33"/>
        <v>-945.22401871554314</v>
      </c>
      <c r="X48" s="92" t="s">
        <v>28</v>
      </c>
      <c r="Y48" s="82">
        <f t="shared" si="34"/>
        <v>-1017.0224635657318</v>
      </c>
      <c r="AA48" s="92" t="s">
        <v>28</v>
      </c>
      <c r="AB48" s="82">
        <f t="shared" si="35"/>
        <v>19.290286096235661</v>
      </c>
      <c r="AD48" s="92" t="s">
        <v>28</v>
      </c>
      <c r="AE48" s="82">
        <f t="shared" si="36"/>
        <v>-52.508158753953239</v>
      </c>
      <c r="AG48" s="92" t="s">
        <v>28</v>
      </c>
      <c r="AH48" s="82">
        <f t="shared" si="37"/>
        <v>-704.78415222087972</v>
      </c>
      <c r="AJ48" s="92" t="s">
        <v>28</v>
      </c>
      <c r="AK48" s="82">
        <f t="shared" si="38"/>
        <v>104.16754491967225</v>
      </c>
      <c r="AM48" s="92" t="s">
        <v>28</v>
      </c>
      <c r="AN48" s="82">
        <f t="shared" si="39"/>
        <v>51.659386165718956</v>
      </c>
      <c r="AP48" s="92" t="s">
        <v>28</v>
      </c>
      <c r="AQ48" s="82">
        <f t="shared" si="40"/>
        <v>-50.154743850212412</v>
      </c>
      <c r="AS48" s="92" t="s">
        <v>28</v>
      </c>
      <c r="AT48" s="82">
        <f t="shared" si="41"/>
        <v>281.8310798660018</v>
      </c>
      <c r="AV48" s="92" t="s">
        <v>28</v>
      </c>
      <c r="AW48" s="82">
        <f t="shared" si="42"/>
        <v>176.81476235809538</v>
      </c>
      <c r="AY48" s="92" t="s">
        <v>28</v>
      </c>
      <c r="AZ48" s="82">
        <f t="shared" si="43"/>
        <v>90.008474925035273</v>
      </c>
      <c r="BB48" s="92" t="s">
        <v>28</v>
      </c>
      <c r="BC48" s="82">
        <f t="shared" si="44"/>
        <v>234.68562064680208</v>
      </c>
      <c r="BE48" s="92" t="s">
        <v>28</v>
      </c>
      <c r="BF48" s="82">
        <f t="shared" si="45"/>
        <v>318.48262344884938</v>
      </c>
      <c r="BH48" s="92" t="s">
        <v>28</v>
      </c>
      <c r="BI48" s="82">
        <f t="shared" si="46"/>
        <v>223.9602215772951</v>
      </c>
      <c r="BK48" s="92" t="s">
        <v>28</v>
      </c>
      <c r="BL48" s="82">
        <f t="shared" si="47"/>
        <v>320.41165205847295</v>
      </c>
      <c r="BN48" s="92" t="s">
        <v>28</v>
      </c>
      <c r="BO48" s="82">
        <f t="shared" si="48"/>
        <v>331.13705112797993</v>
      </c>
      <c r="BQ48" s="92" t="s">
        <v>28</v>
      </c>
      <c r="BR48" s="82">
        <f t="shared" si="49"/>
        <v>330.05679510659076</v>
      </c>
      <c r="BT48" s="92" t="s">
        <v>28</v>
      </c>
      <c r="BU48" s="82">
        <f t="shared" si="50"/>
        <v>282.91133588739103</v>
      </c>
      <c r="BW48" s="92" t="s">
        <v>28</v>
      </c>
      <c r="BX48" s="82">
        <f t="shared" si="51"/>
        <v>146.7990771923528</v>
      </c>
      <c r="BZ48" s="92" t="s">
        <v>28</v>
      </c>
      <c r="CA48" s="82">
        <f t="shared" si="52"/>
        <v>-200.42607253988763</v>
      </c>
      <c r="CC48" s="92" t="s">
        <v>28</v>
      </c>
      <c r="CD48" s="82">
        <f t="shared" si="53"/>
        <v>50.347646711174889</v>
      </c>
      <c r="CF48" s="92" t="s">
        <v>28</v>
      </c>
      <c r="CG48" s="82">
        <f t="shared" si="54"/>
        <v>-296.87750302106542</v>
      </c>
      <c r="CI48" s="92" t="s">
        <v>28</v>
      </c>
      <c r="CJ48" s="82">
        <f t="shared" si="55"/>
        <v>-212.19314705859131</v>
      </c>
      <c r="CL48" s="92" t="s">
        <v>28</v>
      </c>
      <c r="CM48" s="82">
        <f t="shared" si="56"/>
        <v>108.2185049998817</v>
      </c>
    </row>
    <row r="49" spans="2:91" x14ac:dyDescent="0.25">
      <c r="B49" s="11" t="s">
        <v>30</v>
      </c>
      <c r="C49" s="11" t="s">
        <v>27</v>
      </c>
      <c r="E49" s="92" t="s">
        <v>30</v>
      </c>
      <c r="F49" s="82">
        <f t="shared" si="28"/>
        <v>-9134845.847271271</v>
      </c>
      <c r="I49" s="92" t="s">
        <v>30</v>
      </c>
      <c r="J49" s="82">
        <f t="shared" si="29"/>
        <v>2988822.7691776827</v>
      </c>
      <c r="L49" s="92" t="s">
        <v>30</v>
      </c>
      <c r="M49" s="82">
        <f t="shared" si="30"/>
        <v>-8553534.2038578354</v>
      </c>
      <c r="O49" s="92" t="s">
        <v>30</v>
      </c>
      <c r="P49" s="82">
        <f t="shared" si="31"/>
        <v>3005238.1547152698</v>
      </c>
      <c r="R49" s="92" t="s">
        <v>30</v>
      </c>
      <c r="S49" s="82">
        <f t="shared" si="32"/>
        <v>-8537118.818320252</v>
      </c>
      <c r="U49" s="92" t="s">
        <v>30</v>
      </c>
      <c r="V49" s="82">
        <f t="shared" si="33"/>
        <v>3018370.4631453399</v>
      </c>
      <c r="X49" s="92" t="s">
        <v>30</v>
      </c>
      <c r="Y49" s="82">
        <f t="shared" si="34"/>
        <v>-8523986.5098901801</v>
      </c>
      <c r="AA49" s="92" t="s">
        <v>30</v>
      </c>
      <c r="AB49" s="82">
        <f t="shared" si="35"/>
        <v>3078174.9899741411</v>
      </c>
      <c r="AD49" s="92" t="s">
        <v>30</v>
      </c>
      <c r="AE49" s="82">
        <f t="shared" si="36"/>
        <v>-8464181.983061377</v>
      </c>
      <c r="AG49" s="92" t="s">
        <v>30</v>
      </c>
      <c r="AH49" s="82">
        <f t="shared" si="37"/>
        <v>2010175.7924312726</v>
      </c>
      <c r="AJ49" s="92" t="s">
        <v>30</v>
      </c>
      <c r="AK49" s="82">
        <f t="shared" si="38"/>
        <v>-1433580.2331874948</v>
      </c>
      <c r="AM49" s="92" t="s">
        <v>30</v>
      </c>
      <c r="AN49" s="82">
        <f t="shared" si="39"/>
        <v>-9874820.3408185206</v>
      </c>
      <c r="AP49" s="92" t="s">
        <v>30</v>
      </c>
      <c r="AQ49" s="82">
        <f t="shared" si="40"/>
        <v>-1523706.58265342</v>
      </c>
      <c r="AS49" s="92" t="s">
        <v>30</v>
      </c>
      <c r="AT49" s="82">
        <f t="shared" si="41"/>
        <v>3365014.635160882</v>
      </c>
      <c r="AV49" s="92" t="s">
        <v>30</v>
      </c>
      <c r="AW49" s="82">
        <f t="shared" si="42"/>
        <v>3289533.7517993664</v>
      </c>
      <c r="AY49" s="92" t="s">
        <v>30</v>
      </c>
      <c r="AZ49" s="82">
        <f t="shared" si="43"/>
        <v>3176882.7159566712</v>
      </c>
      <c r="BB49" s="92" t="s">
        <v>30</v>
      </c>
      <c r="BC49" s="82">
        <f t="shared" si="44"/>
        <v>3328867.0884633111</v>
      </c>
      <c r="BE49" s="92" t="s">
        <v>30</v>
      </c>
      <c r="BF49" s="82">
        <f t="shared" si="45"/>
        <v>-1237109.4935054593</v>
      </c>
      <c r="BH49" s="92" t="s">
        <v>30</v>
      </c>
      <c r="BI49" s="82">
        <f t="shared" si="46"/>
        <v>3325681.2984969364</v>
      </c>
      <c r="BK49" s="92" t="s">
        <v>30</v>
      </c>
      <c r="BL49" s="82">
        <f t="shared" si="47"/>
        <v>3506419.1095063454</v>
      </c>
      <c r="BN49" s="92" t="s">
        <v>30</v>
      </c>
      <c r="BO49" s="82">
        <f t="shared" si="48"/>
        <v>3509604.89947272</v>
      </c>
      <c r="BQ49" s="92" t="s">
        <v>30</v>
      </c>
      <c r="BR49" s="82">
        <f t="shared" si="49"/>
        <v>3455383.5406655865</v>
      </c>
      <c r="BT49" s="92" t="s">
        <v>30</v>
      </c>
      <c r="BU49" s="82">
        <f t="shared" si="50"/>
        <v>3419235.9939680146</v>
      </c>
      <c r="BW49" s="92" t="s">
        <v>30</v>
      </c>
      <c r="BX49" s="82">
        <f t="shared" si="51"/>
        <v>3454850.5668851864</v>
      </c>
      <c r="BZ49" s="92" t="s">
        <v>30</v>
      </c>
      <c r="CA49" s="82">
        <f t="shared" si="52"/>
        <v>3116498.4721549442</v>
      </c>
      <c r="CC49" s="92" t="s">
        <v>30</v>
      </c>
      <c r="CD49" s="82">
        <f t="shared" si="53"/>
        <v>3274112.7558757775</v>
      </c>
      <c r="CF49" s="92" t="s">
        <v>30</v>
      </c>
      <c r="CG49" s="82">
        <f t="shared" si="54"/>
        <v>2935760.6611455372</v>
      </c>
      <c r="CI49" s="92" t="s">
        <v>30</v>
      </c>
      <c r="CJ49" s="82">
        <f t="shared" si="55"/>
        <v>2987273.1106890375</v>
      </c>
      <c r="CL49" s="92" t="s">
        <v>30</v>
      </c>
      <c r="CM49" s="82">
        <f t="shared" si="56"/>
        <v>3399103.2458333671</v>
      </c>
    </row>
    <row r="50" spans="2:91" x14ac:dyDescent="0.25">
      <c r="B50" s="11" t="s">
        <v>32</v>
      </c>
      <c r="C50" s="11" t="s">
        <v>29</v>
      </c>
      <c r="E50" s="92" t="s">
        <v>32</v>
      </c>
      <c r="F50" s="82">
        <f t="shared" si="28"/>
        <v>-4285618.6911067804</v>
      </c>
      <c r="I50" s="92" t="s">
        <v>32</v>
      </c>
      <c r="J50" s="82">
        <f t="shared" si="29"/>
        <v>2815179.3700845009</v>
      </c>
      <c r="L50" s="92" t="s">
        <v>32</v>
      </c>
      <c r="M50" s="82">
        <f t="shared" si="30"/>
        <v>-8015028.7385381637</v>
      </c>
      <c r="O50" s="92" t="s">
        <v>32</v>
      </c>
      <c r="P50" s="82">
        <f t="shared" si="31"/>
        <v>2830581.9470426282</v>
      </c>
      <c r="R50" s="92" t="s">
        <v>32</v>
      </c>
      <c r="S50" s="82">
        <f t="shared" si="32"/>
        <v>-7999626.1615800345</v>
      </c>
      <c r="U50" s="92" t="s">
        <v>32</v>
      </c>
      <c r="V50" s="82">
        <f t="shared" si="33"/>
        <v>2842904.0086091291</v>
      </c>
      <c r="X50" s="92" t="s">
        <v>32</v>
      </c>
      <c r="Y50" s="82">
        <f t="shared" si="34"/>
        <v>-7987304.1000135345</v>
      </c>
      <c r="AA50" s="92" t="s">
        <v>32</v>
      </c>
      <c r="AB50" s="82">
        <f t="shared" si="35"/>
        <v>2899018.67157673</v>
      </c>
      <c r="AD50" s="92" t="s">
        <v>32</v>
      </c>
      <c r="AE50" s="82">
        <f t="shared" si="36"/>
        <v>-7931189.4370459327</v>
      </c>
      <c r="AG50" s="92" t="s">
        <v>32</v>
      </c>
      <c r="AH50" s="82">
        <f t="shared" si="37"/>
        <v>3080522.5327127846</v>
      </c>
      <c r="AJ50" s="92" t="s">
        <v>32</v>
      </c>
      <c r="AK50" s="82">
        <f t="shared" si="38"/>
        <v>-1334366.945949818</v>
      </c>
      <c r="AM50" s="92" t="s">
        <v>32</v>
      </c>
      <c r="AN50" s="82">
        <f t="shared" si="39"/>
        <v>-9254793.1876668744</v>
      </c>
      <c r="AP50" s="92" t="s">
        <v>32</v>
      </c>
      <c r="AQ50" s="82">
        <f t="shared" si="40"/>
        <v>-1418932.6133491807</v>
      </c>
      <c r="AS50" s="92" t="s">
        <v>32</v>
      </c>
      <c r="AT50" s="82">
        <f t="shared" si="41"/>
        <v>3168160.6725071436</v>
      </c>
      <c r="AV50" s="92" t="s">
        <v>32</v>
      </c>
      <c r="AW50" s="82">
        <f t="shared" si="42"/>
        <v>3097336.8644289821</v>
      </c>
      <c r="AY50" s="92" t="s">
        <v>32</v>
      </c>
      <c r="AZ50" s="82">
        <f t="shared" si="43"/>
        <v>2991636.255387133</v>
      </c>
      <c r="BB50" s="92" t="s">
        <v>32</v>
      </c>
      <c r="BC50" s="82">
        <f t="shared" si="44"/>
        <v>3134243.3838402433</v>
      </c>
      <c r="BE50" s="92" t="s">
        <v>32</v>
      </c>
      <c r="BF50" s="82">
        <f t="shared" si="45"/>
        <v>-1150018.2030559387</v>
      </c>
      <c r="BH50" s="92" t="s">
        <v>32</v>
      </c>
      <c r="BI50" s="82">
        <f t="shared" si="46"/>
        <v>3131254.1530958824</v>
      </c>
      <c r="BK50" s="92" t="s">
        <v>32</v>
      </c>
      <c r="BL50" s="82">
        <f t="shared" si="47"/>
        <v>3300840.6691689529</v>
      </c>
      <c r="BN50" s="92" t="s">
        <v>32</v>
      </c>
      <c r="BO50" s="82">
        <f t="shared" si="48"/>
        <v>3303829.8999133143</v>
      </c>
      <c r="BQ50" s="92" t="s">
        <v>32</v>
      </c>
      <c r="BR50" s="82">
        <f t="shared" si="49"/>
        <v>3252953.9305436788</v>
      </c>
      <c r="BT50" s="92" t="s">
        <v>32</v>
      </c>
      <c r="BU50" s="82">
        <f t="shared" si="50"/>
        <v>3219036.6418767786</v>
      </c>
      <c r="BW50" s="92" t="s">
        <v>32</v>
      </c>
      <c r="BX50" s="82">
        <f t="shared" si="51"/>
        <v>3252453.8405731763</v>
      </c>
      <c r="BZ50" s="92" t="s">
        <v>32</v>
      </c>
      <c r="CA50" s="82">
        <f t="shared" si="52"/>
        <v>2934977.6432525162</v>
      </c>
      <c r="CC50" s="92" t="s">
        <v>32</v>
      </c>
      <c r="CD50" s="82">
        <f t="shared" si="53"/>
        <v>3082867.3245001053</v>
      </c>
      <c r="CF50" s="92" t="s">
        <v>32</v>
      </c>
      <c r="CG50" s="82">
        <f t="shared" si="54"/>
        <v>2765391.1271794452</v>
      </c>
      <c r="CI50" s="92" t="s">
        <v>32</v>
      </c>
      <c r="CJ50" s="82">
        <f t="shared" si="55"/>
        <v>2813725.3235696927</v>
      </c>
      <c r="CL50" s="92" t="s">
        <v>32</v>
      </c>
      <c r="CM50" s="82">
        <f t="shared" si="56"/>
        <v>3200146.0589043326</v>
      </c>
    </row>
    <row r="51" spans="2:91" x14ac:dyDescent="0.25">
      <c r="B51" s="11" t="s">
        <v>34</v>
      </c>
      <c r="C51" s="11" t="s">
        <v>31</v>
      </c>
      <c r="E51" s="92" t="s">
        <v>34</v>
      </c>
      <c r="F51" s="82">
        <f t="shared" si="28"/>
        <v>-1001863.8075797622</v>
      </c>
      <c r="I51" s="92" t="s">
        <v>34</v>
      </c>
      <c r="J51" s="82">
        <f t="shared" si="29"/>
        <v>712840.74626951525</v>
      </c>
      <c r="L51" s="92" t="s">
        <v>34</v>
      </c>
      <c r="M51" s="82">
        <f t="shared" si="30"/>
        <v>-2019066.7329879161</v>
      </c>
      <c r="O51" s="92" t="s">
        <v>34</v>
      </c>
      <c r="P51" s="82">
        <f t="shared" si="31"/>
        <v>716726.02850691229</v>
      </c>
      <c r="R51" s="92" t="s">
        <v>34</v>
      </c>
      <c r="S51" s="82">
        <f t="shared" si="32"/>
        <v>-2015181.4507505186</v>
      </c>
      <c r="U51" s="92" t="s">
        <v>34</v>
      </c>
      <c r="V51" s="82">
        <f t="shared" si="33"/>
        <v>719834.25429682969</v>
      </c>
      <c r="X51" s="92" t="s">
        <v>34</v>
      </c>
      <c r="Y51" s="82">
        <f t="shared" si="34"/>
        <v>-2012073.2249606014</v>
      </c>
      <c r="AA51" s="92" t="s">
        <v>34</v>
      </c>
      <c r="AB51" s="82">
        <f t="shared" si="35"/>
        <v>733989.11318039522</v>
      </c>
      <c r="AD51" s="92" t="s">
        <v>34</v>
      </c>
      <c r="AE51" s="82">
        <f t="shared" si="36"/>
        <v>-1997918.3660770357</v>
      </c>
      <c r="AG51" s="92" t="s">
        <v>34</v>
      </c>
      <c r="AH51" s="82">
        <f t="shared" si="37"/>
        <v>481209.28645831632</v>
      </c>
      <c r="AJ51" s="92" t="s">
        <v>34</v>
      </c>
      <c r="AK51" s="82">
        <f t="shared" si="38"/>
        <v>-333877.51644547109</v>
      </c>
      <c r="AM51" s="92" t="s">
        <v>34</v>
      </c>
      <c r="AN51" s="82">
        <f t="shared" si="39"/>
        <v>-2331795.8825225066</v>
      </c>
      <c r="AP51" s="92" t="s">
        <v>34</v>
      </c>
      <c r="AQ51" s="82">
        <f t="shared" si="40"/>
        <v>-355209.10831698647</v>
      </c>
      <c r="AS51" s="92" t="s">
        <v>34</v>
      </c>
      <c r="AT51" s="82">
        <f t="shared" si="41"/>
        <v>801879.87187585433</v>
      </c>
      <c r="AV51" s="92" t="s">
        <v>34</v>
      </c>
      <c r="AW51" s="82">
        <f t="shared" si="42"/>
        <v>784014.64813706256</v>
      </c>
      <c r="AY51" s="92" t="s">
        <v>34</v>
      </c>
      <c r="AZ51" s="82">
        <f t="shared" si="43"/>
        <v>757351.79166124016</v>
      </c>
      <c r="BB51" s="92" t="s">
        <v>34</v>
      </c>
      <c r="BC51" s="82">
        <f t="shared" si="44"/>
        <v>793324.27500680939</v>
      </c>
      <c r="BE51" s="92" t="s">
        <v>34</v>
      </c>
      <c r="BF51" s="82">
        <f t="shared" si="45"/>
        <v>-287375.75909673481</v>
      </c>
      <c r="BH51" s="92" t="s">
        <v>34</v>
      </c>
      <c r="BI51" s="82">
        <f t="shared" si="46"/>
        <v>792570.24500610749</v>
      </c>
      <c r="BK51" s="92" t="s">
        <v>34</v>
      </c>
      <c r="BL51" s="82">
        <f t="shared" si="47"/>
        <v>835348.24769955268</v>
      </c>
      <c r="BN51" s="92" t="s">
        <v>34</v>
      </c>
      <c r="BO51" s="82">
        <f t="shared" si="48"/>
        <v>836102.27770025469</v>
      </c>
      <c r="BQ51" s="92" t="s">
        <v>34</v>
      </c>
      <c r="BR51" s="82">
        <f t="shared" si="49"/>
        <v>823268.87322257692</v>
      </c>
      <c r="BT51" s="92" t="s">
        <v>34</v>
      </c>
      <c r="BU51" s="82">
        <f t="shared" si="50"/>
        <v>814713.27635353198</v>
      </c>
      <c r="BW51" s="92" t="s">
        <v>34</v>
      </c>
      <c r="BX51" s="82">
        <f t="shared" si="51"/>
        <v>823142.72610545647</v>
      </c>
      <c r="BZ51" s="92" t="s">
        <v>34</v>
      </c>
      <c r="CA51" s="82">
        <f t="shared" si="52"/>
        <v>743059.72222892067</v>
      </c>
      <c r="CC51" s="92" t="s">
        <v>34</v>
      </c>
      <c r="CD51" s="82">
        <f t="shared" si="53"/>
        <v>780364.72341201128</v>
      </c>
      <c r="CF51" s="92" t="s">
        <v>34</v>
      </c>
      <c r="CG51" s="82">
        <f t="shared" si="54"/>
        <v>700281.71953547536</v>
      </c>
      <c r="CI51" s="92" t="s">
        <v>34</v>
      </c>
      <c r="CJ51" s="82">
        <f t="shared" si="55"/>
        <v>712473.96471655217</v>
      </c>
      <c r="CL51" s="92" t="s">
        <v>34</v>
      </c>
      <c r="CM51" s="82">
        <f t="shared" si="56"/>
        <v>809948.14863000554</v>
      </c>
    </row>
    <row r="52" spans="2:91" x14ac:dyDescent="0.25">
      <c r="B52" s="11" t="s">
        <v>36</v>
      </c>
      <c r="C52" s="11" t="s">
        <v>33</v>
      </c>
      <c r="E52" s="92" t="s">
        <v>36</v>
      </c>
      <c r="F52" s="82">
        <f t="shared" si="28"/>
        <v>-7301.8545371739092</v>
      </c>
      <c r="I52" s="92" t="s">
        <v>36</v>
      </c>
      <c r="J52" s="82">
        <f t="shared" si="29"/>
        <v>0</v>
      </c>
      <c r="L52" s="92" t="s">
        <v>36</v>
      </c>
      <c r="M52" s="82">
        <f t="shared" si="30"/>
        <v>0</v>
      </c>
      <c r="O52" s="92" t="s">
        <v>36</v>
      </c>
      <c r="P52" s="82">
        <f t="shared" si="31"/>
        <v>0</v>
      </c>
      <c r="R52" s="92" t="s">
        <v>36</v>
      </c>
      <c r="S52" s="82">
        <f t="shared" si="32"/>
        <v>0</v>
      </c>
      <c r="U52" s="92" t="s">
        <v>36</v>
      </c>
      <c r="V52" s="82">
        <f t="shared" si="33"/>
        <v>0</v>
      </c>
      <c r="X52" s="92" t="s">
        <v>36</v>
      </c>
      <c r="Y52" s="82">
        <f t="shared" si="34"/>
        <v>0</v>
      </c>
      <c r="AA52" s="92" t="s">
        <v>36</v>
      </c>
      <c r="AB52" s="82">
        <f t="shared" si="35"/>
        <v>0</v>
      </c>
      <c r="AD52" s="92" t="s">
        <v>36</v>
      </c>
      <c r="AE52" s="82">
        <f t="shared" si="36"/>
        <v>0</v>
      </c>
      <c r="AG52" s="92" t="s">
        <v>36</v>
      </c>
      <c r="AH52" s="82">
        <f t="shared" si="37"/>
        <v>3618.0858002327864</v>
      </c>
      <c r="AJ52" s="92" t="s">
        <v>36</v>
      </c>
      <c r="AK52" s="82">
        <f t="shared" si="38"/>
        <v>0</v>
      </c>
      <c r="AM52" s="92" t="s">
        <v>36</v>
      </c>
      <c r="AN52" s="82">
        <f t="shared" si="39"/>
        <v>0</v>
      </c>
      <c r="AP52" s="92" t="s">
        <v>36</v>
      </c>
      <c r="AQ52" s="82">
        <f t="shared" si="40"/>
        <v>0</v>
      </c>
      <c r="AS52" s="92" t="s">
        <v>36</v>
      </c>
      <c r="AT52" s="82">
        <f t="shared" si="41"/>
        <v>0</v>
      </c>
      <c r="AV52" s="92" t="s">
        <v>36</v>
      </c>
      <c r="AW52" s="82">
        <f t="shared" si="42"/>
        <v>0</v>
      </c>
      <c r="AY52" s="92" t="s">
        <v>36</v>
      </c>
      <c r="AZ52" s="82">
        <f t="shared" si="43"/>
        <v>0</v>
      </c>
      <c r="BB52" s="92" t="s">
        <v>36</v>
      </c>
      <c r="BC52" s="82">
        <f t="shared" si="44"/>
        <v>0</v>
      </c>
      <c r="BE52" s="92" t="s">
        <v>36</v>
      </c>
      <c r="BF52" s="82">
        <f t="shared" si="45"/>
        <v>0</v>
      </c>
      <c r="BH52" s="92" t="s">
        <v>36</v>
      </c>
      <c r="BI52" s="82">
        <f t="shared" si="46"/>
        <v>0</v>
      </c>
      <c r="BK52" s="92" t="s">
        <v>36</v>
      </c>
      <c r="BL52" s="82">
        <f t="shared" si="47"/>
        <v>0</v>
      </c>
      <c r="BN52" s="92" t="s">
        <v>36</v>
      </c>
      <c r="BO52" s="82">
        <f t="shared" si="48"/>
        <v>0</v>
      </c>
      <c r="BQ52" s="92" t="s">
        <v>36</v>
      </c>
      <c r="BR52" s="82">
        <f t="shared" si="49"/>
        <v>0</v>
      </c>
      <c r="BT52" s="92" t="s">
        <v>36</v>
      </c>
      <c r="BU52" s="82">
        <f t="shared" si="50"/>
        <v>0</v>
      </c>
      <c r="BW52" s="92" t="s">
        <v>36</v>
      </c>
      <c r="BX52" s="82">
        <f t="shared" si="51"/>
        <v>0</v>
      </c>
      <c r="BZ52" s="92" t="s">
        <v>36</v>
      </c>
      <c r="CA52" s="82">
        <f t="shared" si="52"/>
        <v>0</v>
      </c>
      <c r="CC52" s="92" t="s">
        <v>36</v>
      </c>
      <c r="CD52" s="82">
        <f t="shared" si="53"/>
        <v>0</v>
      </c>
      <c r="CF52" s="92" t="s">
        <v>36</v>
      </c>
      <c r="CG52" s="82">
        <f t="shared" si="54"/>
        <v>0</v>
      </c>
      <c r="CI52" s="92" t="s">
        <v>36</v>
      </c>
      <c r="CJ52" s="82">
        <f t="shared" si="55"/>
        <v>0</v>
      </c>
      <c r="CL52" s="92" t="s">
        <v>36</v>
      </c>
      <c r="CM52" s="82">
        <f t="shared" si="56"/>
        <v>0</v>
      </c>
    </row>
    <row r="53" spans="2:91" x14ac:dyDescent="0.25">
      <c r="B53" s="11" t="s">
        <v>249</v>
      </c>
      <c r="C53" s="11" t="s">
        <v>35</v>
      </c>
      <c r="E53" s="92" t="s">
        <v>249</v>
      </c>
      <c r="F53" s="82">
        <f t="shared" si="28"/>
        <v>-586762.16431520798</v>
      </c>
      <c r="I53" s="92" t="s">
        <v>249</v>
      </c>
      <c r="J53" s="82">
        <f t="shared" si="29"/>
        <v>0</v>
      </c>
      <c r="L53" s="92" t="s">
        <v>249</v>
      </c>
      <c r="M53" s="82">
        <f t="shared" si="30"/>
        <v>0</v>
      </c>
      <c r="O53" s="92" t="s">
        <v>249</v>
      </c>
      <c r="P53" s="82">
        <f t="shared" si="31"/>
        <v>0</v>
      </c>
      <c r="R53" s="92" t="s">
        <v>249</v>
      </c>
      <c r="S53" s="82">
        <f t="shared" si="32"/>
        <v>0</v>
      </c>
      <c r="U53" s="92" t="s">
        <v>249</v>
      </c>
      <c r="V53" s="82">
        <f t="shared" si="33"/>
        <v>0</v>
      </c>
      <c r="X53" s="92" t="s">
        <v>249</v>
      </c>
      <c r="Y53" s="82">
        <f t="shared" si="34"/>
        <v>0</v>
      </c>
      <c r="AA53" s="92" t="s">
        <v>249</v>
      </c>
      <c r="AB53" s="82">
        <f t="shared" si="35"/>
        <v>0</v>
      </c>
      <c r="AD53" s="92" t="s">
        <v>249</v>
      </c>
      <c r="AE53" s="82">
        <f t="shared" si="36"/>
        <v>0</v>
      </c>
      <c r="AG53" s="92" t="s">
        <v>249</v>
      </c>
      <c r="AH53" s="82">
        <f t="shared" si="37"/>
        <v>65619.206061234465</v>
      </c>
      <c r="AJ53" s="92" t="s">
        <v>249</v>
      </c>
      <c r="AK53" s="82">
        <f t="shared" si="38"/>
        <v>0</v>
      </c>
      <c r="AM53" s="92" t="s">
        <v>249</v>
      </c>
      <c r="AN53" s="82">
        <f t="shared" si="39"/>
        <v>0</v>
      </c>
      <c r="AP53" s="92" t="s">
        <v>249</v>
      </c>
      <c r="AQ53" s="82">
        <f t="shared" si="40"/>
        <v>0</v>
      </c>
      <c r="AS53" s="92" t="s">
        <v>249</v>
      </c>
      <c r="AT53" s="82">
        <f t="shared" si="41"/>
        <v>0</v>
      </c>
      <c r="AV53" s="92" t="s">
        <v>249</v>
      </c>
      <c r="AW53" s="82">
        <f t="shared" si="42"/>
        <v>0</v>
      </c>
      <c r="AY53" s="92" t="s">
        <v>249</v>
      </c>
      <c r="AZ53" s="82">
        <f t="shared" si="43"/>
        <v>0</v>
      </c>
      <c r="BB53" s="92" t="s">
        <v>249</v>
      </c>
      <c r="BC53" s="82">
        <f t="shared" si="44"/>
        <v>0</v>
      </c>
      <c r="BE53" s="92" t="s">
        <v>249</v>
      </c>
      <c r="BF53" s="82">
        <f t="shared" si="45"/>
        <v>0</v>
      </c>
      <c r="BH53" s="92" t="s">
        <v>249</v>
      </c>
      <c r="BI53" s="82">
        <f t="shared" si="46"/>
        <v>0</v>
      </c>
      <c r="BK53" s="92" t="s">
        <v>249</v>
      </c>
      <c r="BL53" s="82">
        <f t="shared" si="47"/>
        <v>0</v>
      </c>
      <c r="BN53" s="92" t="s">
        <v>249</v>
      </c>
      <c r="BO53" s="82">
        <f t="shared" si="48"/>
        <v>0</v>
      </c>
      <c r="BQ53" s="92" t="s">
        <v>249</v>
      </c>
      <c r="BR53" s="82">
        <f t="shared" si="49"/>
        <v>0</v>
      </c>
      <c r="BT53" s="92" t="s">
        <v>249</v>
      </c>
      <c r="BU53" s="82">
        <f t="shared" si="50"/>
        <v>0</v>
      </c>
      <c r="BW53" s="92" t="s">
        <v>249</v>
      </c>
      <c r="BX53" s="82">
        <f t="shared" si="51"/>
        <v>0</v>
      </c>
      <c r="BZ53" s="92" t="s">
        <v>249</v>
      </c>
      <c r="CA53" s="82">
        <f t="shared" si="52"/>
        <v>0</v>
      </c>
      <c r="CC53" s="92" t="s">
        <v>249</v>
      </c>
      <c r="CD53" s="82">
        <f t="shared" si="53"/>
        <v>0</v>
      </c>
      <c r="CF53" s="92" t="s">
        <v>249</v>
      </c>
      <c r="CG53" s="82">
        <f t="shared" si="54"/>
        <v>0</v>
      </c>
      <c r="CI53" s="92" t="s">
        <v>249</v>
      </c>
      <c r="CJ53" s="82">
        <f t="shared" si="55"/>
        <v>0</v>
      </c>
      <c r="CL53" s="92" t="s">
        <v>249</v>
      </c>
      <c r="CM53" s="82">
        <f t="shared" si="56"/>
        <v>0</v>
      </c>
    </row>
    <row r="54" spans="2:91" ht="15.75" thickBot="1" x14ac:dyDescent="0.3">
      <c r="B54" s="13" t="s">
        <v>250</v>
      </c>
      <c r="C54" s="13" t="s">
        <v>37</v>
      </c>
      <c r="E54" s="93" t="s">
        <v>250</v>
      </c>
      <c r="F54" s="82">
        <f t="shared" si="28"/>
        <v>-54930.498671953726</v>
      </c>
      <c r="I54" s="93" t="s">
        <v>250</v>
      </c>
      <c r="J54" s="82">
        <f t="shared" si="29"/>
        <v>49902.100837791942</v>
      </c>
      <c r="L54" s="93" t="s">
        <v>250</v>
      </c>
      <c r="M54" s="82">
        <f t="shared" si="30"/>
        <v>-138330.48130481027</v>
      </c>
      <c r="O54" s="93" t="s">
        <v>250</v>
      </c>
      <c r="P54" s="82">
        <f t="shared" si="31"/>
        <v>50160.126178214858</v>
      </c>
      <c r="R54" s="93" t="s">
        <v>250</v>
      </c>
      <c r="S54" s="82">
        <f t="shared" si="32"/>
        <v>-138072.45596438739</v>
      </c>
      <c r="U54" s="93" t="s">
        <v>250</v>
      </c>
      <c r="V54" s="82">
        <f t="shared" si="33"/>
        <v>50366.546450553185</v>
      </c>
      <c r="X54" s="93" t="s">
        <v>250</v>
      </c>
      <c r="Y54" s="82">
        <f t="shared" si="34"/>
        <v>-137866.03569204902</v>
      </c>
      <c r="AA54" s="93" t="s">
        <v>250</v>
      </c>
      <c r="AB54" s="82">
        <f t="shared" si="35"/>
        <v>50572.96672289152</v>
      </c>
      <c r="AD54" s="93" t="s">
        <v>250</v>
      </c>
      <c r="AE54" s="82">
        <f t="shared" si="36"/>
        <v>-137659.6154197107</v>
      </c>
      <c r="AG54" s="93" t="s">
        <v>250</v>
      </c>
      <c r="AH54" s="82">
        <f t="shared" si="37"/>
        <v>46483.820858142069</v>
      </c>
      <c r="AJ54" s="93" t="s">
        <v>250</v>
      </c>
      <c r="AK54" s="82">
        <f t="shared" si="38"/>
        <v>-23004.66890517564</v>
      </c>
      <c r="AM54" s="93" t="s">
        <v>250</v>
      </c>
      <c r="AN54" s="82">
        <f t="shared" si="39"/>
        <v>-160664.28432488634</v>
      </c>
      <c r="AP54" s="93" t="s">
        <v>250</v>
      </c>
      <c r="AQ54" s="82">
        <f t="shared" si="40"/>
        <v>-23665.213776658289</v>
      </c>
      <c r="AS54" s="93" t="s">
        <v>250</v>
      </c>
      <c r="AT54" s="82">
        <f t="shared" si="41"/>
        <v>53269.971433155246</v>
      </c>
      <c r="AV54" s="93" t="s">
        <v>250</v>
      </c>
      <c r="AW54" s="82">
        <f t="shared" si="42"/>
        <v>52820.470648111288</v>
      </c>
      <c r="AY54" s="93" t="s">
        <v>250</v>
      </c>
      <c r="AZ54" s="82">
        <f t="shared" si="43"/>
        <v>51581.949014081292</v>
      </c>
      <c r="BB54" s="93" t="s">
        <v>250</v>
      </c>
      <c r="BC54" s="82">
        <f t="shared" si="44"/>
        <v>53068.174974917289</v>
      </c>
      <c r="BE54" s="93" t="s">
        <v>250</v>
      </c>
      <c r="BF54" s="82">
        <f t="shared" si="45"/>
        <v>-20803.072848523923</v>
      </c>
      <c r="BH54" s="93" t="s">
        <v>250</v>
      </c>
      <c r="BI54" s="82">
        <f t="shared" si="46"/>
        <v>53022.267106349245</v>
      </c>
      <c r="BK54" s="93" t="s">
        <v>250</v>
      </c>
      <c r="BL54" s="82">
        <f t="shared" si="47"/>
        <v>54013.08441357324</v>
      </c>
      <c r="BN54" s="93" t="s">
        <v>250</v>
      </c>
      <c r="BO54" s="82">
        <f t="shared" si="48"/>
        <v>54058.992282141284</v>
      </c>
      <c r="BQ54" s="93" t="s">
        <v>250</v>
      </c>
      <c r="BR54" s="82">
        <f t="shared" si="49"/>
        <v>53765.38008676724</v>
      </c>
      <c r="BT54" s="93" t="s">
        <v>250</v>
      </c>
      <c r="BU54" s="82">
        <f t="shared" si="50"/>
        <v>53563.58362852929</v>
      </c>
      <c r="BW54" s="93" t="s">
        <v>250</v>
      </c>
      <c r="BX54" s="82">
        <f t="shared" si="51"/>
        <v>53269.971433155246</v>
      </c>
      <c r="BZ54" s="93" t="s">
        <v>250</v>
      </c>
      <c r="CA54" s="82">
        <f t="shared" si="52"/>
        <v>48315.884897035256</v>
      </c>
      <c r="CC54" s="93" t="s">
        <v>250</v>
      </c>
      <c r="CD54" s="82">
        <f t="shared" si="53"/>
        <v>52279.154125931243</v>
      </c>
      <c r="CF54" s="93" t="s">
        <v>250</v>
      </c>
      <c r="CG54" s="82">
        <f t="shared" si="54"/>
        <v>47325.06758981126</v>
      </c>
      <c r="CI54" s="93" t="s">
        <v>250</v>
      </c>
      <c r="CJ54" s="82">
        <f t="shared" si="55"/>
        <v>49582.149415667525</v>
      </c>
      <c r="CL54" s="93" t="s">
        <v>250</v>
      </c>
      <c r="CM54" s="82">
        <f t="shared" si="56"/>
        <v>53104.835215284576</v>
      </c>
    </row>
    <row r="55" spans="2:91" ht="15.75" thickTop="1" x14ac:dyDescent="0.25"/>
    <row r="56" spans="2:91" x14ac:dyDescent="0.25">
      <c r="B56" s="54">
        <f>B22</f>
        <v>0</v>
      </c>
      <c r="C56" s="64" t="str">
        <f>C22</f>
        <v>Net Present Value (NPV)</v>
      </c>
      <c r="E56" s="20" t="s">
        <v>173</v>
      </c>
      <c r="F56" s="3" t="s">
        <v>74</v>
      </c>
      <c r="I56" s="20" t="s">
        <v>173</v>
      </c>
      <c r="J56" s="3" t="s">
        <v>74</v>
      </c>
      <c r="L56" s="20" t="s">
        <v>173</v>
      </c>
      <c r="M56" s="3" t="s">
        <v>74</v>
      </c>
      <c r="O56" s="20" t="s">
        <v>173</v>
      </c>
      <c r="P56" s="3" t="s">
        <v>74</v>
      </c>
      <c r="R56" s="20" t="s">
        <v>173</v>
      </c>
      <c r="S56" s="3" t="s">
        <v>74</v>
      </c>
      <c r="U56" s="20" t="s">
        <v>173</v>
      </c>
      <c r="V56" s="3" t="s">
        <v>74</v>
      </c>
      <c r="X56" s="20" t="s">
        <v>173</v>
      </c>
      <c r="Y56" s="3" t="s">
        <v>74</v>
      </c>
      <c r="AA56" s="20" t="s">
        <v>173</v>
      </c>
      <c r="AB56" s="3" t="s">
        <v>74</v>
      </c>
      <c r="AD56" s="20" t="s">
        <v>173</v>
      </c>
      <c r="AE56" s="3" t="s">
        <v>74</v>
      </c>
      <c r="AG56" s="20" t="s">
        <v>173</v>
      </c>
      <c r="AH56" s="3" t="s">
        <v>74</v>
      </c>
      <c r="AJ56" s="20" t="s">
        <v>173</v>
      </c>
      <c r="AK56" s="3" t="s">
        <v>74</v>
      </c>
      <c r="AM56" s="20" t="s">
        <v>173</v>
      </c>
      <c r="AN56" s="3" t="s">
        <v>74</v>
      </c>
      <c r="AP56" s="20" t="s">
        <v>173</v>
      </c>
      <c r="AQ56" s="3" t="s">
        <v>74</v>
      </c>
      <c r="AS56" s="20" t="s">
        <v>173</v>
      </c>
      <c r="AT56" s="3" t="s">
        <v>74</v>
      </c>
      <c r="AV56" s="20" t="s">
        <v>173</v>
      </c>
      <c r="AW56" s="3" t="s">
        <v>74</v>
      </c>
      <c r="AY56" s="20" t="s">
        <v>173</v>
      </c>
      <c r="AZ56" s="3" t="s">
        <v>74</v>
      </c>
      <c r="BB56" s="20" t="s">
        <v>173</v>
      </c>
      <c r="BC56" s="3" t="s">
        <v>74</v>
      </c>
      <c r="BE56" s="20" t="s">
        <v>173</v>
      </c>
      <c r="BF56" s="3" t="s">
        <v>74</v>
      </c>
      <c r="BH56" s="20" t="s">
        <v>173</v>
      </c>
      <c r="BI56" s="3" t="s">
        <v>74</v>
      </c>
      <c r="BK56" s="20" t="s">
        <v>173</v>
      </c>
      <c r="BL56" s="3" t="s">
        <v>74</v>
      </c>
      <c r="BN56" s="20" t="s">
        <v>173</v>
      </c>
      <c r="BO56" s="3" t="s">
        <v>74</v>
      </c>
      <c r="BQ56" s="20" t="s">
        <v>173</v>
      </c>
      <c r="BR56" s="3" t="s">
        <v>74</v>
      </c>
      <c r="BT56" s="20" t="s">
        <v>173</v>
      </c>
      <c r="BU56" s="3" t="s">
        <v>74</v>
      </c>
      <c r="BW56" s="20" t="s">
        <v>173</v>
      </c>
      <c r="BX56" s="3" t="s">
        <v>74</v>
      </c>
      <c r="BZ56" s="20" t="s">
        <v>173</v>
      </c>
      <c r="CA56" s="3" t="s">
        <v>74</v>
      </c>
      <c r="CC56" s="20" t="s">
        <v>173</v>
      </c>
      <c r="CD56" s="3" t="s">
        <v>74</v>
      </c>
      <c r="CF56" s="20" t="s">
        <v>173</v>
      </c>
      <c r="CG56" s="3" t="s">
        <v>74</v>
      </c>
      <c r="CI56" s="20" t="s">
        <v>173</v>
      </c>
      <c r="CJ56" s="3" t="s">
        <v>74</v>
      </c>
      <c r="CL56" s="20" t="s">
        <v>173</v>
      </c>
      <c r="CM56" s="3" t="s">
        <v>74</v>
      </c>
    </row>
    <row r="57" spans="2:91" x14ac:dyDescent="0.25">
      <c r="B57" s="5" t="s">
        <v>6</v>
      </c>
      <c r="C57" s="5" t="s">
        <v>242</v>
      </c>
      <c r="E57" s="91" t="s">
        <v>6</v>
      </c>
      <c r="F57" s="94">
        <f t="shared" ref="F57:F74" si="57">F37/$F3</f>
        <v>1</v>
      </c>
      <c r="I57" s="91" t="s">
        <v>6</v>
      </c>
      <c r="J57" s="94">
        <f t="shared" ref="J57:J74" si="58">J37/$F3</f>
        <v>-0.15170694186442391</v>
      </c>
      <c r="L57" s="91" t="s">
        <v>6</v>
      </c>
      <c r="M57" s="94">
        <f t="shared" ref="M57:M74" si="59">M37/$F3</f>
        <v>-0.26809308689201633</v>
      </c>
      <c r="O57" s="91" t="s">
        <v>6</v>
      </c>
      <c r="P57" s="94">
        <f t="shared" ref="P57:P74" si="60">P37/$F3</f>
        <v>-0.15170694186442391</v>
      </c>
      <c r="R57" s="91" t="s">
        <v>6</v>
      </c>
      <c r="S57" s="94">
        <f t="shared" ref="S57:S74" si="61">S37/$F3</f>
        <v>-0.26809308689201633</v>
      </c>
      <c r="U57" s="91" t="s">
        <v>6</v>
      </c>
      <c r="V57" s="94">
        <f t="shared" ref="V57:V74" si="62">V37/$F3</f>
        <v>-0.15170694186442391</v>
      </c>
      <c r="X57" s="91" t="s">
        <v>6</v>
      </c>
      <c r="Y57" s="94">
        <f t="shared" ref="Y57:Y74" si="63">Y37/$F3</f>
        <v>-0.26809308689201633</v>
      </c>
      <c r="AA57" s="91" t="s">
        <v>6</v>
      </c>
      <c r="AB57" s="94">
        <f t="shared" ref="AB57:AB74" si="64">AB37/$F3</f>
        <v>3.1269786412571443E-2</v>
      </c>
      <c r="AD57" s="91" t="s">
        <v>6</v>
      </c>
      <c r="AE57" s="94">
        <f t="shared" ref="AE57:AE74" si="65">AE37/$F3</f>
        <v>-8.5116358615020801E-2</v>
      </c>
      <c r="AG57" s="91" t="s">
        <v>6</v>
      </c>
      <c r="AH57" s="94">
        <f t="shared" ref="AH57:AH74" si="66">AH37/$F3</f>
        <v>-0.49274152481526101</v>
      </c>
      <c r="AJ57" s="91" t="s">
        <v>6</v>
      </c>
      <c r="AK57" s="94">
        <f t="shared" ref="AK57:AK74" si="67">AK37/$F3</f>
        <v>0</v>
      </c>
      <c r="AM57" s="91" t="s">
        <v>6</v>
      </c>
      <c r="AN57" s="94">
        <f t="shared" ref="AN57:AN74" si="68">AN37/$F3</f>
        <v>-8.5116358615020801E-2</v>
      </c>
      <c r="AP57" s="91" t="s">
        <v>6</v>
      </c>
      <c r="AQ57" s="94">
        <f t="shared" ref="AQ57:AQ74" si="69">AQ37/$F3</f>
        <v>-0.29276276524319378</v>
      </c>
      <c r="AS57" s="91" t="s">
        <v>6</v>
      </c>
      <c r="AT57" s="94">
        <f t="shared" ref="AT57:AT74" si="70">AT37/$F3</f>
        <v>0.14537848954554408</v>
      </c>
      <c r="AV57" s="91" t="s">
        <v>6</v>
      </c>
      <c r="AW57" s="94">
        <f t="shared" ref="AW57:AW74" si="71">AW37/$F3</f>
        <v>-5.3846572202448609E-2</v>
      </c>
      <c r="AY57" s="91" t="s">
        <v>6</v>
      </c>
      <c r="AZ57" s="94">
        <f t="shared" ref="AZ57:AZ74" si="72">AZ37/$F3</f>
        <v>-6.9418925835909853E-3</v>
      </c>
      <c r="BB57" s="91" t="s">
        <v>6</v>
      </c>
      <c r="BC57" s="94">
        <f t="shared" ref="BC57:BC74" si="73">BC37/$F3</f>
        <v>5.5939464763748913E-2</v>
      </c>
      <c r="BE57" s="91" t="s">
        <v>6</v>
      </c>
      <c r="BF57" s="94">
        <f t="shared" ref="BF57:BF74" si="74">BF37/$F3</f>
        <v>9.3148250683859748E-2</v>
      </c>
      <c r="BH57" s="91" t="s">
        <v>6</v>
      </c>
      <c r="BI57" s="94">
        <f t="shared" ref="BI57:BI74" si="75">BI37/$F3</f>
        <v>3.5592452579346873E-2</v>
      </c>
      <c r="BK57" s="91" t="s">
        <v>6</v>
      </c>
      <c r="BL57" s="94">
        <f t="shared" ref="BL57:BL74" si="76">BL37/$F3</f>
        <v>7.7513357477573264E-2</v>
      </c>
      <c r="BN57" s="91" t="s">
        <v>6</v>
      </c>
      <c r="BO57" s="94">
        <f t="shared" ref="BO57:BO74" si="77">BO37/$F3</f>
        <v>9.7860369661975158E-2</v>
      </c>
      <c r="BQ57" s="91" t="s">
        <v>6</v>
      </c>
      <c r="BR57" s="94">
        <f t="shared" ref="BR57:BR74" si="78">BR37/$F3</f>
        <v>0.16633894199465804</v>
      </c>
      <c r="BT57" s="91" t="s">
        <v>6</v>
      </c>
      <c r="BU57" s="94">
        <f t="shared" ref="BU57:BU74" si="79">BU37/$F3</f>
        <v>7.6899917212862101E-2</v>
      </c>
      <c r="BW57" s="91" t="s">
        <v>6</v>
      </c>
      <c r="BX57" s="94">
        <f t="shared" ref="BX57:BX74" si="80">BX37/$F3</f>
        <v>-0.25184475342101914</v>
      </c>
      <c r="BZ57" s="91" t="s">
        <v>6</v>
      </c>
      <c r="CA57" s="94">
        <f t="shared" ref="CA57:CA74" si="81">CA37/$F3</f>
        <v>-6.4226034945588636E-2</v>
      </c>
      <c r="CC57" s="91" t="s">
        <v>6</v>
      </c>
      <c r="CD57" s="94">
        <f t="shared" ref="CD57:CD74" si="82">CD37/$F3</f>
        <v>-0.29376565831924567</v>
      </c>
      <c r="CF57" s="91" t="s">
        <v>6</v>
      </c>
      <c r="CG57" s="94">
        <f t="shared" ref="CG57:CG74" si="83">CG37/$F3</f>
        <v>-0.10614693984381519</v>
      </c>
      <c r="CI57" s="91" t="s">
        <v>6</v>
      </c>
      <c r="CJ57" s="94">
        <f t="shared" ref="CJ57:CJ74" si="84">CJ37/$F3</f>
        <v>-0.40787436145221856</v>
      </c>
      <c r="CL57" s="91" t="s">
        <v>6</v>
      </c>
      <c r="CM57" s="94">
        <f t="shared" ref="CM57:CM74" si="85">CM37/$F3</f>
        <v>-0.32503544473181739</v>
      </c>
    </row>
    <row r="58" spans="2:91" x14ac:dyDescent="0.25">
      <c r="B58" s="11" t="s">
        <v>8</v>
      </c>
      <c r="C58" s="11" t="s">
        <v>9</v>
      </c>
      <c r="E58" s="92" t="s">
        <v>8</v>
      </c>
      <c r="F58" s="94">
        <f t="shared" si="57"/>
        <v>1</v>
      </c>
      <c r="I58" s="92" t="s">
        <v>8</v>
      </c>
      <c r="J58" s="94">
        <f t="shared" si="58"/>
        <v>-0.58671322689953764</v>
      </c>
      <c r="L58" s="92" t="s">
        <v>8</v>
      </c>
      <c r="M58" s="94">
        <f t="shared" si="59"/>
        <v>1.6263909074434595</v>
      </c>
      <c r="O58" s="92" t="s">
        <v>8</v>
      </c>
      <c r="P58" s="94">
        <f t="shared" si="60"/>
        <v>-0.58974690439126221</v>
      </c>
      <c r="R58" s="92" t="s">
        <v>8</v>
      </c>
      <c r="S58" s="94">
        <f t="shared" si="61"/>
        <v>1.6233572299517338</v>
      </c>
      <c r="U58" s="92" t="s">
        <v>8</v>
      </c>
      <c r="V58" s="94">
        <f t="shared" si="62"/>
        <v>-0.59217384638464177</v>
      </c>
      <c r="X58" s="92" t="s">
        <v>8</v>
      </c>
      <c r="Y58" s="94">
        <f t="shared" si="63"/>
        <v>1.6209302879583549</v>
      </c>
      <c r="AA58" s="92" t="s">
        <v>8</v>
      </c>
      <c r="AB58" s="94">
        <f t="shared" si="64"/>
        <v>-0.59460078837802144</v>
      </c>
      <c r="AD58" s="92" t="s">
        <v>8</v>
      </c>
      <c r="AE58" s="94">
        <f t="shared" si="65"/>
        <v>1.6185033459649747</v>
      </c>
      <c r="AG58" s="92" t="s">
        <v>8</v>
      </c>
      <c r="AH58" s="94">
        <f t="shared" si="66"/>
        <v>-0.51676860119801649</v>
      </c>
      <c r="AJ58" s="92" t="s">
        <v>8</v>
      </c>
      <c r="AK58" s="94">
        <f t="shared" si="67"/>
        <v>0.27047245106942219</v>
      </c>
      <c r="AM58" s="92" t="s">
        <v>8</v>
      </c>
      <c r="AN58" s="94">
        <f t="shared" si="68"/>
        <v>1.8889757970343979</v>
      </c>
      <c r="AP58" s="92" t="s">
        <v>8</v>
      </c>
      <c r="AQ58" s="94">
        <f t="shared" si="69"/>
        <v>0.27823866544823728</v>
      </c>
      <c r="AS58" s="92" t="s">
        <v>8</v>
      </c>
      <c r="AT58" s="94">
        <f t="shared" si="70"/>
        <v>-0.626310241686723</v>
      </c>
      <c r="AV58" s="92" t="s">
        <v>8</v>
      </c>
      <c r="AW58" s="94">
        <f t="shared" si="71"/>
        <v>-0.6210253328019395</v>
      </c>
      <c r="AY58" s="92" t="s">
        <v>8</v>
      </c>
      <c r="AZ58" s="94">
        <f t="shared" si="72"/>
        <v>-0.60646368084166136</v>
      </c>
      <c r="BB58" s="92" t="s">
        <v>8</v>
      </c>
      <c r="BC58" s="94">
        <f t="shared" si="73"/>
        <v>-0.62393766319399513</v>
      </c>
      <c r="BE58" s="92" t="s">
        <v>8</v>
      </c>
      <c r="BF58" s="94">
        <f t="shared" si="74"/>
        <v>0.24458765854483216</v>
      </c>
      <c r="BH58" s="92" t="s">
        <v>8</v>
      </c>
      <c r="BI58" s="94">
        <f t="shared" si="75"/>
        <v>-0.62339791129466737</v>
      </c>
      <c r="BK58" s="92" t="s">
        <v>8</v>
      </c>
      <c r="BL58" s="94">
        <f t="shared" si="76"/>
        <v>-0.63504723286289</v>
      </c>
      <c r="BN58" s="92" t="s">
        <v>8</v>
      </c>
      <c r="BO58" s="94">
        <f t="shared" si="77"/>
        <v>-0.63558698476221775</v>
      </c>
      <c r="BQ58" s="92" t="s">
        <v>8</v>
      </c>
      <c r="BR58" s="94">
        <f t="shared" si="78"/>
        <v>-0.63213490247083437</v>
      </c>
      <c r="BT58" s="92" t="s">
        <v>8</v>
      </c>
      <c r="BU58" s="94">
        <f t="shared" si="79"/>
        <v>-0.62976232397810639</v>
      </c>
      <c r="BW58" s="92" t="s">
        <v>8</v>
      </c>
      <c r="BX58" s="94">
        <f t="shared" si="80"/>
        <v>-0.626310241686723</v>
      </c>
      <c r="BZ58" s="92" t="s">
        <v>8</v>
      </c>
      <c r="CA58" s="94">
        <f t="shared" si="81"/>
        <v>-0.56806363384561065</v>
      </c>
      <c r="CC58" s="92" t="s">
        <v>8</v>
      </c>
      <c r="CD58" s="94">
        <f t="shared" si="82"/>
        <v>-0.61466092011850071</v>
      </c>
      <c r="CF58" s="92" t="s">
        <v>8</v>
      </c>
      <c r="CG58" s="94">
        <f t="shared" si="83"/>
        <v>-0.55641431227738825</v>
      </c>
      <c r="CI58" s="92" t="s">
        <v>8</v>
      </c>
      <c r="CJ58" s="94">
        <f t="shared" si="84"/>
        <v>-0.58295146680979903</v>
      </c>
      <c r="CL58" s="92" t="s">
        <v>8</v>
      </c>
      <c r="CM58" s="94">
        <f t="shared" si="85"/>
        <v>-0.6243686880920194</v>
      </c>
    </row>
    <row r="59" spans="2:91" x14ac:dyDescent="0.25">
      <c r="B59" s="11" t="s">
        <v>10</v>
      </c>
      <c r="C59" s="11" t="s">
        <v>243</v>
      </c>
      <c r="E59" s="92" t="s">
        <v>10</v>
      </c>
      <c r="F59" s="94">
        <f t="shared" si="57"/>
        <v>1</v>
      </c>
      <c r="I59" s="92" t="s">
        <v>10</v>
      </c>
      <c r="J59" s="94">
        <f t="shared" si="58"/>
        <v>-0.3271897934454856</v>
      </c>
      <c r="L59" s="92" t="s">
        <v>10</v>
      </c>
      <c r="M59" s="94">
        <f t="shared" si="59"/>
        <v>0.9363682885431438</v>
      </c>
      <c r="O59" s="92" t="s">
        <v>10</v>
      </c>
      <c r="P59" s="94">
        <f t="shared" si="60"/>
        <v>-0.32898680254750862</v>
      </c>
      <c r="R59" s="92" t="s">
        <v>10</v>
      </c>
      <c r="S59" s="94">
        <f t="shared" si="61"/>
        <v>0.93457126689207926</v>
      </c>
      <c r="U59" s="92" t="s">
        <v>10</v>
      </c>
      <c r="V59" s="94">
        <f t="shared" si="62"/>
        <v>-0.33042440981628096</v>
      </c>
      <c r="X59" s="92" t="s">
        <v>10</v>
      </c>
      <c r="Y59" s="94">
        <f t="shared" si="63"/>
        <v>0.93313364958421097</v>
      </c>
      <c r="AA59" s="92" t="s">
        <v>10</v>
      </c>
      <c r="AB59" s="94">
        <f t="shared" si="64"/>
        <v>-0.33697127254323805</v>
      </c>
      <c r="AD59" s="92" t="s">
        <v>10</v>
      </c>
      <c r="AE59" s="94">
        <f t="shared" si="65"/>
        <v>0.9265867411387545</v>
      </c>
      <c r="AG59" s="92" t="s">
        <v>10</v>
      </c>
      <c r="AH59" s="94">
        <f t="shared" si="66"/>
        <v>-0.22005627225783916</v>
      </c>
      <c r="AJ59" s="92" t="s">
        <v>10</v>
      </c>
      <c r="AK59" s="94">
        <f t="shared" si="67"/>
        <v>0.15693585204019073</v>
      </c>
      <c r="AM59" s="92" t="s">
        <v>10</v>
      </c>
      <c r="AN59" s="94">
        <f t="shared" si="68"/>
        <v>1.0810119066146702</v>
      </c>
      <c r="AP59" s="92" t="s">
        <v>10</v>
      </c>
      <c r="AQ59" s="94">
        <f t="shared" si="69"/>
        <v>0.16680210272952076</v>
      </c>
      <c r="AS59" s="92" t="s">
        <v>10</v>
      </c>
      <c r="AT59" s="94">
        <f t="shared" si="70"/>
        <v>-0.36837189862199715</v>
      </c>
      <c r="AV59" s="92" t="s">
        <v>10</v>
      </c>
      <c r="AW59" s="94">
        <f t="shared" si="71"/>
        <v>-0.36010893050459303</v>
      </c>
      <c r="AY59" s="92" t="s">
        <v>10</v>
      </c>
      <c r="AZ59" s="94">
        <f t="shared" si="72"/>
        <v>-0.34777690775818998</v>
      </c>
      <c r="BB59" s="92" t="s">
        <v>10</v>
      </c>
      <c r="BC59" s="94">
        <f t="shared" si="73"/>
        <v>-0.36441479042406549</v>
      </c>
      <c r="BE59" s="92" t="s">
        <v>10</v>
      </c>
      <c r="BF59" s="94">
        <f t="shared" si="74"/>
        <v>0.13542794215268569</v>
      </c>
      <c r="BH59" s="92" t="s">
        <v>10</v>
      </c>
      <c r="BI59" s="94">
        <f t="shared" si="75"/>
        <v>-0.36406603879666455</v>
      </c>
      <c r="BK59" s="92" t="s">
        <v>10</v>
      </c>
      <c r="BL59" s="94">
        <f t="shared" si="76"/>
        <v>-0.38385158744505393</v>
      </c>
      <c r="BN59" s="92" t="s">
        <v>10</v>
      </c>
      <c r="BO59" s="94">
        <f t="shared" si="77"/>
        <v>-0.38420033903451828</v>
      </c>
      <c r="BQ59" s="92" t="s">
        <v>10</v>
      </c>
      <c r="BR59" s="94">
        <f t="shared" si="78"/>
        <v>-0.37826467298127575</v>
      </c>
      <c r="BT59" s="92" t="s">
        <v>10</v>
      </c>
      <c r="BU59" s="94">
        <f t="shared" si="79"/>
        <v>-0.37430756499961654</v>
      </c>
      <c r="BW59" s="92" t="s">
        <v>10</v>
      </c>
      <c r="BX59" s="94">
        <f t="shared" si="80"/>
        <v>-0.37820632781067254</v>
      </c>
      <c r="BZ59" s="92" t="s">
        <v>10</v>
      </c>
      <c r="CA59" s="94">
        <f t="shared" si="81"/>
        <v>-0.34116658321471338</v>
      </c>
      <c r="CC59" s="92" t="s">
        <v>10</v>
      </c>
      <c r="CD59" s="94">
        <f t="shared" si="82"/>
        <v>-0.358420778545119</v>
      </c>
      <c r="CF59" s="92" t="s">
        <v>10</v>
      </c>
      <c r="CG59" s="94">
        <f t="shared" si="83"/>
        <v>-0.32138102989881207</v>
      </c>
      <c r="CI59" s="92" t="s">
        <v>10</v>
      </c>
      <c r="CJ59" s="94">
        <f t="shared" si="84"/>
        <v>-0.32702015073929641</v>
      </c>
      <c r="CL59" s="92" t="s">
        <v>10</v>
      </c>
      <c r="CM59" s="94">
        <f t="shared" si="85"/>
        <v>-0.372103612948608</v>
      </c>
    </row>
    <row r="60" spans="2:91" x14ac:dyDescent="0.25">
      <c r="B60" s="11" t="s">
        <v>12</v>
      </c>
      <c r="C60" s="11" t="s">
        <v>244</v>
      </c>
      <c r="E60" s="92" t="s">
        <v>12</v>
      </c>
      <c r="F60" s="94">
        <f t="shared" si="57"/>
        <v>1</v>
      </c>
      <c r="I60" s="92" t="s">
        <v>12</v>
      </c>
      <c r="J60" s="94">
        <f t="shared" si="58"/>
        <v>-0.20000000000000012</v>
      </c>
      <c r="L60" s="92" t="s">
        <v>12</v>
      </c>
      <c r="M60" s="94">
        <f t="shared" si="59"/>
        <v>-0.20000000000000012</v>
      </c>
      <c r="O60" s="92" t="s">
        <v>12</v>
      </c>
      <c r="P60" s="94">
        <f t="shared" si="60"/>
        <v>-0.20000000000000012</v>
      </c>
      <c r="R60" s="92" t="s">
        <v>12</v>
      </c>
      <c r="S60" s="94">
        <f t="shared" si="61"/>
        <v>-0.20000000000000012</v>
      </c>
      <c r="U60" s="92" t="s">
        <v>12</v>
      </c>
      <c r="V60" s="94">
        <f t="shared" si="62"/>
        <v>-0.20000000000000012</v>
      </c>
      <c r="X60" s="92" t="s">
        <v>12</v>
      </c>
      <c r="Y60" s="94">
        <f t="shared" si="63"/>
        <v>-0.20000000000000012</v>
      </c>
      <c r="AA60" s="92" t="s">
        <v>12</v>
      </c>
      <c r="AB60" s="94">
        <f t="shared" si="64"/>
        <v>0</v>
      </c>
      <c r="AD60" s="92" t="s">
        <v>12</v>
      </c>
      <c r="AE60" s="94">
        <f t="shared" si="65"/>
        <v>0</v>
      </c>
      <c r="AG60" s="92" t="s">
        <v>12</v>
      </c>
      <c r="AH60" s="94">
        <f t="shared" si="66"/>
        <v>-1</v>
      </c>
      <c r="AJ60" s="92" t="s">
        <v>12</v>
      </c>
      <c r="AK60" s="94">
        <f t="shared" si="67"/>
        <v>0</v>
      </c>
      <c r="AM60" s="92" t="s">
        <v>12</v>
      </c>
      <c r="AN60" s="94">
        <f t="shared" si="68"/>
        <v>0</v>
      </c>
      <c r="AP60" s="92" t="s">
        <v>12</v>
      </c>
      <c r="AQ60" s="94">
        <f t="shared" si="69"/>
        <v>-0.32000000000000012</v>
      </c>
      <c r="AS60" s="92" t="s">
        <v>12</v>
      </c>
      <c r="AT60" s="94">
        <f t="shared" si="70"/>
        <v>0.21775999999999976</v>
      </c>
      <c r="AV60" s="92" t="s">
        <v>12</v>
      </c>
      <c r="AW60" s="94">
        <f t="shared" si="71"/>
        <v>0</v>
      </c>
      <c r="AY60" s="92" t="s">
        <v>12</v>
      </c>
      <c r="AZ60" s="94">
        <f t="shared" si="72"/>
        <v>0</v>
      </c>
      <c r="BB60" s="92" t="s">
        <v>12</v>
      </c>
      <c r="BC60" s="94">
        <f t="shared" si="73"/>
        <v>0.12</v>
      </c>
      <c r="BE60" s="92" t="s">
        <v>12</v>
      </c>
      <c r="BF60" s="94">
        <f t="shared" si="74"/>
        <v>0.1777599999999997</v>
      </c>
      <c r="BH60" s="92" t="s">
        <v>12</v>
      </c>
      <c r="BI60" s="94">
        <f t="shared" si="75"/>
        <v>9.7759999999999764E-2</v>
      </c>
      <c r="BK60" s="92" t="s">
        <v>12</v>
      </c>
      <c r="BL60" s="94">
        <f t="shared" si="76"/>
        <v>0.1777599999999997</v>
      </c>
      <c r="BN60" s="92" t="s">
        <v>12</v>
      </c>
      <c r="BO60" s="94">
        <f t="shared" si="77"/>
        <v>0.19999999999999951</v>
      </c>
      <c r="BQ60" s="92" t="s">
        <v>12</v>
      </c>
      <c r="BR60" s="94">
        <f t="shared" si="78"/>
        <v>0.25776000000000004</v>
      </c>
      <c r="BT60" s="92" t="s">
        <v>12</v>
      </c>
      <c r="BU60" s="94">
        <f t="shared" si="79"/>
        <v>0.15999999999999986</v>
      </c>
      <c r="BW60" s="92" t="s">
        <v>12</v>
      </c>
      <c r="BX60" s="94">
        <f t="shared" si="80"/>
        <v>-0.18224000000000018</v>
      </c>
      <c r="BZ60" s="92" t="s">
        <v>12</v>
      </c>
      <c r="CA60" s="94">
        <f t="shared" si="81"/>
        <v>-0.18224000000000018</v>
      </c>
      <c r="CC60" s="92" t="s">
        <v>12</v>
      </c>
      <c r="CD60" s="94">
        <f t="shared" si="82"/>
        <v>-0.2622400000000002</v>
      </c>
      <c r="CF60" s="92" t="s">
        <v>12</v>
      </c>
      <c r="CG60" s="94">
        <f t="shared" si="83"/>
        <v>-0.2622400000000002</v>
      </c>
      <c r="CI60" s="92" t="s">
        <v>12</v>
      </c>
      <c r="CJ60" s="94">
        <f t="shared" si="84"/>
        <v>-0.48000000000000009</v>
      </c>
      <c r="CL60" s="92" t="s">
        <v>12</v>
      </c>
      <c r="CM60" s="94">
        <f t="shared" si="85"/>
        <v>-0.2622400000000002</v>
      </c>
    </row>
    <row r="61" spans="2:91" x14ac:dyDescent="0.25">
      <c r="B61" s="11" t="s">
        <v>14</v>
      </c>
      <c r="C61" s="11" t="s">
        <v>13</v>
      </c>
      <c r="E61" s="92" t="s">
        <v>14</v>
      </c>
      <c r="F61" s="94">
        <f t="shared" si="57"/>
        <v>1</v>
      </c>
      <c r="I61" s="92" t="s">
        <v>14</v>
      </c>
      <c r="J61" s="94">
        <f t="shared" si="58"/>
        <v>0</v>
      </c>
      <c r="L61" s="92" t="s">
        <v>14</v>
      </c>
      <c r="M61" s="94">
        <f t="shared" si="59"/>
        <v>0</v>
      </c>
      <c r="O61" s="92" t="s">
        <v>14</v>
      </c>
      <c r="P61" s="94">
        <f t="shared" si="60"/>
        <v>0</v>
      </c>
      <c r="R61" s="92" t="s">
        <v>14</v>
      </c>
      <c r="S61" s="94">
        <f t="shared" si="61"/>
        <v>0</v>
      </c>
      <c r="U61" s="92" t="s">
        <v>14</v>
      </c>
      <c r="V61" s="94">
        <f t="shared" si="62"/>
        <v>0</v>
      </c>
      <c r="X61" s="92" t="s">
        <v>14</v>
      </c>
      <c r="Y61" s="94">
        <f t="shared" si="63"/>
        <v>0</v>
      </c>
      <c r="AA61" s="92" t="s">
        <v>14</v>
      </c>
      <c r="AB61" s="94">
        <f t="shared" si="64"/>
        <v>0</v>
      </c>
      <c r="AD61" s="92" t="s">
        <v>14</v>
      </c>
      <c r="AE61" s="94">
        <f t="shared" si="65"/>
        <v>0</v>
      </c>
      <c r="AG61" s="92" t="s">
        <v>14</v>
      </c>
      <c r="AH61" s="94">
        <f t="shared" si="66"/>
        <v>-0.49550231133926703</v>
      </c>
      <c r="AJ61" s="92" t="s">
        <v>14</v>
      </c>
      <c r="AK61" s="94">
        <f t="shared" si="67"/>
        <v>0</v>
      </c>
      <c r="AM61" s="92" t="s">
        <v>14</v>
      </c>
      <c r="AN61" s="94">
        <f t="shared" si="68"/>
        <v>0</v>
      </c>
      <c r="AP61" s="92" t="s">
        <v>14</v>
      </c>
      <c r="AQ61" s="94">
        <f t="shared" si="69"/>
        <v>0</v>
      </c>
      <c r="AS61" s="92" t="s">
        <v>14</v>
      </c>
      <c r="AT61" s="94">
        <f t="shared" si="70"/>
        <v>0</v>
      </c>
      <c r="AV61" s="92" t="s">
        <v>14</v>
      </c>
      <c r="AW61" s="94">
        <f t="shared" si="71"/>
        <v>0</v>
      </c>
      <c r="AY61" s="92" t="s">
        <v>14</v>
      </c>
      <c r="AZ61" s="94">
        <f t="shared" si="72"/>
        <v>0</v>
      </c>
      <c r="BB61" s="92" t="s">
        <v>14</v>
      </c>
      <c r="BC61" s="94">
        <f t="shared" si="73"/>
        <v>0</v>
      </c>
      <c r="BE61" s="92" t="s">
        <v>14</v>
      </c>
      <c r="BF61" s="94">
        <f t="shared" si="74"/>
        <v>0</v>
      </c>
      <c r="BH61" s="92" t="s">
        <v>14</v>
      </c>
      <c r="BI61" s="94">
        <f t="shared" si="75"/>
        <v>0</v>
      </c>
      <c r="BK61" s="92" t="s">
        <v>14</v>
      </c>
      <c r="BL61" s="94">
        <f t="shared" si="76"/>
        <v>0</v>
      </c>
      <c r="BN61" s="92" t="s">
        <v>14</v>
      </c>
      <c r="BO61" s="94">
        <f t="shared" si="77"/>
        <v>0</v>
      </c>
      <c r="BQ61" s="92" t="s">
        <v>14</v>
      </c>
      <c r="BR61" s="94">
        <f t="shared" si="78"/>
        <v>0</v>
      </c>
      <c r="BT61" s="92" t="s">
        <v>14</v>
      </c>
      <c r="BU61" s="94">
        <f t="shared" si="79"/>
        <v>0</v>
      </c>
      <c r="BW61" s="92" t="s">
        <v>14</v>
      </c>
      <c r="BX61" s="94">
        <f t="shared" si="80"/>
        <v>0</v>
      </c>
      <c r="BZ61" s="92" t="s">
        <v>14</v>
      </c>
      <c r="CA61" s="94">
        <f t="shared" si="81"/>
        <v>0</v>
      </c>
      <c r="CC61" s="92" t="s">
        <v>14</v>
      </c>
      <c r="CD61" s="94">
        <f t="shared" si="82"/>
        <v>0</v>
      </c>
      <c r="CF61" s="92" t="s">
        <v>14</v>
      </c>
      <c r="CG61" s="94">
        <f t="shared" si="83"/>
        <v>0</v>
      </c>
      <c r="CI61" s="92" t="s">
        <v>14</v>
      </c>
      <c r="CJ61" s="94">
        <f t="shared" si="84"/>
        <v>0</v>
      </c>
      <c r="CL61" s="92" t="s">
        <v>14</v>
      </c>
      <c r="CM61" s="94">
        <f t="shared" si="85"/>
        <v>0</v>
      </c>
    </row>
    <row r="62" spans="2:91" x14ac:dyDescent="0.25">
      <c r="B62" s="11" t="s">
        <v>16</v>
      </c>
      <c r="C62" s="11" t="s">
        <v>245</v>
      </c>
      <c r="E62" s="92" t="s">
        <v>16</v>
      </c>
      <c r="F62" s="94">
        <f t="shared" si="57"/>
        <v>1</v>
      </c>
      <c r="I62" s="92" t="s">
        <v>16</v>
      </c>
      <c r="J62" s="94">
        <f t="shared" si="58"/>
        <v>0</v>
      </c>
      <c r="L62" s="92" t="s">
        <v>16</v>
      </c>
      <c r="M62" s="94">
        <f t="shared" si="59"/>
        <v>0</v>
      </c>
      <c r="O62" s="92" t="s">
        <v>16</v>
      </c>
      <c r="P62" s="94">
        <f t="shared" si="60"/>
        <v>0</v>
      </c>
      <c r="R62" s="92" t="s">
        <v>16</v>
      </c>
      <c r="S62" s="94">
        <f t="shared" si="61"/>
        <v>0</v>
      </c>
      <c r="U62" s="92" t="s">
        <v>16</v>
      </c>
      <c r="V62" s="94">
        <f t="shared" si="62"/>
        <v>0</v>
      </c>
      <c r="X62" s="92" t="s">
        <v>16</v>
      </c>
      <c r="Y62" s="94">
        <f t="shared" si="63"/>
        <v>0</v>
      </c>
      <c r="AA62" s="92" t="s">
        <v>16</v>
      </c>
      <c r="AB62" s="94">
        <f t="shared" si="64"/>
        <v>0</v>
      </c>
      <c r="AD62" s="92" t="s">
        <v>16</v>
      </c>
      <c r="AE62" s="94">
        <f t="shared" si="65"/>
        <v>0</v>
      </c>
      <c r="AG62" s="92" t="s">
        <v>16</v>
      </c>
      <c r="AH62" s="94">
        <f t="shared" si="66"/>
        <v>0</v>
      </c>
      <c r="AJ62" s="92" t="s">
        <v>16</v>
      </c>
      <c r="AK62" s="94">
        <f t="shared" si="67"/>
        <v>0</v>
      </c>
      <c r="AM62" s="92" t="s">
        <v>16</v>
      </c>
      <c r="AN62" s="94">
        <f t="shared" si="68"/>
        <v>0</v>
      </c>
      <c r="AP62" s="92" t="s">
        <v>16</v>
      </c>
      <c r="AQ62" s="94">
        <f t="shared" si="69"/>
        <v>0</v>
      </c>
      <c r="AS62" s="92" t="s">
        <v>16</v>
      </c>
      <c r="AT62" s="94">
        <f t="shared" si="70"/>
        <v>0</v>
      </c>
      <c r="AV62" s="92" t="s">
        <v>16</v>
      </c>
      <c r="AW62" s="94">
        <f t="shared" si="71"/>
        <v>0</v>
      </c>
      <c r="AY62" s="92" t="s">
        <v>16</v>
      </c>
      <c r="AZ62" s="94">
        <f t="shared" si="72"/>
        <v>0</v>
      </c>
      <c r="BB62" s="92" t="s">
        <v>16</v>
      </c>
      <c r="BC62" s="94">
        <f t="shared" si="73"/>
        <v>0</v>
      </c>
      <c r="BE62" s="92" t="s">
        <v>16</v>
      </c>
      <c r="BF62" s="94">
        <f t="shared" si="74"/>
        <v>0</v>
      </c>
      <c r="BH62" s="92" t="s">
        <v>16</v>
      </c>
      <c r="BI62" s="94">
        <f t="shared" si="75"/>
        <v>0</v>
      </c>
      <c r="BK62" s="92" t="s">
        <v>16</v>
      </c>
      <c r="BL62" s="94">
        <f t="shared" si="76"/>
        <v>0</v>
      </c>
      <c r="BN62" s="92" t="s">
        <v>16</v>
      </c>
      <c r="BO62" s="94">
        <f t="shared" si="77"/>
        <v>0</v>
      </c>
      <c r="BQ62" s="92" t="s">
        <v>16</v>
      </c>
      <c r="BR62" s="94">
        <f t="shared" si="78"/>
        <v>0</v>
      </c>
      <c r="BT62" s="92" t="s">
        <v>16</v>
      </c>
      <c r="BU62" s="94">
        <f t="shared" si="79"/>
        <v>0</v>
      </c>
      <c r="BW62" s="92" t="s">
        <v>16</v>
      </c>
      <c r="BX62" s="94">
        <f t="shared" si="80"/>
        <v>0</v>
      </c>
      <c r="BZ62" s="92" t="s">
        <v>16</v>
      </c>
      <c r="CA62" s="94">
        <f t="shared" si="81"/>
        <v>0</v>
      </c>
      <c r="CC62" s="92" t="s">
        <v>16</v>
      </c>
      <c r="CD62" s="94">
        <f t="shared" si="82"/>
        <v>0</v>
      </c>
      <c r="CF62" s="92" t="s">
        <v>16</v>
      </c>
      <c r="CG62" s="94">
        <f t="shared" si="83"/>
        <v>0</v>
      </c>
      <c r="CI62" s="92" t="s">
        <v>16</v>
      </c>
      <c r="CJ62" s="94">
        <f t="shared" si="84"/>
        <v>0</v>
      </c>
      <c r="CL62" s="92" t="s">
        <v>16</v>
      </c>
      <c r="CM62" s="94">
        <f t="shared" si="85"/>
        <v>0</v>
      </c>
    </row>
    <row r="63" spans="2:91" x14ac:dyDescent="0.25">
      <c r="B63" s="11" t="s">
        <v>18</v>
      </c>
      <c r="C63" s="11" t="s">
        <v>17</v>
      </c>
      <c r="E63" s="92" t="s">
        <v>18</v>
      </c>
      <c r="F63" s="94">
        <f t="shared" si="57"/>
        <v>1</v>
      </c>
      <c r="I63" s="92" t="s">
        <v>18</v>
      </c>
      <c r="J63" s="94">
        <f t="shared" si="58"/>
        <v>-0.32718918514322737</v>
      </c>
      <c r="L63" s="92" t="s">
        <v>18</v>
      </c>
      <c r="M63" s="94">
        <f t="shared" si="59"/>
        <v>0.93636327824983756</v>
      </c>
      <c r="O63" s="92" t="s">
        <v>18</v>
      </c>
      <c r="P63" s="94">
        <f t="shared" si="60"/>
        <v>-0.32898619253799277</v>
      </c>
      <c r="R63" s="92" t="s">
        <v>18</v>
      </c>
      <c r="S63" s="94">
        <f t="shared" si="61"/>
        <v>0.9345662708550716</v>
      </c>
      <c r="U63" s="92" t="s">
        <v>18</v>
      </c>
      <c r="V63" s="94">
        <f t="shared" si="62"/>
        <v>-0.3304237984538051</v>
      </c>
      <c r="X63" s="92" t="s">
        <v>18</v>
      </c>
      <c r="Y63" s="94">
        <f t="shared" si="63"/>
        <v>0.93312866493925961</v>
      </c>
      <c r="AA63" s="92" t="s">
        <v>18</v>
      </c>
      <c r="AB63" s="94">
        <f t="shared" si="64"/>
        <v>-0.33697065516367136</v>
      </c>
      <c r="AD63" s="92" t="s">
        <v>18</v>
      </c>
      <c r="AE63" s="94">
        <f t="shared" si="65"/>
        <v>0.92658180822939296</v>
      </c>
      <c r="AG63" s="92" t="s">
        <v>18</v>
      </c>
      <c r="AH63" s="94">
        <f t="shared" si="66"/>
        <v>-0.22005579798938216</v>
      </c>
      <c r="AJ63" s="92" t="s">
        <v>18</v>
      </c>
      <c r="AK63" s="94">
        <f t="shared" si="67"/>
        <v>0.1569353503229319</v>
      </c>
      <c r="AM63" s="92" t="s">
        <v>18</v>
      </c>
      <c r="AN63" s="94">
        <f t="shared" si="68"/>
        <v>1.0810056902895953</v>
      </c>
      <c r="AP63" s="92" t="s">
        <v>18</v>
      </c>
      <c r="AQ63" s="94">
        <f t="shared" si="69"/>
        <v>0.1668015649228036</v>
      </c>
      <c r="AS63" s="92" t="s">
        <v>18</v>
      </c>
      <c r="AT63" s="94">
        <f t="shared" si="70"/>
        <v>-0.36837125567543855</v>
      </c>
      <c r="AV63" s="92" t="s">
        <v>18</v>
      </c>
      <c r="AW63" s="94">
        <f t="shared" si="71"/>
        <v>-0.36010829375757947</v>
      </c>
      <c r="AY63" s="92" t="s">
        <v>18</v>
      </c>
      <c r="AZ63" s="94">
        <f t="shared" si="72"/>
        <v>-0.34777628096544844</v>
      </c>
      <c r="BB63" s="92" t="s">
        <v>18</v>
      </c>
      <c r="BC63" s="94">
        <f t="shared" si="73"/>
        <v>-0.36441415039945085</v>
      </c>
      <c r="BE63" s="92" t="s">
        <v>18</v>
      </c>
      <c r="BF63" s="94">
        <f t="shared" si="74"/>
        <v>0.13542751724431168</v>
      </c>
      <c r="BH63" s="92" t="s">
        <v>18</v>
      </c>
      <c r="BI63" s="94">
        <f t="shared" si="75"/>
        <v>-0.36406539903356699</v>
      </c>
      <c r="BK63" s="92" t="s">
        <v>18</v>
      </c>
      <c r="BL63" s="94">
        <f t="shared" si="76"/>
        <v>-0.38385093389986102</v>
      </c>
      <c r="BN63" s="92" t="s">
        <v>18</v>
      </c>
      <c r="BO63" s="94">
        <f t="shared" si="77"/>
        <v>-0.38419968526574511</v>
      </c>
      <c r="BQ63" s="92" t="s">
        <v>18</v>
      </c>
      <c r="BR63" s="94">
        <f t="shared" si="78"/>
        <v>-0.37826402310858565</v>
      </c>
      <c r="BT63" s="92" t="s">
        <v>18</v>
      </c>
      <c r="BU63" s="94">
        <f t="shared" si="79"/>
        <v>-0.37430691783259801</v>
      </c>
      <c r="BW63" s="92" t="s">
        <v>18</v>
      </c>
      <c r="BX63" s="94">
        <f t="shared" si="80"/>
        <v>-0.37820567797728166</v>
      </c>
      <c r="BZ63" s="92" t="s">
        <v>18</v>
      </c>
      <c r="CA63" s="94">
        <f t="shared" si="81"/>
        <v>-0.341165962103881</v>
      </c>
      <c r="CC63" s="92" t="s">
        <v>18</v>
      </c>
      <c r="CD63" s="94">
        <f t="shared" si="82"/>
        <v>-0.35842014311098741</v>
      </c>
      <c r="CF63" s="92" t="s">
        <v>18</v>
      </c>
      <c r="CG63" s="94">
        <f t="shared" si="83"/>
        <v>-0.32138042723758681</v>
      </c>
      <c r="CI63" s="92" t="s">
        <v>18</v>
      </c>
      <c r="CJ63" s="94">
        <f t="shared" si="84"/>
        <v>-0.32701954259922017</v>
      </c>
      <c r="CL63" s="92" t="s">
        <v>18</v>
      </c>
      <c r="CM63" s="94">
        <f t="shared" si="85"/>
        <v>-0.3721029673257964</v>
      </c>
    </row>
    <row r="64" spans="2:91" x14ac:dyDescent="0.25">
      <c r="B64" s="11" t="s">
        <v>20</v>
      </c>
      <c r="C64" s="11" t="s">
        <v>246</v>
      </c>
      <c r="E64" s="92" t="s">
        <v>20</v>
      </c>
      <c r="F64" s="94">
        <f t="shared" si="57"/>
        <v>1</v>
      </c>
      <c r="I64" s="92" t="s">
        <v>20</v>
      </c>
      <c r="J64" s="94">
        <f t="shared" si="58"/>
        <v>-3.7985801873599581E-2</v>
      </c>
      <c r="L64" s="92" t="s">
        <v>20</v>
      </c>
      <c r="M64" s="94">
        <f t="shared" si="59"/>
        <v>0.10529805694963379</v>
      </c>
      <c r="O64" s="92" t="s">
        <v>20</v>
      </c>
      <c r="P64" s="94">
        <f t="shared" si="60"/>
        <v>-3.8182212431374138E-2</v>
      </c>
      <c r="R64" s="92" t="s">
        <v>20</v>
      </c>
      <c r="S64" s="94">
        <f t="shared" si="61"/>
        <v>0.10510164639185943</v>
      </c>
      <c r="U64" s="92" t="s">
        <v>20</v>
      </c>
      <c r="V64" s="94">
        <f t="shared" si="62"/>
        <v>-3.8339340877593976E-2</v>
      </c>
      <c r="X64" s="92" t="s">
        <v>20</v>
      </c>
      <c r="Y64" s="94">
        <f t="shared" si="63"/>
        <v>0.10494451794563979</v>
      </c>
      <c r="AA64" s="92" t="s">
        <v>20</v>
      </c>
      <c r="AB64" s="94">
        <f t="shared" si="64"/>
        <v>-3.8496469323813419E-2</v>
      </c>
      <c r="AD64" s="92" t="s">
        <v>20</v>
      </c>
      <c r="AE64" s="94">
        <f t="shared" si="65"/>
        <v>0.10478738949941996</v>
      </c>
      <c r="AG64" s="92" t="s">
        <v>20</v>
      </c>
      <c r="AH64" s="94">
        <f t="shared" si="66"/>
        <v>-2.9068762550634716E-2</v>
      </c>
      <c r="AJ64" s="92" t="s">
        <v>20</v>
      </c>
      <c r="AK64" s="94">
        <f t="shared" si="67"/>
        <v>1.7511302741346185E-2</v>
      </c>
      <c r="AM64" s="92" t="s">
        <v>20</v>
      </c>
      <c r="AN64" s="94">
        <f t="shared" si="68"/>
        <v>0.12229869224076614</v>
      </c>
      <c r="AP64" s="92" t="s">
        <v>20</v>
      </c>
      <c r="AQ64" s="94">
        <f t="shared" si="69"/>
        <v>1.8014113769248882E-2</v>
      </c>
      <c r="AS64" s="92" t="s">
        <v>20</v>
      </c>
      <c r="AT64" s="94">
        <f t="shared" si="70"/>
        <v>-4.0549446750740736E-2</v>
      </c>
      <c r="AV64" s="92" t="s">
        <v>20</v>
      </c>
      <c r="AW64" s="94">
        <f t="shared" si="71"/>
        <v>-4.0207283846252849E-2</v>
      </c>
      <c r="AY64" s="92" t="s">
        <v>20</v>
      </c>
      <c r="AZ64" s="94">
        <f t="shared" si="72"/>
        <v>-3.9264513168935193E-2</v>
      </c>
      <c r="BB64" s="92" t="s">
        <v>20</v>
      </c>
      <c r="BC64" s="94">
        <f t="shared" si="73"/>
        <v>-4.0395837981716656E-2</v>
      </c>
      <c r="BE64" s="92" t="s">
        <v>20</v>
      </c>
      <c r="BF64" s="94">
        <f t="shared" si="74"/>
        <v>1.5835433585345893E-2</v>
      </c>
      <c r="BH64" s="92" t="s">
        <v>20</v>
      </c>
      <c r="BI64" s="94">
        <f t="shared" si="75"/>
        <v>-4.0360892615277325E-2</v>
      </c>
      <c r="BK64" s="92" t="s">
        <v>20</v>
      </c>
      <c r="BL64" s="94">
        <f t="shared" si="76"/>
        <v>-4.1115109157131562E-2</v>
      </c>
      <c r="BN64" s="92" t="s">
        <v>20</v>
      </c>
      <c r="BO64" s="94">
        <f t="shared" si="77"/>
        <v>-4.1150054523571095E-2</v>
      </c>
      <c r="BQ64" s="92" t="s">
        <v>20</v>
      </c>
      <c r="BR64" s="94">
        <f t="shared" si="78"/>
        <v>-4.092655502166815E-2</v>
      </c>
      <c r="BT64" s="92" t="s">
        <v>20</v>
      </c>
      <c r="BU64" s="94">
        <f t="shared" si="79"/>
        <v>-4.0772946252643875E-2</v>
      </c>
      <c r="BW64" s="92" t="s">
        <v>20</v>
      </c>
      <c r="BX64" s="94">
        <f t="shared" si="80"/>
        <v>-4.0549446750740931E-2</v>
      </c>
      <c r="BZ64" s="92" t="s">
        <v>20</v>
      </c>
      <c r="CA64" s="94">
        <f t="shared" si="81"/>
        <v>-3.6778364041469336E-2</v>
      </c>
      <c r="CC64" s="92" t="s">
        <v>20</v>
      </c>
      <c r="CD64" s="94">
        <f t="shared" si="82"/>
        <v>-3.9795230208886694E-2</v>
      </c>
      <c r="CF64" s="92" t="s">
        <v>20</v>
      </c>
      <c r="CG64" s="94">
        <f t="shared" si="83"/>
        <v>-3.6024147499615092E-2</v>
      </c>
      <c r="CI64" s="92" t="s">
        <v>20</v>
      </c>
      <c r="CJ64" s="94">
        <f t="shared" si="84"/>
        <v>-3.7742252781959182E-2</v>
      </c>
      <c r="CL64" s="92" t="s">
        <v>20</v>
      </c>
      <c r="CM64" s="94">
        <f t="shared" si="85"/>
        <v>-4.0423743993765263E-2</v>
      </c>
    </row>
    <row r="65" spans="2:91" x14ac:dyDescent="0.25">
      <c r="B65" s="11" t="s">
        <v>22</v>
      </c>
      <c r="C65" s="11" t="s">
        <v>21</v>
      </c>
      <c r="E65" s="92" t="s">
        <v>22</v>
      </c>
      <c r="F65" s="94">
        <f t="shared" si="57"/>
        <v>1</v>
      </c>
      <c r="I65" s="92" t="s">
        <v>22</v>
      </c>
      <c r="J65" s="94">
        <f t="shared" si="58"/>
        <v>0</v>
      </c>
      <c r="L65" s="92" t="s">
        <v>22</v>
      </c>
      <c r="M65" s="94">
        <f t="shared" si="59"/>
        <v>0</v>
      </c>
      <c r="O65" s="92" t="s">
        <v>22</v>
      </c>
      <c r="P65" s="94">
        <f t="shared" si="60"/>
        <v>0</v>
      </c>
      <c r="R65" s="92" t="s">
        <v>22</v>
      </c>
      <c r="S65" s="94">
        <f t="shared" si="61"/>
        <v>0</v>
      </c>
      <c r="U65" s="92" t="s">
        <v>22</v>
      </c>
      <c r="V65" s="94">
        <f t="shared" si="62"/>
        <v>0</v>
      </c>
      <c r="X65" s="92" t="s">
        <v>22</v>
      </c>
      <c r="Y65" s="94">
        <f t="shared" si="63"/>
        <v>0</v>
      </c>
      <c r="AA65" s="92" t="s">
        <v>22</v>
      </c>
      <c r="AB65" s="94">
        <f t="shared" si="64"/>
        <v>0</v>
      </c>
      <c r="AD65" s="92" t="s">
        <v>22</v>
      </c>
      <c r="AE65" s="94">
        <f t="shared" si="65"/>
        <v>0</v>
      </c>
      <c r="AG65" s="92" t="s">
        <v>22</v>
      </c>
      <c r="AH65" s="94">
        <f t="shared" si="66"/>
        <v>-0.49550231133926703</v>
      </c>
      <c r="AJ65" s="92" t="s">
        <v>22</v>
      </c>
      <c r="AK65" s="94">
        <f t="shared" si="67"/>
        <v>0</v>
      </c>
      <c r="AM65" s="92" t="s">
        <v>22</v>
      </c>
      <c r="AN65" s="94">
        <f t="shared" si="68"/>
        <v>0</v>
      </c>
      <c r="AP65" s="92" t="s">
        <v>22</v>
      </c>
      <c r="AQ65" s="94">
        <f t="shared" si="69"/>
        <v>0</v>
      </c>
      <c r="AS65" s="92" t="s">
        <v>22</v>
      </c>
      <c r="AT65" s="94">
        <f t="shared" si="70"/>
        <v>0</v>
      </c>
      <c r="AV65" s="92" t="s">
        <v>22</v>
      </c>
      <c r="AW65" s="94">
        <f t="shared" si="71"/>
        <v>0</v>
      </c>
      <c r="AY65" s="92" t="s">
        <v>22</v>
      </c>
      <c r="AZ65" s="94">
        <f t="shared" si="72"/>
        <v>0</v>
      </c>
      <c r="BB65" s="92" t="s">
        <v>22</v>
      </c>
      <c r="BC65" s="94">
        <f t="shared" si="73"/>
        <v>0</v>
      </c>
      <c r="BE65" s="92" t="s">
        <v>22</v>
      </c>
      <c r="BF65" s="94">
        <f t="shared" si="74"/>
        <v>0</v>
      </c>
      <c r="BH65" s="92" t="s">
        <v>22</v>
      </c>
      <c r="BI65" s="94">
        <f t="shared" si="75"/>
        <v>0</v>
      </c>
      <c r="BK65" s="92" t="s">
        <v>22</v>
      </c>
      <c r="BL65" s="94">
        <f t="shared" si="76"/>
        <v>0</v>
      </c>
      <c r="BN65" s="92" t="s">
        <v>22</v>
      </c>
      <c r="BO65" s="94">
        <f t="shared" si="77"/>
        <v>0</v>
      </c>
      <c r="BQ65" s="92" t="s">
        <v>22</v>
      </c>
      <c r="BR65" s="94">
        <f t="shared" si="78"/>
        <v>0</v>
      </c>
      <c r="BT65" s="92" t="s">
        <v>22</v>
      </c>
      <c r="BU65" s="94">
        <f t="shared" si="79"/>
        <v>0</v>
      </c>
      <c r="BW65" s="92" t="s">
        <v>22</v>
      </c>
      <c r="BX65" s="94">
        <f t="shared" si="80"/>
        <v>0</v>
      </c>
      <c r="BZ65" s="92" t="s">
        <v>22</v>
      </c>
      <c r="CA65" s="94">
        <f t="shared" si="81"/>
        <v>0</v>
      </c>
      <c r="CC65" s="92" t="s">
        <v>22</v>
      </c>
      <c r="CD65" s="94">
        <f t="shared" si="82"/>
        <v>0</v>
      </c>
      <c r="CF65" s="92" t="s">
        <v>22</v>
      </c>
      <c r="CG65" s="94">
        <f t="shared" si="83"/>
        <v>0</v>
      </c>
      <c r="CI65" s="92" t="s">
        <v>22</v>
      </c>
      <c r="CJ65" s="94">
        <f t="shared" si="84"/>
        <v>0</v>
      </c>
      <c r="CL65" s="92" t="s">
        <v>22</v>
      </c>
      <c r="CM65" s="94">
        <f t="shared" si="85"/>
        <v>0</v>
      </c>
    </row>
    <row r="66" spans="2:91" x14ac:dyDescent="0.25">
      <c r="B66" s="11" t="s">
        <v>24</v>
      </c>
      <c r="C66" s="11" t="s">
        <v>247</v>
      </c>
      <c r="E66" s="92" t="s">
        <v>24</v>
      </c>
      <c r="F66" s="94">
        <f t="shared" si="57"/>
        <v>1</v>
      </c>
      <c r="I66" s="92" t="s">
        <v>24</v>
      </c>
      <c r="J66" s="94">
        <f t="shared" si="58"/>
        <v>0</v>
      </c>
      <c r="L66" s="92" t="s">
        <v>24</v>
      </c>
      <c r="M66" s="94">
        <f t="shared" si="59"/>
        <v>0</v>
      </c>
      <c r="O66" s="92" t="s">
        <v>24</v>
      </c>
      <c r="P66" s="94">
        <f t="shared" si="60"/>
        <v>0</v>
      </c>
      <c r="R66" s="92" t="s">
        <v>24</v>
      </c>
      <c r="S66" s="94">
        <f t="shared" si="61"/>
        <v>0</v>
      </c>
      <c r="U66" s="92" t="s">
        <v>24</v>
      </c>
      <c r="V66" s="94">
        <f t="shared" si="62"/>
        <v>0</v>
      </c>
      <c r="X66" s="92" t="s">
        <v>24</v>
      </c>
      <c r="Y66" s="94">
        <f t="shared" si="63"/>
        <v>0</v>
      </c>
      <c r="AA66" s="92" t="s">
        <v>24</v>
      </c>
      <c r="AB66" s="94">
        <f t="shared" si="64"/>
        <v>0</v>
      </c>
      <c r="AD66" s="92" t="s">
        <v>24</v>
      </c>
      <c r="AE66" s="94">
        <f t="shared" si="65"/>
        <v>0</v>
      </c>
      <c r="AG66" s="92" t="s">
        <v>24</v>
      </c>
      <c r="AH66" s="94">
        <f t="shared" si="66"/>
        <v>0</v>
      </c>
      <c r="AJ66" s="92" t="s">
        <v>24</v>
      </c>
      <c r="AK66" s="94">
        <f t="shared" si="67"/>
        <v>0</v>
      </c>
      <c r="AM66" s="92" t="s">
        <v>24</v>
      </c>
      <c r="AN66" s="94">
        <f t="shared" si="68"/>
        <v>0</v>
      </c>
      <c r="AP66" s="92" t="s">
        <v>24</v>
      </c>
      <c r="AQ66" s="94">
        <f t="shared" si="69"/>
        <v>0</v>
      </c>
      <c r="AS66" s="92" t="s">
        <v>24</v>
      </c>
      <c r="AT66" s="94">
        <f t="shared" si="70"/>
        <v>0</v>
      </c>
      <c r="AV66" s="92" t="s">
        <v>24</v>
      </c>
      <c r="AW66" s="94">
        <f t="shared" si="71"/>
        <v>0</v>
      </c>
      <c r="AY66" s="92" t="s">
        <v>24</v>
      </c>
      <c r="AZ66" s="94">
        <f t="shared" si="72"/>
        <v>0</v>
      </c>
      <c r="BB66" s="92" t="s">
        <v>24</v>
      </c>
      <c r="BC66" s="94">
        <f t="shared" si="73"/>
        <v>0</v>
      </c>
      <c r="BE66" s="92" t="s">
        <v>24</v>
      </c>
      <c r="BF66" s="94">
        <f t="shared" si="74"/>
        <v>0</v>
      </c>
      <c r="BH66" s="92" t="s">
        <v>24</v>
      </c>
      <c r="BI66" s="94">
        <f t="shared" si="75"/>
        <v>0</v>
      </c>
      <c r="BK66" s="92" t="s">
        <v>24</v>
      </c>
      <c r="BL66" s="94">
        <f t="shared" si="76"/>
        <v>0</v>
      </c>
      <c r="BN66" s="92" t="s">
        <v>24</v>
      </c>
      <c r="BO66" s="94">
        <f t="shared" si="77"/>
        <v>0</v>
      </c>
      <c r="BQ66" s="92" t="s">
        <v>24</v>
      </c>
      <c r="BR66" s="94">
        <f t="shared" si="78"/>
        <v>0</v>
      </c>
      <c r="BT66" s="92" t="s">
        <v>24</v>
      </c>
      <c r="BU66" s="94">
        <f t="shared" si="79"/>
        <v>0</v>
      </c>
      <c r="BW66" s="92" t="s">
        <v>24</v>
      </c>
      <c r="BX66" s="94">
        <f t="shared" si="80"/>
        <v>0</v>
      </c>
      <c r="BZ66" s="92" t="s">
        <v>24</v>
      </c>
      <c r="CA66" s="94">
        <f t="shared" si="81"/>
        <v>0</v>
      </c>
      <c r="CC66" s="92" t="s">
        <v>24</v>
      </c>
      <c r="CD66" s="94">
        <f t="shared" si="82"/>
        <v>0</v>
      </c>
      <c r="CF66" s="92" t="s">
        <v>24</v>
      </c>
      <c r="CG66" s="94">
        <f t="shared" si="83"/>
        <v>0</v>
      </c>
      <c r="CI66" s="92" t="s">
        <v>24</v>
      </c>
      <c r="CJ66" s="94">
        <f t="shared" si="84"/>
        <v>0</v>
      </c>
      <c r="CL66" s="92" t="s">
        <v>24</v>
      </c>
      <c r="CM66" s="94">
        <f t="shared" si="85"/>
        <v>0</v>
      </c>
    </row>
    <row r="67" spans="2:91" x14ac:dyDescent="0.25">
      <c r="B67" s="11" t="s">
        <v>26</v>
      </c>
      <c r="C67" s="11" t="s">
        <v>25</v>
      </c>
      <c r="E67" s="92" t="s">
        <v>26</v>
      </c>
      <c r="F67" s="94">
        <f t="shared" si="57"/>
        <v>1</v>
      </c>
      <c r="I67" s="92" t="s">
        <v>26</v>
      </c>
      <c r="J67" s="94">
        <f t="shared" si="58"/>
        <v>-0.90845890797038809</v>
      </c>
      <c r="L67" s="92" t="s">
        <v>26</v>
      </c>
      <c r="M67" s="94">
        <f t="shared" si="59"/>
        <v>2.5182819134944197</v>
      </c>
      <c r="O67" s="92" t="s">
        <v>26</v>
      </c>
      <c r="P67" s="94">
        <f t="shared" si="60"/>
        <v>-0.91315621359588139</v>
      </c>
      <c r="R67" s="92" t="s">
        <v>26</v>
      </c>
      <c r="S67" s="94">
        <f t="shared" si="61"/>
        <v>2.5135846078689266</v>
      </c>
      <c r="U67" s="92" t="s">
        <v>26</v>
      </c>
      <c r="V67" s="94">
        <f t="shared" si="62"/>
        <v>-0.91691405809627591</v>
      </c>
      <c r="X67" s="92" t="s">
        <v>26</v>
      </c>
      <c r="Y67" s="94">
        <f t="shared" si="63"/>
        <v>2.5098267633685314</v>
      </c>
      <c r="AA67" s="92" t="s">
        <v>26</v>
      </c>
      <c r="AB67" s="94">
        <f t="shared" si="64"/>
        <v>-0.92067190259667053</v>
      </c>
      <c r="AD67" s="92" t="s">
        <v>26</v>
      </c>
      <c r="AE67" s="94">
        <f t="shared" si="65"/>
        <v>2.5060689188681375</v>
      </c>
      <c r="AG67" s="92" t="s">
        <v>26</v>
      </c>
      <c r="AH67" s="94">
        <f t="shared" si="66"/>
        <v>-0.65281555397140667</v>
      </c>
      <c r="AJ67" s="92" t="s">
        <v>26</v>
      </c>
      <c r="AK67" s="94">
        <f t="shared" si="67"/>
        <v>0.41879592323674475</v>
      </c>
      <c r="AM67" s="92" t="s">
        <v>26</v>
      </c>
      <c r="AN67" s="94">
        <f t="shared" si="68"/>
        <v>2.9248648421048822</v>
      </c>
      <c r="AP67" s="92" t="s">
        <v>26</v>
      </c>
      <c r="AQ67" s="94">
        <f t="shared" si="69"/>
        <v>0.43082102563800712</v>
      </c>
      <c r="AS67" s="92" t="s">
        <v>26</v>
      </c>
      <c r="AT67" s="94">
        <f t="shared" si="70"/>
        <v>-0.96977039570102586</v>
      </c>
      <c r="AV67" s="92" t="s">
        <v>26</v>
      </c>
      <c r="AW67" s="94">
        <f t="shared" si="71"/>
        <v>-0.96158731351696658</v>
      </c>
      <c r="AY67" s="92" t="s">
        <v>26</v>
      </c>
      <c r="AZ67" s="94">
        <f t="shared" si="72"/>
        <v>-0.93904024651459916</v>
      </c>
      <c r="BB67" s="92" t="s">
        <v>26</v>
      </c>
      <c r="BC67" s="94">
        <f t="shared" si="73"/>
        <v>-0.96609672691744009</v>
      </c>
      <c r="BE67" s="92" t="s">
        <v>26</v>
      </c>
      <c r="BF67" s="94">
        <f t="shared" si="74"/>
        <v>0.37871625693333638</v>
      </c>
      <c r="BH67" s="92" t="s">
        <v>26</v>
      </c>
      <c r="BI67" s="94">
        <f t="shared" si="75"/>
        <v>-0.96526098230055246</v>
      </c>
      <c r="BK67" s="92" t="s">
        <v>26</v>
      </c>
      <c r="BL67" s="94">
        <f t="shared" si="76"/>
        <v>-0.98329863590244637</v>
      </c>
      <c r="BN67" s="92" t="s">
        <v>26</v>
      </c>
      <c r="BO67" s="94">
        <f t="shared" si="77"/>
        <v>-0.98413438051933411</v>
      </c>
      <c r="BQ67" s="92" t="s">
        <v>26</v>
      </c>
      <c r="BR67" s="94">
        <f t="shared" si="78"/>
        <v>-0.97878922250197276</v>
      </c>
      <c r="BT67" s="92" t="s">
        <v>26</v>
      </c>
      <c r="BU67" s="94">
        <f t="shared" si="79"/>
        <v>-0.9751155537183871</v>
      </c>
      <c r="BW67" s="92" t="s">
        <v>26</v>
      </c>
      <c r="BX67" s="94">
        <f t="shared" si="80"/>
        <v>-0.96977039570102586</v>
      </c>
      <c r="BZ67" s="92" t="s">
        <v>26</v>
      </c>
      <c r="CA67" s="94">
        <f t="shared" si="81"/>
        <v>-0.87958212769155608</v>
      </c>
      <c r="CC67" s="92" t="s">
        <v>26</v>
      </c>
      <c r="CD67" s="94">
        <f t="shared" si="82"/>
        <v>-0.95173274209913195</v>
      </c>
      <c r="CF67" s="92" t="s">
        <v>26</v>
      </c>
      <c r="CG67" s="94">
        <f t="shared" si="83"/>
        <v>-0.86154447408966206</v>
      </c>
      <c r="CI67" s="92" t="s">
        <v>26</v>
      </c>
      <c r="CJ67" s="94">
        <f t="shared" si="84"/>
        <v>-0.90263424899477662</v>
      </c>
      <c r="CL67" s="92" t="s">
        <v>26</v>
      </c>
      <c r="CM67" s="94">
        <f t="shared" si="85"/>
        <v>-0.96676412010071033</v>
      </c>
    </row>
    <row r="68" spans="2:91" x14ac:dyDescent="0.25">
      <c r="B68" s="11" t="s">
        <v>28</v>
      </c>
      <c r="C68" s="11" t="s">
        <v>248</v>
      </c>
      <c r="E68" s="92" t="s">
        <v>28</v>
      </c>
      <c r="F68" s="94">
        <f t="shared" si="57"/>
        <v>1</v>
      </c>
      <c r="I68" s="92" t="s">
        <v>28</v>
      </c>
      <c r="J68" s="94">
        <f t="shared" si="58"/>
        <v>0.2816107162495623</v>
      </c>
      <c r="L68" s="92" t="s">
        <v>28</v>
      </c>
      <c r="M68" s="94">
        <f t="shared" si="59"/>
        <v>0.4428653448466191</v>
      </c>
      <c r="O68" s="92" t="s">
        <v>28</v>
      </c>
      <c r="P68" s="94">
        <f t="shared" si="60"/>
        <v>0.17329890230742287</v>
      </c>
      <c r="R68" s="92" t="s">
        <v>28</v>
      </c>
      <c r="S68" s="94">
        <f t="shared" si="61"/>
        <v>0.33455353090447965</v>
      </c>
      <c r="U68" s="92" t="s">
        <v>28</v>
      </c>
      <c r="V68" s="94">
        <f t="shared" si="62"/>
        <v>2.1229115532659297</v>
      </c>
      <c r="X68" s="92" t="s">
        <v>28</v>
      </c>
      <c r="Y68" s="94">
        <f t="shared" si="63"/>
        <v>2.2841661818629864</v>
      </c>
      <c r="AA68" s="92" t="s">
        <v>28</v>
      </c>
      <c r="AB68" s="94">
        <f t="shared" si="64"/>
        <v>-4.3324725576855912E-2</v>
      </c>
      <c r="AD68" s="92" t="s">
        <v>28</v>
      </c>
      <c r="AE68" s="94">
        <f t="shared" si="65"/>
        <v>0.11792990302020126</v>
      </c>
      <c r="AG68" s="92" t="s">
        <v>28</v>
      </c>
      <c r="AH68" s="94">
        <f t="shared" si="66"/>
        <v>1.5828992806822717</v>
      </c>
      <c r="AJ68" s="92" t="s">
        <v>28</v>
      </c>
      <c r="AK68" s="94">
        <f t="shared" si="67"/>
        <v>-0.23395351811502119</v>
      </c>
      <c r="AM68" s="92" t="s">
        <v>28</v>
      </c>
      <c r="AN68" s="94">
        <f t="shared" si="68"/>
        <v>-0.1160236150948198</v>
      </c>
      <c r="AP68" s="92" t="s">
        <v>28</v>
      </c>
      <c r="AQ68" s="94">
        <f t="shared" si="69"/>
        <v>0.11264428649982468</v>
      </c>
      <c r="AS68" s="92" t="s">
        <v>28</v>
      </c>
      <c r="AT68" s="94">
        <f t="shared" si="70"/>
        <v>-0.63297424067786212</v>
      </c>
      <c r="AV68" s="92" t="s">
        <v>28</v>
      </c>
      <c r="AW68" s="94">
        <f t="shared" si="71"/>
        <v>-0.39711443463745971</v>
      </c>
      <c r="AY68" s="92" t="s">
        <v>28</v>
      </c>
      <c r="AZ68" s="94">
        <f t="shared" si="72"/>
        <v>-0.20215316954160895</v>
      </c>
      <c r="BB68" s="92" t="s">
        <v>28</v>
      </c>
      <c r="BC68" s="94">
        <f t="shared" si="73"/>
        <v>-0.52708861136802676</v>
      </c>
      <c r="BE68" s="92" t="s">
        <v>28</v>
      </c>
      <c r="BF68" s="94">
        <f t="shared" si="74"/>
        <v>-0.71529121927388795</v>
      </c>
      <c r="BH68" s="92" t="s">
        <v>28</v>
      </c>
      <c r="BI68" s="94">
        <f t="shared" si="75"/>
        <v>-0.50300006394729502</v>
      </c>
      <c r="BK68" s="92" t="s">
        <v>28</v>
      </c>
      <c r="BL68" s="94">
        <f t="shared" si="76"/>
        <v>-0.71962369183157349</v>
      </c>
      <c r="BN68" s="92" t="s">
        <v>28</v>
      </c>
      <c r="BO68" s="94">
        <f t="shared" si="77"/>
        <v>-0.74371223925230534</v>
      </c>
      <c r="BQ68" s="92" t="s">
        <v>28</v>
      </c>
      <c r="BR68" s="94">
        <f t="shared" si="78"/>
        <v>-0.74128605462000141</v>
      </c>
      <c r="BT68" s="92" t="s">
        <v>28</v>
      </c>
      <c r="BU68" s="94">
        <f t="shared" si="79"/>
        <v>-0.63540042531016616</v>
      </c>
      <c r="BW68" s="92" t="s">
        <v>28</v>
      </c>
      <c r="BX68" s="94">
        <f t="shared" si="80"/>
        <v>-0.32970116163987218</v>
      </c>
      <c r="BZ68" s="92" t="s">
        <v>28</v>
      </c>
      <c r="CA68" s="94">
        <f t="shared" si="81"/>
        <v>0.45014389874353089</v>
      </c>
      <c r="CC68" s="92" t="s">
        <v>28</v>
      </c>
      <c r="CD68" s="94">
        <f t="shared" si="82"/>
        <v>-0.1130775337555935</v>
      </c>
      <c r="CF68" s="92" t="s">
        <v>28</v>
      </c>
      <c r="CG68" s="94">
        <f t="shared" si="83"/>
        <v>0.66676752662780925</v>
      </c>
      <c r="CI68" s="92" t="s">
        <v>28</v>
      </c>
      <c r="CJ68" s="94">
        <f t="shared" si="84"/>
        <v>0.47657198134541284</v>
      </c>
      <c r="CL68" s="92" t="s">
        <v>28</v>
      </c>
      <c r="CM68" s="94">
        <f t="shared" si="85"/>
        <v>-0.24305171048616084</v>
      </c>
    </row>
    <row r="69" spans="2:91" x14ac:dyDescent="0.25">
      <c r="B69" s="11" t="s">
        <v>30</v>
      </c>
      <c r="C69" s="11" t="s">
        <v>27</v>
      </c>
      <c r="E69" s="92" t="s">
        <v>30</v>
      </c>
      <c r="F69" s="94">
        <f t="shared" si="57"/>
        <v>1</v>
      </c>
      <c r="I69" s="92" t="s">
        <v>30</v>
      </c>
      <c r="J69" s="94">
        <f t="shared" si="58"/>
        <v>-0.32718918514322748</v>
      </c>
      <c r="L69" s="92" t="s">
        <v>30</v>
      </c>
      <c r="M69" s="94">
        <f t="shared" si="59"/>
        <v>0.93636327824983678</v>
      </c>
      <c r="O69" s="92" t="s">
        <v>30</v>
      </c>
      <c r="P69" s="94">
        <f t="shared" si="60"/>
        <v>-0.32898619253799272</v>
      </c>
      <c r="R69" s="92" t="s">
        <v>30</v>
      </c>
      <c r="S69" s="94">
        <f t="shared" si="61"/>
        <v>0.93456627085507193</v>
      </c>
      <c r="U69" s="92" t="s">
        <v>30</v>
      </c>
      <c r="V69" s="94">
        <f t="shared" si="62"/>
        <v>-0.33042379845380498</v>
      </c>
      <c r="X69" s="92" t="s">
        <v>30</v>
      </c>
      <c r="Y69" s="94">
        <f t="shared" si="63"/>
        <v>0.9331286649392595</v>
      </c>
      <c r="AA69" s="92" t="s">
        <v>30</v>
      </c>
      <c r="AB69" s="94">
        <f t="shared" si="64"/>
        <v>-0.3369706551636712</v>
      </c>
      <c r="AD69" s="92" t="s">
        <v>30</v>
      </c>
      <c r="AE69" s="94">
        <f t="shared" si="65"/>
        <v>0.92658180822939307</v>
      </c>
      <c r="AG69" s="92" t="s">
        <v>30</v>
      </c>
      <c r="AH69" s="94">
        <f t="shared" si="66"/>
        <v>-0.22005579798938207</v>
      </c>
      <c r="AJ69" s="92" t="s">
        <v>30</v>
      </c>
      <c r="AK69" s="94">
        <f t="shared" si="67"/>
        <v>0.15693535032293171</v>
      </c>
      <c r="AM69" s="92" t="s">
        <v>30</v>
      </c>
      <c r="AN69" s="94">
        <f t="shared" si="68"/>
        <v>1.081005690289595</v>
      </c>
      <c r="AP69" s="92" t="s">
        <v>30</v>
      </c>
      <c r="AQ69" s="94">
        <f t="shared" si="69"/>
        <v>0.1668015649228034</v>
      </c>
      <c r="AS69" s="92" t="s">
        <v>30</v>
      </c>
      <c r="AT69" s="94">
        <f t="shared" si="70"/>
        <v>-0.36837125567543838</v>
      </c>
      <c r="AV69" s="92" t="s">
        <v>30</v>
      </c>
      <c r="AW69" s="94">
        <f t="shared" si="71"/>
        <v>-0.3601082937575793</v>
      </c>
      <c r="AY69" s="92" t="s">
        <v>30</v>
      </c>
      <c r="AZ69" s="94">
        <f t="shared" si="72"/>
        <v>-0.34777628096544821</v>
      </c>
      <c r="BB69" s="92" t="s">
        <v>30</v>
      </c>
      <c r="BC69" s="94">
        <f t="shared" si="73"/>
        <v>-0.36441415039945074</v>
      </c>
      <c r="BE69" s="92" t="s">
        <v>30</v>
      </c>
      <c r="BF69" s="94">
        <f t="shared" si="74"/>
        <v>0.13542751724431171</v>
      </c>
      <c r="BH69" s="92" t="s">
        <v>30</v>
      </c>
      <c r="BI69" s="94">
        <f t="shared" si="75"/>
        <v>-0.36406539903356688</v>
      </c>
      <c r="BK69" s="92" t="s">
        <v>30</v>
      </c>
      <c r="BL69" s="94">
        <f t="shared" si="76"/>
        <v>-0.38385093389986108</v>
      </c>
      <c r="BN69" s="92" t="s">
        <v>30</v>
      </c>
      <c r="BO69" s="94">
        <f t="shared" si="77"/>
        <v>-0.38419968526574499</v>
      </c>
      <c r="BQ69" s="92" t="s">
        <v>30</v>
      </c>
      <c r="BR69" s="94">
        <f t="shared" si="78"/>
        <v>-0.37826402310858553</v>
      </c>
      <c r="BT69" s="92" t="s">
        <v>30</v>
      </c>
      <c r="BU69" s="94">
        <f t="shared" si="79"/>
        <v>-0.37430691783259779</v>
      </c>
      <c r="BW69" s="92" t="s">
        <v>30</v>
      </c>
      <c r="BX69" s="94">
        <f t="shared" si="80"/>
        <v>-0.37820567797728161</v>
      </c>
      <c r="BZ69" s="92" t="s">
        <v>30</v>
      </c>
      <c r="CA69" s="94">
        <f t="shared" si="81"/>
        <v>-0.34116596210388089</v>
      </c>
      <c r="CC69" s="92" t="s">
        <v>30</v>
      </c>
      <c r="CD69" s="94">
        <f t="shared" si="82"/>
        <v>-0.35842014311098735</v>
      </c>
      <c r="CF69" s="92" t="s">
        <v>30</v>
      </c>
      <c r="CG69" s="94">
        <f t="shared" si="83"/>
        <v>-0.32138042723758686</v>
      </c>
      <c r="CI69" s="92" t="s">
        <v>30</v>
      </c>
      <c r="CJ69" s="94">
        <f t="shared" si="84"/>
        <v>-0.32701954259922023</v>
      </c>
      <c r="CL69" s="92" t="s">
        <v>30</v>
      </c>
      <c r="CM69" s="94">
        <f t="shared" si="85"/>
        <v>-0.37210296732579623</v>
      </c>
    </row>
    <row r="70" spans="2:91" x14ac:dyDescent="0.25">
      <c r="B70" s="11" t="s">
        <v>32</v>
      </c>
      <c r="C70" s="11" t="s">
        <v>29</v>
      </c>
      <c r="E70" s="92" t="s">
        <v>32</v>
      </c>
      <c r="F70" s="94">
        <f t="shared" si="57"/>
        <v>1</v>
      </c>
      <c r="I70" s="92" t="s">
        <v>32</v>
      </c>
      <c r="J70" s="94">
        <f t="shared" si="58"/>
        <v>-0.65688983854918459</v>
      </c>
      <c r="L70" s="92" t="s">
        <v>32</v>
      </c>
      <c r="M70" s="94">
        <f t="shared" si="59"/>
        <v>1.8702150882369439</v>
      </c>
      <c r="O70" s="92" t="s">
        <v>32</v>
      </c>
      <c r="P70" s="94">
        <f t="shared" si="60"/>
        <v>-0.6604838533387154</v>
      </c>
      <c r="R70" s="92" t="s">
        <v>32</v>
      </c>
      <c r="S70" s="94">
        <f t="shared" si="61"/>
        <v>1.8666210734474127</v>
      </c>
      <c r="U70" s="92" t="s">
        <v>32</v>
      </c>
      <c r="V70" s="94">
        <f t="shared" si="62"/>
        <v>-0.66335906517033982</v>
      </c>
      <c r="X70" s="92" t="s">
        <v>32</v>
      </c>
      <c r="Y70" s="94">
        <f t="shared" si="63"/>
        <v>1.8637458616157885</v>
      </c>
      <c r="AA70" s="92" t="s">
        <v>32</v>
      </c>
      <c r="AB70" s="94">
        <f t="shared" si="64"/>
        <v>-0.67645277859007225</v>
      </c>
      <c r="AD70" s="92" t="s">
        <v>32</v>
      </c>
      <c r="AE70" s="94">
        <f t="shared" si="65"/>
        <v>1.8506521481960561</v>
      </c>
      <c r="AG70" s="92" t="s">
        <v>32</v>
      </c>
      <c r="AH70" s="94">
        <f t="shared" si="66"/>
        <v>-0.71880462419703184</v>
      </c>
      <c r="AJ70" s="92" t="s">
        <v>32</v>
      </c>
      <c r="AK70" s="94">
        <f t="shared" si="67"/>
        <v>0.31135923238313384</v>
      </c>
      <c r="AM70" s="92" t="s">
        <v>32</v>
      </c>
      <c r="AN70" s="94">
        <f t="shared" si="68"/>
        <v>2.15949991231646</v>
      </c>
      <c r="AP70" s="92" t="s">
        <v>32</v>
      </c>
      <c r="AQ70" s="94">
        <f t="shared" si="69"/>
        <v>0.33109166158287751</v>
      </c>
      <c r="AS70" s="92" t="s">
        <v>32</v>
      </c>
      <c r="AT70" s="94">
        <f t="shared" si="70"/>
        <v>-0.73925397961360673</v>
      </c>
      <c r="AV70" s="92" t="s">
        <v>32</v>
      </c>
      <c r="AW70" s="94">
        <f t="shared" si="71"/>
        <v>-0.72272805577788835</v>
      </c>
      <c r="AY70" s="92" t="s">
        <v>32</v>
      </c>
      <c r="AZ70" s="94">
        <f t="shared" si="72"/>
        <v>-0.69806403019362639</v>
      </c>
      <c r="BB70" s="92" t="s">
        <v>32</v>
      </c>
      <c r="BC70" s="94">
        <f t="shared" si="73"/>
        <v>-0.73133976906163123</v>
      </c>
      <c r="BE70" s="92" t="s">
        <v>32</v>
      </c>
      <c r="BF70" s="94">
        <f t="shared" si="74"/>
        <v>0.26834356622589334</v>
      </c>
      <c r="BH70" s="92" t="s">
        <v>32</v>
      </c>
      <c r="BI70" s="94">
        <f t="shared" si="75"/>
        <v>-0.73064226632986373</v>
      </c>
      <c r="BK70" s="92" t="s">
        <v>32</v>
      </c>
      <c r="BL70" s="94">
        <f t="shared" si="76"/>
        <v>-0.77021333606245213</v>
      </c>
      <c r="BN70" s="92" t="s">
        <v>32</v>
      </c>
      <c r="BO70" s="94">
        <f t="shared" si="77"/>
        <v>-0.77091083879421973</v>
      </c>
      <c r="BQ70" s="92" t="s">
        <v>32</v>
      </c>
      <c r="BR70" s="94">
        <f t="shared" si="78"/>
        <v>-0.75903951447990081</v>
      </c>
      <c r="BT70" s="92" t="s">
        <v>32</v>
      </c>
      <c r="BU70" s="94">
        <f t="shared" si="79"/>
        <v>-0.75112530392792543</v>
      </c>
      <c r="BW70" s="92" t="s">
        <v>32</v>
      </c>
      <c r="BX70" s="94">
        <f t="shared" si="80"/>
        <v>-0.75892282421729296</v>
      </c>
      <c r="BZ70" s="92" t="s">
        <v>32</v>
      </c>
      <c r="CA70" s="94">
        <f t="shared" si="81"/>
        <v>-0.68484339247049175</v>
      </c>
      <c r="CC70" s="92" t="s">
        <v>32</v>
      </c>
      <c r="CD70" s="94">
        <f t="shared" si="82"/>
        <v>-0.71935175448470445</v>
      </c>
      <c r="CF70" s="92" t="s">
        <v>32</v>
      </c>
      <c r="CG70" s="94">
        <f t="shared" si="83"/>
        <v>-0.64527232273790336</v>
      </c>
      <c r="CI70" s="92" t="s">
        <v>32</v>
      </c>
      <c r="CJ70" s="94">
        <f t="shared" si="84"/>
        <v>-0.65655055346117019</v>
      </c>
      <c r="CL70" s="92" t="s">
        <v>32</v>
      </c>
      <c r="CM70" s="94">
        <f t="shared" si="85"/>
        <v>-0.74671740291432231</v>
      </c>
    </row>
    <row r="71" spans="2:91" x14ac:dyDescent="0.25">
      <c r="B71" s="11" t="s">
        <v>34</v>
      </c>
      <c r="C71" s="11" t="s">
        <v>31</v>
      </c>
      <c r="E71" s="92" t="s">
        <v>34</v>
      </c>
      <c r="F71" s="94">
        <f t="shared" si="57"/>
        <v>1</v>
      </c>
      <c r="I71" s="92" t="s">
        <v>34</v>
      </c>
      <c r="J71" s="94">
        <f t="shared" si="58"/>
        <v>-0.7115146199277822</v>
      </c>
      <c r="L71" s="92" t="s">
        <v>34</v>
      </c>
      <c r="M71" s="94">
        <f t="shared" si="59"/>
        <v>2.0153105818498895</v>
      </c>
      <c r="O71" s="92" t="s">
        <v>34</v>
      </c>
      <c r="P71" s="94">
        <f t="shared" si="60"/>
        <v>-0.71539267421819808</v>
      </c>
      <c r="R71" s="92" t="s">
        <v>34</v>
      </c>
      <c r="S71" s="94">
        <f t="shared" si="61"/>
        <v>2.0114325275594731</v>
      </c>
      <c r="U71" s="92" t="s">
        <v>34</v>
      </c>
      <c r="V71" s="94">
        <f t="shared" si="62"/>
        <v>-0.71849511765053053</v>
      </c>
      <c r="X71" s="92" t="s">
        <v>34</v>
      </c>
      <c r="Y71" s="94">
        <f t="shared" si="63"/>
        <v>2.0083300841271408</v>
      </c>
      <c r="AA71" s="92" t="s">
        <v>34</v>
      </c>
      <c r="AB71" s="94">
        <f t="shared" si="64"/>
        <v>-0.73262364368019106</v>
      </c>
      <c r="AD71" s="92" t="s">
        <v>34</v>
      </c>
      <c r="AE71" s="94">
        <f t="shared" si="65"/>
        <v>1.9942015580974801</v>
      </c>
      <c r="AG71" s="92" t="s">
        <v>34</v>
      </c>
      <c r="AH71" s="94">
        <f t="shared" si="66"/>
        <v>-0.48031407344755833</v>
      </c>
      <c r="AJ71" s="92" t="s">
        <v>34</v>
      </c>
      <c r="AK71" s="94">
        <f t="shared" si="67"/>
        <v>0.3332563906585575</v>
      </c>
      <c r="AM71" s="92" t="s">
        <v>34</v>
      </c>
      <c r="AN71" s="94">
        <f t="shared" si="68"/>
        <v>2.3274579487560372</v>
      </c>
      <c r="AP71" s="92" t="s">
        <v>34</v>
      </c>
      <c r="AQ71" s="94">
        <f t="shared" si="69"/>
        <v>0.3545482985108302</v>
      </c>
      <c r="AS71" s="92" t="s">
        <v>34</v>
      </c>
      <c r="AT71" s="94">
        <f t="shared" si="70"/>
        <v>-0.80038810246373093</v>
      </c>
      <c r="AV71" s="92" t="s">
        <v>34</v>
      </c>
      <c r="AW71" s="94">
        <f t="shared" si="71"/>
        <v>-0.7825561141199765</v>
      </c>
      <c r="AY71" s="92" t="s">
        <v>34</v>
      </c>
      <c r="AZ71" s="94">
        <f t="shared" si="72"/>
        <v>-0.7559428596295954</v>
      </c>
      <c r="BB71" s="92" t="s">
        <v>34</v>
      </c>
      <c r="BC71" s="94">
        <f t="shared" si="73"/>
        <v>-0.79184842191601956</v>
      </c>
      <c r="BE71" s="92" t="s">
        <v>34</v>
      </c>
      <c r="BF71" s="94">
        <f t="shared" si="74"/>
        <v>0.28684114240133957</v>
      </c>
      <c r="BH71" s="92" t="s">
        <v>34</v>
      </c>
      <c r="BI71" s="94">
        <f t="shared" si="75"/>
        <v>-0.79109579466768787</v>
      </c>
      <c r="BK71" s="92" t="s">
        <v>34</v>
      </c>
      <c r="BL71" s="94">
        <f t="shared" si="76"/>
        <v>-0.8337942157203313</v>
      </c>
      <c r="BN71" s="92" t="s">
        <v>34</v>
      </c>
      <c r="BO71" s="94">
        <f t="shared" si="77"/>
        <v>-0.83454684296866311</v>
      </c>
      <c r="BQ71" s="92" t="s">
        <v>34</v>
      </c>
      <c r="BR71" s="94">
        <f t="shared" si="78"/>
        <v>-0.82173731299005259</v>
      </c>
      <c r="BT71" s="92" t="s">
        <v>34</v>
      </c>
      <c r="BU71" s="94">
        <f t="shared" si="79"/>
        <v>-0.81319763244234133</v>
      </c>
      <c r="BW71" s="92" t="s">
        <v>34</v>
      </c>
      <c r="BX71" s="94">
        <f t="shared" si="80"/>
        <v>-0.82161140054949333</v>
      </c>
      <c r="BZ71" s="92" t="s">
        <v>34</v>
      </c>
      <c r="CA71" s="94">
        <f t="shared" si="81"/>
        <v>-0.74167737830948932</v>
      </c>
      <c r="CC71" s="92" t="s">
        <v>34</v>
      </c>
      <c r="CD71" s="94">
        <f t="shared" si="82"/>
        <v>-0.7789129794968499</v>
      </c>
      <c r="CF71" s="92" t="s">
        <v>34</v>
      </c>
      <c r="CG71" s="94">
        <f t="shared" si="83"/>
        <v>-0.69897895725684578</v>
      </c>
      <c r="CI71" s="92" t="s">
        <v>34</v>
      </c>
      <c r="CJ71" s="94">
        <f t="shared" si="84"/>
        <v>-0.71114852071331003</v>
      </c>
      <c r="CL71" s="92" t="s">
        <v>34</v>
      </c>
      <c r="CM71" s="94">
        <f t="shared" si="85"/>
        <v>-0.80844136947777956</v>
      </c>
    </row>
    <row r="72" spans="2:91" x14ac:dyDescent="0.25">
      <c r="B72" s="11" t="s">
        <v>36</v>
      </c>
      <c r="C72" s="11" t="s">
        <v>33</v>
      </c>
      <c r="E72" s="93" t="s">
        <v>36</v>
      </c>
      <c r="F72" s="94">
        <f t="shared" si="57"/>
        <v>1</v>
      </c>
      <c r="I72" s="93" t="s">
        <v>36</v>
      </c>
      <c r="J72" s="94">
        <f t="shared" si="58"/>
        <v>0</v>
      </c>
      <c r="L72" s="93" t="s">
        <v>36</v>
      </c>
      <c r="M72" s="94">
        <f t="shared" si="59"/>
        <v>0</v>
      </c>
      <c r="O72" s="93" t="s">
        <v>36</v>
      </c>
      <c r="P72" s="94">
        <f t="shared" si="60"/>
        <v>0</v>
      </c>
      <c r="R72" s="93" t="s">
        <v>36</v>
      </c>
      <c r="S72" s="94">
        <f t="shared" si="61"/>
        <v>0</v>
      </c>
      <c r="U72" s="93" t="s">
        <v>36</v>
      </c>
      <c r="V72" s="94">
        <f t="shared" si="62"/>
        <v>0</v>
      </c>
      <c r="X72" s="93" t="s">
        <v>36</v>
      </c>
      <c r="Y72" s="94">
        <f t="shared" si="63"/>
        <v>0</v>
      </c>
      <c r="AA72" s="93" t="s">
        <v>36</v>
      </c>
      <c r="AB72" s="94">
        <f t="shared" si="64"/>
        <v>0</v>
      </c>
      <c r="AD72" s="93" t="s">
        <v>36</v>
      </c>
      <c r="AE72" s="94">
        <f t="shared" si="65"/>
        <v>0</v>
      </c>
      <c r="AG72" s="93" t="s">
        <v>36</v>
      </c>
      <c r="AH72" s="94">
        <f t="shared" si="66"/>
        <v>-0.49550231133926709</v>
      </c>
      <c r="AJ72" s="93" t="s">
        <v>36</v>
      </c>
      <c r="AK72" s="94">
        <f t="shared" si="67"/>
        <v>0</v>
      </c>
      <c r="AM72" s="93" t="s">
        <v>36</v>
      </c>
      <c r="AN72" s="94">
        <f t="shared" si="68"/>
        <v>0</v>
      </c>
      <c r="AP72" s="93" t="s">
        <v>36</v>
      </c>
      <c r="AQ72" s="94">
        <f t="shared" si="69"/>
        <v>0</v>
      </c>
      <c r="AS72" s="93" t="s">
        <v>36</v>
      </c>
      <c r="AT72" s="94">
        <f t="shared" si="70"/>
        <v>0</v>
      </c>
      <c r="AV72" s="93" t="s">
        <v>36</v>
      </c>
      <c r="AW72" s="94">
        <f t="shared" si="71"/>
        <v>0</v>
      </c>
      <c r="AY72" s="93" t="s">
        <v>36</v>
      </c>
      <c r="AZ72" s="94">
        <f t="shared" si="72"/>
        <v>0</v>
      </c>
      <c r="BB72" s="93" t="s">
        <v>36</v>
      </c>
      <c r="BC72" s="94">
        <f t="shared" si="73"/>
        <v>0</v>
      </c>
      <c r="BE72" s="93" t="s">
        <v>36</v>
      </c>
      <c r="BF72" s="94">
        <f t="shared" si="74"/>
        <v>0</v>
      </c>
      <c r="BH72" s="93" t="s">
        <v>36</v>
      </c>
      <c r="BI72" s="94">
        <f t="shared" si="75"/>
        <v>0</v>
      </c>
      <c r="BK72" s="93" t="s">
        <v>36</v>
      </c>
      <c r="BL72" s="94">
        <f t="shared" si="76"/>
        <v>0</v>
      </c>
      <c r="BN72" s="93" t="s">
        <v>36</v>
      </c>
      <c r="BO72" s="94">
        <f t="shared" si="77"/>
        <v>0</v>
      </c>
      <c r="BQ72" s="93" t="s">
        <v>36</v>
      </c>
      <c r="BR72" s="94">
        <f t="shared" si="78"/>
        <v>0</v>
      </c>
      <c r="BT72" s="93" t="s">
        <v>36</v>
      </c>
      <c r="BU72" s="94">
        <f t="shared" si="79"/>
        <v>0</v>
      </c>
      <c r="BW72" s="93" t="s">
        <v>36</v>
      </c>
      <c r="BX72" s="94">
        <f t="shared" si="80"/>
        <v>0</v>
      </c>
      <c r="BZ72" s="93" t="s">
        <v>36</v>
      </c>
      <c r="CA72" s="94">
        <f t="shared" si="81"/>
        <v>0</v>
      </c>
      <c r="CC72" s="93" t="s">
        <v>36</v>
      </c>
      <c r="CD72" s="94">
        <f t="shared" si="82"/>
        <v>0</v>
      </c>
      <c r="CF72" s="93" t="s">
        <v>36</v>
      </c>
      <c r="CG72" s="94">
        <f t="shared" si="83"/>
        <v>0</v>
      </c>
      <c r="CI72" s="93" t="s">
        <v>36</v>
      </c>
      <c r="CJ72" s="94">
        <f t="shared" si="84"/>
        <v>0</v>
      </c>
      <c r="CL72" s="93" t="s">
        <v>36</v>
      </c>
      <c r="CM72" s="94">
        <f t="shared" si="85"/>
        <v>0</v>
      </c>
    </row>
    <row r="73" spans="2:91" x14ac:dyDescent="0.25">
      <c r="B73" s="11" t="s">
        <v>249</v>
      </c>
      <c r="C73" s="11" t="s">
        <v>35</v>
      </c>
      <c r="E73" s="93" t="s">
        <v>249</v>
      </c>
      <c r="F73" s="94">
        <f t="shared" si="57"/>
        <v>1</v>
      </c>
      <c r="I73" s="93" t="s">
        <v>249</v>
      </c>
      <c r="J73" s="94">
        <f t="shared" si="58"/>
        <v>0</v>
      </c>
      <c r="L73" s="93" t="s">
        <v>249</v>
      </c>
      <c r="M73" s="94">
        <f t="shared" si="59"/>
        <v>0</v>
      </c>
      <c r="O73" s="93" t="s">
        <v>249</v>
      </c>
      <c r="P73" s="94">
        <f t="shared" si="60"/>
        <v>0</v>
      </c>
      <c r="R73" s="93" t="s">
        <v>249</v>
      </c>
      <c r="S73" s="94">
        <f t="shared" si="61"/>
        <v>0</v>
      </c>
      <c r="U73" s="93" t="s">
        <v>249</v>
      </c>
      <c r="V73" s="94">
        <f t="shared" si="62"/>
        <v>0</v>
      </c>
      <c r="X73" s="93" t="s">
        <v>249</v>
      </c>
      <c r="Y73" s="94">
        <f t="shared" si="63"/>
        <v>0</v>
      </c>
      <c r="AA73" s="93" t="s">
        <v>249</v>
      </c>
      <c r="AB73" s="94">
        <f t="shared" si="64"/>
        <v>0</v>
      </c>
      <c r="AD73" s="93" t="s">
        <v>249</v>
      </c>
      <c r="AE73" s="94">
        <f t="shared" si="65"/>
        <v>0</v>
      </c>
      <c r="AG73" s="93" t="s">
        <v>249</v>
      </c>
      <c r="AH73" s="94">
        <f t="shared" si="66"/>
        <v>-0.1118327152839117</v>
      </c>
      <c r="AJ73" s="93" t="s">
        <v>249</v>
      </c>
      <c r="AK73" s="94">
        <f t="shared" si="67"/>
        <v>0</v>
      </c>
      <c r="AM73" s="93" t="s">
        <v>249</v>
      </c>
      <c r="AN73" s="94">
        <f t="shared" si="68"/>
        <v>0</v>
      </c>
      <c r="AP73" s="93" t="s">
        <v>249</v>
      </c>
      <c r="AQ73" s="94">
        <f t="shared" si="69"/>
        <v>0</v>
      </c>
      <c r="AS73" s="93" t="s">
        <v>249</v>
      </c>
      <c r="AT73" s="94">
        <f t="shared" si="70"/>
        <v>0</v>
      </c>
      <c r="AV73" s="93" t="s">
        <v>249</v>
      </c>
      <c r="AW73" s="94">
        <f t="shared" si="71"/>
        <v>0</v>
      </c>
      <c r="AY73" s="93" t="s">
        <v>249</v>
      </c>
      <c r="AZ73" s="94">
        <f t="shared" si="72"/>
        <v>0</v>
      </c>
      <c r="BB73" s="93" t="s">
        <v>249</v>
      </c>
      <c r="BC73" s="94">
        <f t="shared" si="73"/>
        <v>0</v>
      </c>
      <c r="BE73" s="93" t="s">
        <v>249</v>
      </c>
      <c r="BF73" s="94">
        <f t="shared" si="74"/>
        <v>0</v>
      </c>
      <c r="BH73" s="93" t="s">
        <v>249</v>
      </c>
      <c r="BI73" s="94">
        <f t="shared" si="75"/>
        <v>0</v>
      </c>
      <c r="BK73" s="93" t="s">
        <v>249</v>
      </c>
      <c r="BL73" s="94">
        <f t="shared" si="76"/>
        <v>0</v>
      </c>
      <c r="BN73" s="93" t="s">
        <v>249</v>
      </c>
      <c r="BO73" s="94">
        <f t="shared" si="77"/>
        <v>0</v>
      </c>
      <c r="BQ73" s="93" t="s">
        <v>249</v>
      </c>
      <c r="BR73" s="94">
        <f t="shared" si="78"/>
        <v>0</v>
      </c>
      <c r="BT73" s="93" t="s">
        <v>249</v>
      </c>
      <c r="BU73" s="94">
        <f t="shared" si="79"/>
        <v>0</v>
      </c>
      <c r="BW73" s="93" t="s">
        <v>249</v>
      </c>
      <c r="BX73" s="94">
        <f t="shared" si="80"/>
        <v>0</v>
      </c>
      <c r="BZ73" s="93" t="s">
        <v>249</v>
      </c>
      <c r="CA73" s="94">
        <f t="shared" si="81"/>
        <v>0</v>
      </c>
      <c r="CC73" s="93" t="s">
        <v>249</v>
      </c>
      <c r="CD73" s="94">
        <f t="shared" si="82"/>
        <v>0</v>
      </c>
      <c r="CF73" s="93" t="s">
        <v>249</v>
      </c>
      <c r="CG73" s="94">
        <f t="shared" si="83"/>
        <v>0</v>
      </c>
      <c r="CI73" s="93" t="s">
        <v>249</v>
      </c>
      <c r="CJ73" s="94">
        <f t="shared" si="84"/>
        <v>0</v>
      </c>
      <c r="CL73" s="93" t="s">
        <v>249</v>
      </c>
      <c r="CM73" s="94">
        <f t="shared" si="85"/>
        <v>0</v>
      </c>
    </row>
    <row r="74" spans="2:91" ht="15.75" thickBot="1" x14ac:dyDescent="0.3">
      <c r="B74" s="13" t="s">
        <v>250</v>
      </c>
      <c r="C74" s="13" t="s">
        <v>37</v>
      </c>
      <c r="E74" s="93" t="s">
        <v>250</v>
      </c>
      <c r="F74" s="94">
        <f t="shared" si="57"/>
        <v>1</v>
      </c>
      <c r="I74" s="93" t="s">
        <v>250</v>
      </c>
      <c r="J74" s="94">
        <f t="shared" si="58"/>
        <v>-0.9084589079703882</v>
      </c>
      <c r="L74" s="93" t="s">
        <v>250</v>
      </c>
      <c r="M74" s="94">
        <f t="shared" si="59"/>
        <v>2.5182819134944188</v>
      </c>
      <c r="O74" s="93" t="s">
        <v>250</v>
      </c>
      <c r="P74" s="94">
        <f t="shared" si="60"/>
        <v>-0.91315621359588139</v>
      </c>
      <c r="R74" s="93" t="s">
        <v>250</v>
      </c>
      <c r="S74" s="94">
        <f t="shared" si="61"/>
        <v>2.5135846078689266</v>
      </c>
      <c r="U74" s="93" t="s">
        <v>250</v>
      </c>
      <c r="V74" s="94">
        <f t="shared" si="62"/>
        <v>-0.91691405809627591</v>
      </c>
      <c r="X74" s="93" t="s">
        <v>250</v>
      </c>
      <c r="Y74" s="94">
        <f t="shared" si="63"/>
        <v>2.5098267633685309</v>
      </c>
      <c r="AA74" s="93" t="s">
        <v>250</v>
      </c>
      <c r="AB74" s="94">
        <f t="shared" si="64"/>
        <v>-0.92067190259667053</v>
      </c>
      <c r="AD74" s="93" t="s">
        <v>250</v>
      </c>
      <c r="AE74" s="94">
        <f t="shared" si="65"/>
        <v>2.5060689188681367</v>
      </c>
      <c r="AG74" s="93" t="s">
        <v>250</v>
      </c>
      <c r="AH74" s="94">
        <f t="shared" si="66"/>
        <v>-0.84622972632643623</v>
      </c>
      <c r="AJ74" s="93" t="s">
        <v>250</v>
      </c>
      <c r="AK74" s="94">
        <f t="shared" si="67"/>
        <v>0.41879592323674469</v>
      </c>
      <c r="AM74" s="93" t="s">
        <v>250</v>
      </c>
      <c r="AN74" s="94">
        <f t="shared" si="68"/>
        <v>2.9248648421048813</v>
      </c>
      <c r="AP74" s="93" t="s">
        <v>250</v>
      </c>
      <c r="AQ74" s="94">
        <f t="shared" si="69"/>
        <v>0.43082102563800706</v>
      </c>
      <c r="AS74" s="93" t="s">
        <v>250</v>
      </c>
      <c r="AT74" s="94">
        <f t="shared" si="70"/>
        <v>-0.96977039570102597</v>
      </c>
      <c r="AV74" s="93" t="s">
        <v>250</v>
      </c>
      <c r="AW74" s="94">
        <f t="shared" si="71"/>
        <v>-0.96158731351696669</v>
      </c>
      <c r="AY74" s="93" t="s">
        <v>250</v>
      </c>
      <c r="AZ74" s="94">
        <f t="shared" si="72"/>
        <v>-0.93904024651459916</v>
      </c>
      <c r="BB74" s="93" t="s">
        <v>250</v>
      </c>
      <c r="BC74" s="94">
        <f t="shared" si="73"/>
        <v>-0.9660967269174402</v>
      </c>
      <c r="BE74" s="93" t="s">
        <v>250</v>
      </c>
      <c r="BF74" s="94">
        <f t="shared" si="74"/>
        <v>0.37871625693333644</v>
      </c>
      <c r="BH74" s="93" t="s">
        <v>250</v>
      </c>
      <c r="BI74" s="94">
        <f t="shared" si="75"/>
        <v>-0.96526098230055246</v>
      </c>
      <c r="BK74" s="93" t="s">
        <v>250</v>
      </c>
      <c r="BL74" s="94">
        <f t="shared" si="76"/>
        <v>-0.98329863590244637</v>
      </c>
      <c r="BN74" s="93" t="s">
        <v>250</v>
      </c>
      <c r="BO74" s="94">
        <f t="shared" si="77"/>
        <v>-0.98413438051933411</v>
      </c>
      <c r="BQ74" s="93" t="s">
        <v>250</v>
      </c>
      <c r="BR74" s="94">
        <f t="shared" si="78"/>
        <v>-0.97878922250197287</v>
      </c>
      <c r="BT74" s="93" t="s">
        <v>250</v>
      </c>
      <c r="BU74" s="94">
        <f t="shared" si="79"/>
        <v>-0.97511555371838721</v>
      </c>
      <c r="BW74" s="93" t="s">
        <v>250</v>
      </c>
      <c r="BX74" s="94">
        <f t="shared" si="80"/>
        <v>-0.96977039570102597</v>
      </c>
      <c r="BZ74" s="93" t="s">
        <v>250</v>
      </c>
      <c r="CA74" s="94">
        <f t="shared" si="81"/>
        <v>-0.87958212769155608</v>
      </c>
      <c r="CC74" s="93" t="s">
        <v>250</v>
      </c>
      <c r="CD74" s="94">
        <f t="shared" si="82"/>
        <v>-0.95173274209913195</v>
      </c>
      <c r="CF74" s="93" t="s">
        <v>250</v>
      </c>
      <c r="CG74" s="94">
        <f t="shared" si="83"/>
        <v>-0.86154447408966217</v>
      </c>
      <c r="CI74" s="93" t="s">
        <v>250</v>
      </c>
      <c r="CJ74" s="94">
        <f t="shared" si="84"/>
        <v>-0.90263424899477662</v>
      </c>
      <c r="CL74" s="93" t="s">
        <v>250</v>
      </c>
      <c r="CM74" s="94">
        <f t="shared" si="85"/>
        <v>-0.96676412010071022</v>
      </c>
    </row>
    <row r="75" spans="2:91" ht="15.75" thickTop="1" x14ac:dyDescent="0.25"/>
  </sheetData>
  <mergeCells count="28">
    <mergeCell ref="CF1:CG1"/>
    <mergeCell ref="CI1:CJ1"/>
    <mergeCell ref="CL1:CM1"/>
    <mergeCell ref="BQ1:BR1"/>
    <mergeCell ref="BT1:BU1"/>
    <mergeCell ref="BW1:BX1"/>
    <mergeCell ref="BZ1:CA1"/>
    <mergeCell ref="CC1:CD1"/>
    <mergeCell ref="AP1:AQ1"/>
    <mergeCell ref="I1:J1"/>
    <mergeCell ref="L1:M1"/>
    <mergeCell ref="O1:P1"/>
    <mergeCell ref="R1:S1"/>
    <mergeCell ref="U1:V1"/>
    <mergeCell ref="X1:Y1"/>
    <mergeCell ref="AA1:AB1"/>
    <mergeCell ref="AD1:AE1"/>
    <mergeCell ref="AG1:AH1"/>
    <mergeCell ref="AJ1:AK1"/>
    <mergeCell ref="AM1:AN1"/>
    <mergeCell ref="BH1:BI1"/>
    <mergeCell ref="BK1:BL1"/>
    <mergeCell ref="BN1:BO1"/>
    <mergeCell ref="AS1:AT1"/>
    <mergeCell ref="AV1:AW1"/>
    <mergeCell ref="AY1:AZ1"/>
    <mergeCell ref="BB1:BC1"/>
    <mergeCell ref="BE1:BF1"/>
  </mergeCells>
  <conditionalFormatting sqref="A21:F23 D3:E3 D4:F20">
    <cfRule type="cellIs" dxfId="2098" priority="2000" operator="lessThan">
      <formula>0</formula>
    </cfRule>
  </conditionalFormatting>
  <conditionalFormatting sqref="A2:F2">
    <cfRule type="cellIs" dxfId="2097" priority="1999" operator="lessThan">
      <formula>0</formula>
    </cfRule>
  </conditionalFormatting>
  <conditionalFormatting sqref="G2">
    <cfRule type="cellIs" dxfId="2096" priority="1998" operator="lessThan">
      <formula>0</formula>
    </cfRule>
  </conditionalFormatting>
  <conditionalFormatting sqref="I23">
    <cfRule type="cellIs" dxfId="2095" priority="1975" operator="lessThan">
      <formula>0</formula>
    </cfRule>
  </conditionalFormatting>
  <conditionalFormatting sqref="J23">
    <cfRule type="cellIs" dxfId="2094" priority="1988" operator="lessThan">
      <formula>0</formula>
    </cfRule>
  </conditionalFormatting>
  <conditionalFormatting sqref="I2:J2">
    <cfRule type="cellIs" dxfId="2093" priority="1987" operator="lessThan">
      <formula>0</formula>
    </cfRule>
  </conditionalFormatting>
  <conditionalFormatting sqref="O23">
    <cfRule type="cellIs" dxfId="2092" priority="1967" operator="lessThan">
      <formula>0</formula>
    </cfRule>
  </conditionalFormatting>
  <conditionalFormatting sqref="S23">
    <cfRule type="cellIs" dxfId="2091" priority="1966" operator="lessThan">
      <formula>0</formula>
    </cfRule>
  </conditionalFormatting>
  <conditionalFormatting sqref="R2:S2">
    <cfRule type="cellIs" dxfId="2090" priority="1965" operator="lessThan">
      <formula>0</formula>
    </cfRule>
  </conditionalFormatting>
  <conditionalFormatting sqref="R23">
    <cfRule type="cellIs" dxfId="2089" priority="1963" operator="lessThan">
      <formula>0</formula>
    </cfRule>
  </conditionalFormatting>
  <conditionalFormatting sqref="M23">
    <cfRule type="cellIs" dxfId="2088" priority="1974" operator="lessThan">
      <formula>0</formula>
    </cfRule>
  </conditionalFormatting>
  <conditionalFormatting sqref="L2:M2">
    <cfRule type="cellIs" dxfId="2087" priority="1973" operator="lessThan">
      <formula>0</formula>
    </cfRule>
  </conditionalFormatting>
  <conditionalFormatting sqref="L23">
    <cfRule type="cellIs" dxfId="2086" priority="1971" operator="lessThan">
      <formula>0</formula>
    </cfRule>
  </conditionalFormatting>
  <conditionalFormatting sqref="P23">
    <cfRule type="cellIs" dxfId="2085" priority="1970" operator="lessThan">
      <formula>0</formula>
    </cfRule>
  </conditionalFormatting>
  <conditionalFormatting sqref="O2:P2">
    <cfRule type="cellIs" dxfId="2084" priority="1969" operator="lessThan">
      <formula>0</formula>
    </cfRule>
  </conditionalFormatting>
  <conditionalFormatting sqref="AG2:AH2">
    <cfRule type="cellIs" dxfId="2083" priority="1944" operator="lessThan">
      <formula>0</formula>
    </cfRule>
  </conditionalFormatting>
  <conditionalFormatting sqref="AG23">
    <cfRule type="cellIs" dxfId="2082" priority="1942" operator="lessThan">
      <formula>0</formula>
    </cfRule>
  </conditionalFormatting>
  <conditionalFormatting sqref="AK23">
    <cfRule type="cellIs" dxfId="2081" priority="1941" operator="lessThan">
      <formula>0</formula>
    </cfRule>
  </conditionalFormatting>
  <conditionalFormatting sqref="AJ2:AK2">
    <cfRule type="cellIs" dxfId="2080" priority="1940" operator="lessThan">
      <formula>0</formula>
    </cfRule>
  </conditionalFormatting>
  <conditionalFormatting sqref="V23">
    <cfRule type="cellIs" dxfId="2079" priority="1957" operator="lessThan">
      <formula>0</formula>
    </cfRule>
  </conditionalFormatting>
  <conditionalFormatting sqref="U2:V2">
    <cfRule type="cellIs" dxfId="2078" priority="1956" operator="lessThan">
      <formula>0</formula>
    </cfRule>
  </conditionalFormatting>
  <conditionalFormatting sqref="U23">
    <cfRule type="cellIs" dxfId="2077" priority="1954" operator="lessThan">
      <formula>0</formula>
    </cfRule>
  </conditionalFormatting>
  <conditionalFormatting sqref="Y23">
    <cfRule type="cellIs" dxfId="2076" priority="1953" operator="lessThan">
      <formula>0</formula>
    </cfRule>
  </conditionalFormatting>
  <conditionalFormatting sqref="X2:Y2">
    <cfRule type="cellIs" dxfId="2075" priority="1952" operator="lessThan">
      <formula>0</formula>
    </cfRule>
  </conditionalFormatting>
  <conditionalFormatting sqref="X23">
    <cfRule type="cellIs" dxfId="2074" priority="1950" operator="lessThan">
      <formula>0</formula>
    </cfRule>
  </conditionalFormatting>
  <conditionalFormatting sqref="AB23:AC23 AC3:AC22">
    <cfRule type="cellIs" dxfId="2073" priority="1949" operator="lessThan">
      <formula>0</formula>
    </cfRule>
  </conditionalFormatting>
  <conditionalFormatting sqref="AA2:AC2">
    <cfRule type="cellIs" dxfId="2072" priority="1948" operator="lessThan">
      <formula>0</formula>
    </cfRule>
  </conditionalFormatting>
  <conditionalFormatting sqref="AA23">
    <cfRule type="cellIs" dxfId="2071" priority="1946" operator="lessThan">
      <formula>0</formula>
    </cfRule>
  </conditionalFormatting>
  <conditionalFormatting sqref="AH23">
    <cfRule type="cellIs" dxfId="2070" priority="1945" operator="lessThan">
      <formula>0</formula>
    </cfRule>
  </conditionalFormatting>
  <conditionalFormatting sqref="AJ23">
    <cfRule type="cellIs" dxfId="2069" priority="1938" operator="lessThan">
      <formula>0</formula>
    </cfRule>
  </conditionalFormatting>
  <conditionalFormatting sqref="AN23">
    <cfRule type="cellIs" dxfId="2068" priority="1937" operator="lessThan">
      <formula>0</formula>
    </cfRule>
  </conditionalFormatting>
  <conditionalFormatting sqref="AM2:AN2">
    <cfRule type="cellIs" dxfId="2067" priority="1936" operator="lessThan">
      <formula>0</formula>
    </cfRule>
  </conditionalFormatting>
  <conditionalFormatting sqref="AM23">
    <cfRule type="cellIs" dxfId="2066" priority="1934" operator="lessThan">
      <formula>0</formula>
    </cfRule>
  </conditionalFormatting>
  <conditionalFormatting sqref="AQ23">
    <cfRule type="cellIs" dxfId="2065" priority="1933" operator="lessThan">
      <formula>0</formula>
    </cfRule>
  </conditionalFormatting>
  <conditionalFormatting sqref="AP2:AQ2">
    <cfRule type="cellIs" dxfId="2064" priority="1932" operator="lessThan">
      <formula>0</formula>
    </cfRule>
  </conditionalFormatting>
  <conditionalFormatting sqref="AP23">
    <cfRule type="cellIs" dxfId="2063" priority="1930" operator="lessThan">
      <formula>0</formula>
    </cfRule>
  </conditionalFormatting>
  <conditionalFormatting sqref="AT23">
    <cfRule type="cellIs" dxfId="2062" priority="1929" operator="lessThan">
      <formula>0</formula>
    </cfRule>
  </conditionalFormatting>
  <conditionalFormatting sqref="AS2:AT2">
    <cfRule type="cellIs" dxfId="2061" priority="1928" operator="lessThan">
      <formula>0</formula>
    </cfRule>
  </conditionalFormatting>
  <conditionalFormatting sqref="AS23">
    <cfRule type="cellIs" dxfId="2060" priority="1926" operator="lessThan">
      <formula>0</formula>
    </cfRule>
  </conditionalFormatting>
  <conditionalFormatting sqref="AW23">
    <cfRule type="cellIs" dxfId="2059" priority="1925" operator="lessThan">
      <formula>0</formula>
    </cfRule>
  </conditionalFormatting>
  <conditionalFormatting sqref="AV2:AW2">
    <cfRule type="cellIs" dxfId="2058" priority="1924" operator="lessThan">
      <formula>0</formula>
    </cfRule>
  </conditionalFormatting>
  <conditionalFormatting sqref="AV23">
    <cfRule type="cellIs" dxfId="2057" priority="1922" operator="lessThan">
      <formula>0</formula>
    </cfRule>
  </conditionalFormatting>
  <conditionalFormatting sqref="AZ23">
    <cfRule type="cellIs" dxfId="2056" priority="1921" operator="lessThan">
      <formula>0</formula>
    </cfRule>
  </conditionalFormatting>
  <conditionalFormatting sqref="AY2:AZ2">
    <cfRule type="cellIs" dxfId="2055" priority="1920" operator="lessThan">
      <formula>0</formula>
    </cfRule>
  </conditionalFormatting>
  <conditionalFormatting sqref="AY23">
    <cfRule type="cellIs" dxfId="2054" priority="1918" operator="lessThan">
      <formula>0</formula>
    </cfRule>
  </conditionalFormatting>
  <conditionalFormatting sqref="BC23">
    <cfRule type="cellIs" dxfId="2053" priority="1917" operator="lessThan">
      <formula>0</formula>
    </cfRule>
  </conditionalFormatting>
  <conditionalFormatting sqref="BB2:BC2">
    <cfRule type="cellIs" dxfId="2052" priority="1916" operator="lessThan">
      <formula>0</formula>
    </cfRule>
  </conditionalFormatting>
  <conditionalFormatting sqref="BB23">
    <cfRule type="cellIs" dxfId="2051" priority="1914" operator="lessThan">
      <formula>0</formula>
    </cfRule>
  </conditionalFormatting>
  <conditionalFormatting sqref="BF23">
    <cfRule type="cellIs" dxfId="2050" priority="1913" operator="lessThan">
      <formula>0</formula>
    </cfRule>
  </conditionalFormatting>
  <conditionalFormatting sqref="BE2:BF2">
    <cfRule type="cellIs" dxfId="2049" priority="1912" operator="lessThan">
      <formula>0</formula>
    </cfRule>
  </conditionalFormatting>
  <conditionalFormatting sqref="BE23">
    <cfRule type="cellIs" dxfId="2048" priority="1910" operator="lessThan">
      <formula>0</formula>
    </cfRule>
  </conditionalFormatting>
  <conditionalFormatting sqref="BI23">
    <cfRule type="cellIs" dxfId="2047" priority="1909" operator="lessThan">
      <formula>0</formula>
    </cfRule>
  </conditionalFormatting>
  <conditionalFormatting sqref="BH2:BI2">
    <cfRule type="cellIs" dxfId="2046" priority="1908" operator="lessThan">
      <formula>0</formula>
    </cfRule>
  </conditionalFormatting>
  <conditionalFormatting sqref="BH23">
    <cfRule type="cellIs" dxfId="2045" priority="1906" operator="lessThan">
      <formula>0</formula>
    </cfRule>
  </conditionalFormatting>
  <conditionalFormatting sqref="BL23">
    <cfRule type="cellIs" dxfId="2044" priority="1905" operator="lessThan">
      <formula>0</formula>
    </cfRule>
  </conditionalFormatting>
  <conditionalFormatting sqref="BK2:BL2">
    <cfRule type="cellIs" dxfId="2043" priority="1904" operator="lessThan">
      <formula>0</formula>
    </cfRule>
  </conditionalFormatting>
  <conditionalFormatting sqref="BK23">
    <cfRule type="cellIs" dxfId="2042" priority="1902" operator="lessThan">
      <formula>0</formula>
    </cfRule>
  </conditionalFormatting>
  <conditionalFormatting sqref="AE23">
    <cfRule type="cellIs" dxfId="2041" priority="1901" operator="lessThan">
      <formula>0</formula>
    </cfRule>
  </conditionalFormatting>
  <conditionalFormatting sqref="AD2:AE2">
    <cfRule type="cellIs" dxfId="2040" priority="1900" operator="lessThan">
      <formula>0</formula>
    </cfRule>
  </conditionalFormatting>
  <conditionalFormatting sqref="AD23">
    <cfRule type="cellIs" dxfId="2039" priority="1898" operator="lessThan">
      <formula>0</formula>
    </cfRule>
  </conditionalFormatting>
  <conditionalFormatting sqref="C36">
    <cfRule type="cellIs" dxfId="2038" priority="1595" operator="lessThan">
      <formula>0</formula>
    </cfRule>
  </conditionalFormatting>
  <conditionalFormatting sqref="F3:F22">
    <cfRule type="cellIs" dxfId="2037" priority="1190" operator="lessThan">
      <formula>0</formula>
    </cfRule>
  </conditionalFormatting>
  <conditionalFormatting sqref="A5:B5 A15:C20 A14:B14 A3:C4 A6:C13">
    <cfRule type="cellIs" dxfId="2036" priority="779" operator="lessThan">
      <formula>0</formula>
    </cfRule>
  </conditionalFormatting>
  <conditionalFormatting sqref="C5">
    <cfRule type="cellIs" dxfId="2035" priority="778" operator="lessThan">
      <formula>0</formula>
    </cfRule>
  </conditionalFormatting>
  <conditionalFormatting sqref="C14">
    <cfRule type="cellIs" dxfId="2034" priority="777" operator="lessThan">
      <formula>0</formula>
    </cfRule>
  </conditionalFormatting>
  <conditionalFormatting sqref="J21">
    <cfRule type="cellIs" dxfId="2033" priority="764" operator="lessThan">
      <formula>0</formula>
    </cfRule>
  </conditionalFormatting>
  <conditionalFormatting sqref="J3:J20">
    <cfRule type="cellIs" dxfId="2032" priority="763" operator="lessThan">
      <formula>0</formula>
    </cfRule>
  </conditionalFormatting>
  <conditionalFormatting sqref="J22">
    <cfRule type="cellIs" dxfId="2031" priority="762" operator="lessThan">
      <formula>0</formula>
    </cfRule>
  </conditionalFormatting>
  <conditionalFormatting sqref="J22">
    <cfRule type="cellIs" dxfId="2030" priority="761" operator="lessThan">
      <formula>0</formula>
    </cfRule>
  </conditionalFormatting>
  <conditionalFormatting sqref="I4:I22">
    <cfRule type="cellIs" dxfId="2029" priority="760" operator="lessThan">
      <formula>0</formula>
    </cfRule>
  </conditionalFormatting>
  <conditionalFormatting sqref="I3:I22">
    <cfRule type="cellIs" dxfId="2028" priority="759" operator="lessThan">
      <formula>0</formula>
    </cfRule>
  </conditionalFormatting>
  <conditionalFormatting sqref="M21">
    <cfRule type="cellIs" dxfId="2027" priority="758" operator="lessThan">
      <formula>0</formula>
    </cfRule>
  </conditionalFormatting>
  <conditionalFormatting sqref="M3:M20">
    <cfRule type="cellIs" dxfId="2026" priority="757" operator="lessThan">
      <formula>0</formula>
    </cfRule>
  </conditionalFormatting>
  <conditionalFormatting sqref="M22">
    <cfRule type="cellIs" dxfId="2025" priority="756" operator="lessThan">
      <formula>0</formula>
    </cfRule>
  </conditionalFormatting>
  <conditionalFormatting sqref="M22">
    <cfRule type="cellIs" dxfId="2024" priority="755" operator="lessThan">
      <formula>0</formula>
    </cfRule>
  </conditionalFormatting>
  <conditionalFormatting sqref="L3:L22">
    <cfRule type="cellIs" dxfId="2023" priority="753" operator="lessThan">
      <formula>0</formula>
    </cfRule>
  </conditionalFormatting>
  <conditionalFormatting sqref="P21">
    <cfRule type="cellIs" dxfId="2022" priority="752" operator="lessThan">
      <formula>0</formula>
    </cfRule>
  </conditionalFormatting>
  <conditionalFormatting sqref="P3:P20">
    <cfRule type="cellIs" dxfId="2021" priority="751" operator="lessThan">
      <formula>0</formula>
    </cfRule>
  </conditionalFormatting>
  <conditionalFormatting sqref="P22">
    <cfRule type="cellIs" dxfId="2020" priority="750" operator="lessThan">
      <formula>0</formula>
    </cfRule>
  </conditionalFormatting>
  <conditionalFormatting sqref="P22">
    <cfRule type="cellIs" dxfId="2019" priority="749" operator="lessThan">
      <formula>0</formula>
    </cfRule>
  </conditionalFormatting>
  <conditionalFormatting sqref="O3:O22">
    <cfRule type="cellIs" dxfId="2018" priority="747" operator="lessThan">
      <formula>0</formula>
    </cfRule>
  </conditionalFormatting>
  <conditionalFormatting sqref="S21">
    <cfRule type="cellIs" dxfId="2017" priority="746" operator="lessThan">
      <formula>0</formula>
    </cfRule>
  </conditionalFormatting>
  <conditionalFormatting sqref="S3:S20">
    <cfRule type="cellIs" dxfId="2016" priority="745" operator="lessThan">
      <formula>0</formula>
    </cfRule>
  </conditionalFormatting>
  <conditionalFormatting sqref="S22">
    <cfRule type="cellIs" dxfId="2015" priority="744" operator="lessThan">
      <formula>0</formula>
    </cfRule>
  </conditionalFormatting>
  <conditionalFormatting sqref="S22">
    <cfRule type="cellIs" dxfId="2014" priority="743" operator="lessThan">
      <formula>0</formula>
    </cfRule>
  </conditionalFormatting>
  <conditionalFormatting sqref="R4:R22">
    <cfRule type="cellIs" dxfId="2013" priority="742" operator="lessThan">
      <formula>0</formula>
    </cfRule>
  </conditionalFormatting>
  <conditionalFormatting sqref="R3:R22">
    <cfRule type="cellIs" dxfId="2012" priority="741" operator="lessThan">
      <formula>0</formula>
    </cfRule>
  </conditionalFormatting>
  <conditionalFormatting sqref="V21">
    <cfRule type="cellIs" dxfId="2011" priority="740" operator="lessThan">
      <formula>0</formula>
    </cfRule>
  </conditionalFormatting>
  <conditionalFormatting sqref="V3:V20">
    <cfRule type="cellIs" dxfId="2010" priority="739" operator="lessThan">
      <formula>0</formula>
    </cfRule>
  </conditionalFormatting>
  <conditionalFormatting sqref="V22">
    <cfRule type="cellIs" dxfId="2009" priority="738" operator="lessThan">
      <formula>0</formula>
    </cfRule>
  </conditionalFormatting>
  <conditionalFormatting sqref="V22">
    <cfRule type="cellIs" dxfId="2008" priority="737" operator="lessThan">
      <formula>0</formula>
    </cfRule>
  </conditionalFormatting>
  <conditionalFormatting sqref="U3:U22">
    <cfRule type="cellIs" dxfId="2007" priority="735" operator="lessThan">
      <formula>0</formula>
    </cfRule>
  </conditionalFormatting>
  <conditionalFormatting sqref="Y21">
    <cfRule type="cellIs" dxfId="2006" priority="734" operator="lessThan">
      <formula>0</formula>
    </cfRule>
  </conditionalFormatting>
  <conditionalFormatting sqref="Y3:Y20">
    <cfRule type="cellIs" dxfId="2005" priority="733" operator="lessThan">
      <formula>0</formula>
    </cfRule>
  </conditionalFormatting>
  <conditionalFormatting sqref="Y22">
    <cfRule type="cellIs" dxfId="2004" priority="732" operator="lessThan">
      <formula>0</formula>
    </cfRule>
  </conditionalFormatting>
  <conditionalFormatting sqref="Y22">
    <cfRule type="cellIs" dxfId="2003" priority="731" operator="lessThan">
      <formula>0</formula>
    </cfRule>
  </conditionalFormatting>
  <conditionalFormatting sqref="X3:X22">
    <cfRule type="cellIs" dxfId="2002" priority="729" operator="lessThan">
      <formula>0</formula>
    </cfRule>
  </conditionalFormatting>
  <conditionalFormatting sqref="AB21">
    <cfRule type="cellIs" dxfId="2001" priority="728" operator="lessThan">
      <formula>0</formula>
    </cfRule>
  </conditionalFormatting>
  <conditionalFormatting sqref="AB3:AB20">
    <cfRule type="cellIs" dxfId="2000" priority="727" operator="lessThan">
      <formula>0</formula>
    </cfRule>
  </conditionalFormatting>
  <conditionalFormatting sqref="AB22">
    <cfRule type="cellIs" dxfId="1999" priority="726" operator="lessThan">
      <formula>0</formula>
    </cfRule>
  </conditionalFormatting>
  <conditionalFormatting sqref="AB22">
    <cfRule type="cellIs" dxfId="1998" priority="725" operator="lessThan">
      <formula>0</formula>
    </cfRule>
  </conditionalFormatting>
  <conditionalFormatting sqref="AA3:AA22">
    <cfRule type="cellIs" dxfId="1997" priority="723" operator="lessThan">
      <formula>0</formula>
    </cfRule>
  </conditionalFormatting>
  <conditionalFormatting sqref="AE21">
    <cfRule type="cellIs" dxfId="1996" priority="722" operator="lessThan">
      <formula>0</formula>
    </cfRule>
  </conditionalFormatting>
  <conditionalFormatting sqref="AE3:AE20">
    <cfRule type="cellIs" dxfId="1995" priority="721" operator="lessThan">
      <formula>0</formula>
    </cfRule>
  </conditionalFormatting>
  <conditionalFormatting sqref="AE22">
    <cfRule type="cellIs" dxfId="1994" priority="720" operator="lessThan">
      <formula>0</formula>
    </cfRule>
  </conditionalFormatting>
  <conditionalFormatting sqref="AE22">
    <cfRule type="cellIs" dxfId="1993" priority="719" operator="lessThan">
      <formula>0</formula>
    </cfRule>
  </conditionalFormatting>
  <conditionalFormatting sqref="AD3:AD22">
    <cfRule type="cellIs" dxfId="1992" priority="717" operator="lessThan">
      <formula>0</formula>
    </cfRule>
  </conditionalFormatting>
  <conditionalFormatting sqref="AH21">
    <cfRule type="cellIs" dxfId="1991" priority="716" operator="lessThan">
      <formula>0</formula>
    </cfRule>
  </conditionalFormatting>
  <conditionalFormatting sqref="AH3:AH20">
    <cfRule type="cellIs" dxfId="1990" priority="715" operator="lessThan">
      <formula>0</formula>
    </cfRule>
  </conditionalFormatting>
  <conditionalFormatting sqref="AH22">
    <cfRule type="cellIs" dxfId="1989" priority="714" operator="lessThan">
      <formula>0</formula>
    </cfRule>
  </conditionalFormatting>
  <conditionalFormatting sqref="AH22">
    <cfRule type="cellIs" dxfId="1988" priority="713" operator="lessThan">
      <formula>0</formula>
    </cfRule>
  </conditionalFormatting>
  <conditionalFormatting sqref="AG4:AG22">
    <cfRule type="cellIs" dxfId="1987" priority="712" operator="lessThan">
      <formula>0</formula>
    </cfRule>
  </conditionalFormatting>
  <conditionalFormatting sqref="AG3:AG22">
    <cfRule type="cellIs" dxfId="1986" priority="711" operator="lessThan">
      <formula>0</formula>
    </cfRule>
  </conditionalFormatting>
  <conditionalFormatting sqref="AK21">
    <cfRule type="cellIs" dxfId="1985" priority="710" operator="lessThan">
      <formula>0</formula>
    </cfRule>
  </conditionalFormatting>
  <conditionalFormatting sqref="AK3:AK20">
    <cfRule type="cellIs" dxfId="1984" priority="709" operator="lessThan">
      <formula>0</formula>
    </cfRule>
  </conditionalFormatting>
  <conditionalFormatting sqref="AK22">
    <cfRule type="cellIs" dxfId="1983" priority="708" operator="lessThan">
      <formula>0</formula>
    </cfRule>
  </conditionalFormatting>
  <conditionalFormatting sqref="AK22">
    <cfRule type="cellIs" dxfId="1982" priority="707" operator="lessThan">
      <formula>0</formula>
    </cfRule>
  </conditionalFormatting>
  <conditionalFormatting sqref="AJ3:AJ22">
    <cfRule type="cellIs" dxfId="1981" priority="705" operator="lessThan">
      <formula>0</formula>
    </cfRule>
  </conditionalFormatting>
  <conditionalFormatting sqref="AN21">
    <cfRule type="cellIs" dxfId="1980" priority="704" operator="lessThan">
      <formula>0</formula>
    </cfRule>
  </conditionalFormatting>
  <conditionalFormatting sqref="AN3:AN20">
    <cfRule type="cellIs" dxfId="1979" priority="703" operator="lessThan">
      <formula>0</formula>
    </cfRule>
  </conditionalFormatting>
  <conditionalFormatting sqref="AN22">
    <cfRule type="cellIs" dxfId="1978" priority="702" operator="lessThan">
      <formula>0</formula>
    </cfRule>
  </conditionalFormatting>
  <conditionalFormatting sqref="AN22">
    <cfRule type="cellIs" dxfId="1977" priority="701" operator="lessThan">
      <formula>0</formula>
    </cfRule>
  </conditionalFormatting>
  <conditionalFormatting sqref="AM3:AM22">
    <cfRule type="cellIs" dxfId="1976" priority="699" operator="lessThan">
      <formula>0</formula>
    </cfRule>
  </conditionalFormatting>
  <conditionalFormatting sqref="AQ21">
    <cfRule type="cellIs" dxfId="1975" priority="698" operator="lessThan">
      <formula>0</formula>
    </cfRule>
  </conditionalFormatting>
  <conditionalFormatting sqref="AQ3:AQ20">
    <cfRule type="cellIs" dxfId="1974" priority="697" operator="lessThan">
      <formula>0</formula>
    </cfRule>
  </conditionalFormatting>
  <conditionalFormatting sqref="AQ22">
    <cfRule type="cellIs" dxfId="1973" priority="696" operator="lessThan">
      <formula>0</formula>
    </cfRule>
  </conditionalFormatting>
  <conditionalFormatting sqref="AQ22">
    <cfRule type="cellIs" dxfId="1972" priority="695" operator="lessThan">
      <formula>0</formula>
    </cfRule>
  </conditionalFormatting>
  <conditionalFormatting sqref="AP4:AP22">
    <cfRule type="cellIs" dxfId="1971" priority="694" operator="lessThan">
      <formula>0</formula>
    </cfRule>
  </conditionalFormatting>
  <conditionalFormatting sqref="AP3:AP22">
    <cfRule type="cellIs" dxfId="1970" priority="693" operator="lessThan">
      <formula>0</formula>
    </cfRule>
  </conditionalFormatting>
  <conditionalFormatting sqref="AT21">
    <cfRule type="cellIs" dxfId="1969" priority="692" operator="lessThan">
      <formula>0</formula>
    </cfRule>
  </conditionalFormatting>
  <conditionalFormatting sqref="AT3:AT20">
    <cfRule type="cellIs" dxfId="1968" priority="691" operator="lessThan">
      <formula>0</formula>
    </cfRule>
  </conditionalFormatting>
  <conditionalFormatting sqref="AT22">
    <cfRule type="cellIs" dxfId="1967" priority="690" operator="lessThan">
      <formula>0</formula>
    </cfRule>
  </conditionalFormatting>
  <conditionalFormatting sqref="AT22">
    <cfRule type="cellIs" dxfId="1966" priority="689" operator="lessThan">
      <formula>0</formula>
    </cfRule>
  </conditionalFormatting>
  <conditionalFormatting sqref="AS3:AS22">
    <cfRule type="cellIs" dxfId="1965" priority="687" operator="lessThan">
      <formula>0</formula>
    </cfRule>
  </conditionalFormatting>
  <conditionalFormatting sqref="AW21">
    <cfRule type="cellIs" dxfId="1964" priority="686" operator="lessThan">
      <formula>0</formula>
    </cfRule>
  </conditionalFormatting>
  <conditionalFormatting sqref="AW3:AW20">
    <cfRule type="cellIs" dxfId="1963" priority="685" operator="lessThan">
      <formula>0</formula>
    </cfRule>
  </conditionalFormatting>
  <conditionalFormatting sqref="AW22">
    <cfRule type="cellIs" dxfId="1962" priority="684" operator="lessThan">
      <formula>0</formula>
    </cfRule>
  </conditionalFormatting>
  <conditionalFormatting sqref="AW22">
    <cfRule type="cellIs" dxfId="1961" priority="683" operator="lessThan">
      <formula>0</formula>
    </cfRule>
  </conditionalFormatting>
  <conditionalFormatting sqref="AV3:AV22">
    <cfRule type="cellIs" dxfId="1960" priority="681" operator="lessThan">
      <formula>0</formula>
    </cfRule>
  </conditionalFormatting>
  <conditionalFormatting sqref="AZ21">
    <cfRule type="cellIs" dxfId="1959" priority="680" operator="lessThan">
      <formula>0</formula>
    </cfRule>
  </conditionalFormatting>
  <conditionalFormatting sqref="AZ3:AZ20">
    <cfRule type="cellIs" dxfId="1958" priority="679" operator="lessThan">
      <formula>0</formula>
    </cfRule>
  </conditionalFormatting>
  <conditionalFormatting sqref="AZ22">
    <cfRule type="cellIs" dxfId="1957" priority="678" operator="lessThan">
      <formula>0</formula>
    </cfRule>
  </conditionalFormatting>
  <conditionalFormatting sqref="AZ22">
    <cfRule type="cellIs" dxfId="1956" priority="677" operator="lessThan">
      <formula>0</formula>
    </cfRule>
  </conditionalFormatting>
  <conditionalFormatting sqref="AY3:AY22">
    <cfRule type="cellIs" dxfId="1955" priority="675" operator="lessThan">
      <formula>0</formula>
    </cfRule>
  </conditionalFormatting>
  <conditionalFormatting sqref="BC21">
    <cfRule type="cellIs" dxfId="1954" priority="674" operator="lessThan">
      <formula>0</formula>
    </cfRule>
  </conditionalFormatting>
  <conditionalFormatting sqref="BC3:BC20">
    <cfRule type="cellIs" dxfId="1953" priority="673" operator="lessThan">
      <formula>0</formula>
    </cfRule>
  </conditionalFormatting>
  <conditionalFormatting sqref="BC22">
    <cfRule type="cellIs" dxfId="1952" priority="672" operator="lessThan">
      <formula>0</formula>
    </cfRule>
  </conditionalFormatting>
  <conditionalFormatting sqref="BC22">
    <cfRule type="cellIs" dxfId="1951" priority="671" operator="lessThan">
      <formula>0</formula>
    </cfRule>
  </conditionalFormatting>
  <conditionalFormatting sqref="BB3:BB22">
    <cfRule type="cellIs" dxfId="1950" priority="669" operator="lessThan">
      <formula>0</formula>
    </cfRule>
  </conditionalFormatting>
  <conditionalFormatting sqref="BF21">
    <cfRule type="cellIs" dxfId="1949" priority="668" operator="lessThan">
      <formula>0</formula>
    </cfRule>
  </conditionalFormatting>
  <conditionalFormatting sqref="BF3:BF20">
    <cfRule type="cellIs" dxfId="1948" priority="667" operator="lessThan">
      <formula>0</formula>
    </cfRule>
  </conditionalFormatting>
  <conditionalFormatting sqref="BF22">
    <cfRule type="cellIs" dxfId="1947" priority="666" operator="lessThan">
      <formula>0</formula>
    </cfRule>
  </conditionalFormatting>
  <conditionalFormatting sqref="BF22">
    <cfRule type="cellIs" dxfId="1946" priority="665" operator="lessThan">
      <formula>0</formula>
    </cfRule>
  </conditionalFormatting>
  <conditionalFormatting sqref="BE3:BE22">
    <cfRule type="cellIs" dxfId="1945" priority="663" operator="lessThan">
      <formula>0</formula>
    </cfRule>
  </conditionalFormatting>
  <conditionalFormatting sqref="BI21">
    <cfRule type="cellIs" dxfId="1944" priority="662" operator="lessThan">
      <formula>0</formula>
    </cfRule>
  </conditionalFormatting>
  <conditionalFormatting sqref="BI3:BI20">
    <cfRule type="cellIs" dxfId="1943" priority="661" operator="lessThan">
      <formula>0</formula>
    </cfRule>
  </conditionalFormatting>
  <conditionalFormatting sqref="BI22">
    <cfRule type="cellIs" dxfId="1942" priority="660" operator="lessThan">
      <formula>0</formula>
    </cfRule>
  </conditionalFormatting>
  <conditionalFormatting sqref="BI22">
    <cfRule type="cellIs" dxfId="1941" priority="659" operator="lessThan">
      <formula>0</formula>
    </cfRule>
  </conditionalFormatting>
  <conditionalFormatting sqref="BH3:BH22">
    <cfRule type="cellIs" dxfId="1940" priority="657" operator="lessThan">
      <formula>0</formula>
    </cfRule>
  </conditionalFormatting>
  <conditionalFormatting sqref="BL21">
    <cfRule type="cellIs" dxfId="1939" priority="656" operator="lessThan">
      <formula>0</formula>
    </cfRule>
  </conditionalFormatting>
  <conditionalFormatting sqref="BL3:BL20">
    <cfRule type="cellIs" dxfId="1938" priority="655" operator="lessThan">
      <formula>0</formula>
    </cfRule>
  </conditionalFormatting>
  <conditionalFormatting sqref="BL22">
    <cfRule type="cellIs" dxfId="1937" priority="654" operator="lessThan">
      <formula>0</formula>
    </cfRule>
  </conditionalFormatting>
  <conditionalFormatting sqref="BL22">
    <cfRule type="cellIs" dxfId="1936" priority="653" operator="lessThan">
      <formula>0</formula>
    </cfRule>
  </conditionalFormatting>
  <conditionalFormatting sqref="BK3:BK22">
    <cfRule type="cellIs" dxfId="1935" priority="651" operator="lessThan">
      <formula>0</formula>
    </cfRule>
  </conditionalFormatting>
  <conditionalFormatting sqref="BO23">
    <cfRule type="cellIs" dxfId="1934" priority="650" operator="lessThan">
      <formula>0</formula>
    </cfRule>
  </conditionalFormatting>
  <conditionalFormatting sqref="BN2:BO2">
    <cfRule type="cellIs" dxfId="1933" priority="649" operator="lessThan">
      <formula>0</formula>
    </cfRule>
  </conditionalFormatting>
  <conditionalFormatting sqref="BN23">
    <cfRule type="cellIs" dxfId="1932" priority="648" operator="lessThan">
      <formula>0</formula>
    </cfRule>
  </conditionalFormatting>
  <conditionalFormatting sqref="BO21">
    <cfRule type="cellIs" dxfId="1931" priority="634" operator="lessThan">
      <formula>0</formula>
    </cfRule>
  </conditionalFormatting>
  <conditionalFormatting sqref="BO3:BO20">
    <cfRule type="cellIs" dxfId="1930" priority="633" operator="lessThan">
      <formula>0</formula>
    </cfRule>
  </conditionalFormatting>
  <conditionalFormatting sqref="BO22">
    <cfRule type="cellIs" dxfId="1929" priority="632" operator="lessThan">
      <formula>0</formula>
    </cfRule>
  </conditionalFormatting>
  <conditionalFormatting sqref="BO22">
    <cfRule type="cellIs" dxfId="1928" priority="631" operator="lessThan">
      <formula>0</formula>
    </cfRule>
  </conditionalFormatting>
  <conditionalFormatting sqref="BN3:BN22">
    <cfRule type="cellIs" dxfId="1927" priority="629" operator="lessThan">
      <formula>0</formula>
    </cfRule>
  </conditionalFormatting>
  <conditionalFormatting sqref="BR23">
    <cfRule type="cellIs" dxfId="1926" priority="628" operator="lessThan">
      <formula>0</formula>
    </cfRule>
  </conditionalFormatting>
  <conditionalFormatting sqref="BQ2:BR2">
    <cfRule type="cellIs" dxfId="1925" priority="627" operator="lessThan">
      <formula>0</formula>
    </cfRule>
  </conditionalFormatting>
  <conditionalFormatting sqref="BQ23">
    <cfRule type="cellIs" dxfId="1924" priority="626" operator="lessThan">
      <formula>0</formula>
    </cfRule>
  </conditionalFormatting>
  <conditionalFormatting sqref="BR21">
    <cfRule type="cellIs" dxfId="1923" priority="612" operator="lessThan">
      <formula>0</formula>
    </cfRule>
  </conditionalFormatting>
  <conditionalFormatting sqref="BR3:BR20">
    <cfRule type="cellIs" dxfId="1922" priority="611" operator="lessThan">
      <formula>0</formula>
    </cfRule>
  </conditionalFormatting>
  <conditionalFormatting sqref="BR22">
    <cfRule type="cellIs" dxfId="1921" priority="610" operator="lessThan">
      <formula>0</formula>
    </cfRule>
  </conditionalFormatting>
  <conditionalFormatting sqref="BR22">
    <cfRule type="cellIs" dxfId="1920" priority="609" operator="lessThan">
      <formula>0</formula>
    </cfRule>
  </conditionalFormatting>
  <conditionalFormatting sqref="BQ3:BQ22">
    <cfRule type="cellIs" dxfId="1919" priority="607" operator="lessThan">
      <formula>0</formula>
    </cfRule>
  </conditionalFormatting>
  <conditionalFormatting sqref="BU23">
    <cfRule type="cellIs" dxfId="1918" priority="606" operator="lessThan">
      <formula>0</formula>
    </cfRule>
  </conditionalFormatting>
  <conditionalFormatting sqref="BT2:BU2">
    <cfRule type="cellIs" dxfId="1917" priority="605" operator="lessThan">
      <formula>0</formula>
    </cfRule>
  </conditionalFormatting>
  <conditionalFormatting sqref="BT23">
    <cfRule type="cellIs" dxfId="1916" priority="604" operator="lessThan">
      <formula>0</formula>
    </cfRule>
  </conditionalFormatting>
  <conditionalFormatting sqref="BU21">
    <cfRule type="cellIs" dxfId="1915" priority="590" operator="lessThan">
      <formula>0</formula>
    </cfRule>
  </conditionalFormatting>
  <conditionalFormatting sqref="BU3:BU20">
    <cfRule type="cellIs" dxfId="1914" priority="589" operator="lessThan">
      <formula>0</formula>
    </cfRule>
  </conditionalFormatting>
  <conditionalFormatting sqref="BU22">
    <cfRule type="cellIs" dxfId="1913" priority="588" operator="lessThan">
      <formula>0</formula>
    </cfRule>
  </conditionalFormatting>
  <conditionalFormatting sqref="BU22">
    <cfRule type="cellIs" dxfId="1912" priority="587" operator="lessThan">
      <formula>0</formula>
    </cfRule>
  </conditionalFormatting>
  <conditionalFormatting sqref="BT3:BT22">
    <cfRule type="cellIs" dxfId="1911" priority="585" operator="lessThan">
      <formula>0</formula>
    </cfRule>
  </conditionalFormatting>
  <conditionalFormatting sqref="BX23">
    <cfRule type="cellIs" dxfId="1910" priority="584" operator="lessThan">
      <formula>0</formula>
    </cfRule>
  </conditionalFormatting>
  <conditionalFormatting sqref="BW2:BX2">
    <cfRule type="cellIs" dxfId="1909" priority="583" operator="lessThan">
      <formula>0</formula>
    </cfRule>
  </conditionalFormatting>
  <conditionalFormatting sqref="BW23">
    <cfRule type="cellIs" dxfId="1908" priority="582" operator="lessThan">
      <formula>0</formula>
    </cfRule>
  </conditionalFormatting>
  <conditionalFormatting sqref="BX21">
    <cfRule type="cellIs" dxfId="1907" priority="568" operator="lessThan">
      <formula>0</formula>
    </cfRule>
  </conditionalFormatting>
  <conditionalFormatting sqref="BX3:BX20">
    <cfRule type="cellIs" dxfId="1906" priority="567" operator="lessThan">
      <formula>0</formula>
    </cfRule>
  </conditionalFormatting>
  <conditionalFormatting sqref="BX22">
    <cfRule type="cellIs" dxfId="1905" priority="566" operator="lessThan">
      <formula>0</formula>
    </cfRule>
  </conditionalFormatting>
  <conditionalFormatting sqref="BX22">
    <cfRule type="cellIs" dxfId="1904" priority="565" operator="lessThan">
      <formula>0</formula>
    </cfRule>
  </conditionalFormatting>
  <conditionalFormatting sqref="BW3:BW22">
    <cfRule type="cellIs" dxfId="1903" priority="563" operator="lessThan">
      <formula>0</formula>
    </cfRule>
  </conditionalFormatting>
  <conditionalFormatting sqref="CA23">
    <cfRule type="cellIs" dxfId="1902" priority="562" operator="lessThan">
      <formula>0</formula>
    </cfRule>
  </conditionalFormatting>
  <conditionalFormatting sqref="BZ2:CA2">
    <cfRule type="cellIs" dxfId="1901" priority="561" operator="lessThan">
      <formula>0</formula>
    </cfRule>
  </conditionalFormatting>
  <conditionalFormatting sqref="BZ23">
    <cfRule type="cellIs" dxfId="1900" priority="560" operator="lessThan">
      <formula>0</formula>
    </cfRule>
  </conditionalFormatting>
  <conditionalFormatting sqref="CA21">
    <cfRule type="cellIs" dxfId="1899" priority="546" operator="lessThan">
      <formula>0</formula>
    </cfRule>
  </conditionalFormatting>
  <conditionalFormatting sqref="CA3:CA20">
    <cfRule type="cellIs" dxfId="1898" priority="545" operator="lessThan">
      <formula>0</formula>
    </cfRule>
  </conditionalFormatting>
  <conditionalFormatting sqref="CA22">
    <cfRule type="cellIs" dxfId="1897" priority="544" operator="lessThan">
      <formula>0</formula>
    </cfRule>
  </conditionalFormatting>
  <conditionalFormatting sqref="CA22">
    <cfRule type="cellIs" dxfId="1896" priority="543" operator="lessThan">
      <formula>0</formula>
    </cfRule>
  </conditionalFormatting>
  <conditionalFormatting sqref="BZ3:BZ22">
    <cfRule type="cellIs" dxfId="1895" priority="541" operator="lessThan">
      <formula>0</formula>
    </cfRule>
  </conditionalFormatting>
  <conditionalFormatting sqref="CD23">
    <cfRule type="cellIs" dxfId="1894" priority="540" operator="lessThan">
      <formula>0</formula>
    </cfRule>
  </conditionalFormatting>
  <conditionalFormatting sqref="CC2:CD2">
    <cfRule type="cellIs" dxfId="1893" priority="539" operator="lessThan">
      <formula>0</formula>
    </cfRule>
  </conditionalFormatting>
  <conditionalFormatting sqref="CC23">
    <cfRule type="cellIs" dxfId="1892" priority="538" operator="lessThan">
      <formula>0</formula>
    </cfRule>
  </conditionalFormatting>
  <conditionalFormatting sqref="CD21">
    <cfRule type="cellIs" dxfId="1891" priority="524" operator="lessThan">
      <formula>0</formula>
    </cfRule>
  </conditionalFormatting>
  <conditionalFormatting sqref="CD3:CD20">
    <cfRule type="cellIs" dxfId="1890" priority="523" operator="lessThan">
      <formula>0</formula>
    </cfRule>
  </conditionalFormatting>
  <conditionalFormatting sqref="CD22">
    <cfRule type="cellIs" dxfId="1889" priority="522" operator="lessThan">
      <formula>0</formula>
    </cfRule>
  </conditionalFormatting>
  <conditionalFormatting sqref="CD22">
    <cfRule type="cellIs" dxfId="1888" priority="521" operator="lessThan">
      <formula>0</formula>
    </cfRule>
  </conditionalFormatting>
  <conditionalFormatting sqref="CC4:CC22">
    <cfRule type="cellIs" dxfId="1887" priority="520" operator="lessThan">
      <formula>0</formula>
    </cfRule>
  </conditionalFormatting>
  <conditionalFormatting sqref="CC3:CC22">
    <cfRule type="cellIs" dxfId="1886" priority="519" operator="lessThan">
      <formula>0</formula>
    </cfRule>
  </conditionalFormatting>
  <conditionalFormatting sqref="CG23">
    <cfRule type="cellIs" dxfId="1885" priority="518" operator="lessThan">
      <formula>0</formula>
    </cfRule>
  </conditionalFormatting>
  <conditionalFormatting sqref="CF2:CG2">
    <cfRule type="cellIs" dxfId="1884" priority="517" operator="lessThan">
      <formula>0</formula>
    </cfRule>
  </conditionalFormatting>
  <conditionalFormatting sqref="CF23">
    <cfRule type="cellIs" dxfId="1883" priority="516" operator="lessThan">
      <formula>0</formula>
    </cfRule>
  </conditionalFormatting>
  <conditionalFormatting sqref="CG21">
    <cfRule type="cellIs" dxfId="1882" priority="502" operator="lessThan">
      <formula>0</formula>
    </cfRule>
  </conditionalFormatting>
  <conditionalFormatting sqref="CG3:CG20">
    <cfRule type="cellIs" dxfId="1881" priority="501" operator="lessThan">
      <formula>0</formula>
    </cfRule>
  </conditionalFormatting>
  <conditionalFormatting sqref="CG22">
    <cfRule type="cellIs" dxfId="1880" priority="500" operator="lessThan">
      <formula>0</formula>
    </cfRule>
  </conditionalFormatting>
  <conditionalFormatting sqref="CG22">
    <cfRule type="cellIs" dxfId="1879" priority="499" operator="lessThan">
      <formula>0</formula>
    </cfRule>
  </conditionalFormatting>
  <conditionalFormatting sqref="CF4:CF22">
    <cfRule type="cellIs" dxfId="1878" priority="498" operator="lessThan">
      <formula>0</formula>
    </cfRule>
  </conditionalFormatting>
  <conditionalFormatting sqref="CF3:CF22">
    <cfRule type="cellIs" dxfId="1877" priority="497" operator="lessThan">
      <formula>0</formula>
    </cfRule>
  </conditionalFormatting>
  <conditionalFormatting sqref="CJ23">
    <cfRule type="cellIs" dxfId="1876" priority="496" operator="lessThan">
      <formula>0</formula>
    </cfRule>
  </conditionalFormatting>
  <conditionalFormatting sqref="CI2:CJ2">
    <cfRule type="cellIs" dxfId="1875" priority="495" operator="lessThan">
      <formula>0</formula>
    </cfRule>
  </conditionalFormatting>
  <conditionalFormatting sqref="CI23">
    <cfRule type="cellIs" dxfId="1874" priority="494" operator="lessThan">
      <formula>0</formula>
    </cfRule>
  </conditionalFormatting>
  <conditionalFormatting sqref="CJ21">
    <cfRule type="cellIs" dxfId="1873" priority="480" operator="lessThan">
      <formula>0</formula>
    </cfRule>
  </conditionalFormatting>
  <conditionalFormatting sqref="CJ3:CJ20">
    <cfRule type="cellIs" dxfId="1872" priority="479" operator="lessThan">
      <formula>0</formula>
    </cfRule>
  </conditionalFormatting>
  <conditionalFormatting sqref="CJ22">
    <cfRule type="cellIs" dxfId="1871" priority="478" operator="lessThan">
      <formula>0</formula>
    </cfRule>
  </conditionalFormatting>
  <conditionalFormatting sqref="CJ22">
    <cfRule type="cellIs" dxfId="1870" priority="477" operator="lessThan">
      <formula>0</formula>
    </cfRule>
  </conditionalFormatting>
  <conditionalFormatting sqref="CI4:CI22">
    <cfRule type="cellIs" dxfId="1869" priority="476" operator="lessThan">
      <formula>0</formula>
    </cfRule>
  </conditionalFormatting>
  <conditionalFormatting sqref="CI3:CI22">
    <cfRule type="cellIs" dxfId="1868" priority="475" operator="lessThan">
      <formula>0</formula>
    </cfRule>
  </conditionalFormatting>
  <conditionalFormatting sqref="CM23">
    <cfRule type="cellIs" dxfId="1867" priority="474" operator="lessThan">
      <formula>0</formula>
    </cfRule>
  </conditionalFormatting>
  <conditionalFormatting sqref="CL2:CM2">
    <cfRule type="cellIs" dxfId="1866" priority="473" operator="lessThan">
      <formula>0</formula>
    </cfRule>
  </conditionalFormatting>
  <conditionalFormatting sqref="CL23">
    <cfRule type="cellIs" dxfId="1865" priority="472" operator="lessThan">
      <formula>0</formula>
    </cfRule>
  </conditionalFormatting>
  <conditionalFormatting sqref="CM21">
    <cfRule type="cellIs" dxfId="1864" priority="458" operator="lessThan">
      <formula>0</formula>
    </cfRule>
  </conditionalFormatting>
  <conditionalFormatting sqref="CM3:CM20">
    <cfRule type="cellIs" dxfId="1863" priority="457" operator="lessThan">
      <formula>0</formula>
    </cfRule>
  </conditionalFormatting>
  <conditionalFormatting sqref="CM22">
    <cfRule type="cellIs" dxfId="1862" priority="456" operator="lessThan">
      <formula>0</formula>
    </cfRule>
  </conditionalFormatting>
  <conditionalFormatting sqref="CM22">
    <cfRule type="cellIs" dxfId="1861" priority="455" operator="lessThan">
      <formula>0</formula>
    </cfRule>
  </conditionalFormatting>
  <conditionalFormatting sqref="CL3:CL22">
    <cfRule type="cellIs" dxfId="1860" priority="453" operator="lessThan">
      <formula>0</formula>
    </cfRule>
  </conditionalFormatting>
  <conditionalFormatting sqref="B39 B49:C54 B48 B37:C38 B40:C47">
    <cfRule type="cellIs" dxfId="1859" priority="452" operator="lessThan">
      <formula>0</formula>
    </cfRule>
  </conditionalFormatting>
  <conditionalFormatting sqref="C39">
    <cfRule type="cellIs" dxfId="1858" priority="451" operator="lessThan">
      <formula>0</formula>
    </cfRule>
  </conditionalFormatting>
  <conditionalFormatting sqref="C48">
    <cfRule type="cellIs" dxfId="1857" priority="450" operator="lessThan">
      <formula>0</formula>
    </cfRule>
  </conditionalFormatting>
  <conditionalFormatting sqref="C56">
    <cfRule type="cellIs" dxfId="1856" priority="449" operator="lessThan">
      <formula>0</formula>
    </cfRule>
  </conditionalFormatting>
  <conditionalFormatting sqref="B59 B69:C74 B68 B57:C58 B60:C67">
    <cfRule type="cellIs" dxfId="1855" priority="448" operator="lessThan">
      <formula>0</formula>
    </cfRule>
  </conditionalFormatting>
  <conditionalFormatting sqref="C59">
    <cfRule type="cellIs" dxfId="1854" priority="447" operator="lessThan">
      <formula>0</formula>
    </cfRule>
  </conditionalFormatting>
  <conditionalFormatting sqref="C68">
    <cfRule type="cellIs" dxfId="1853" priority="446" operator="lessThan">
      <formula>0</formula>
    </cfRule>
  </conditionalFormatting>
  <conditionalFormatting sqref="E57:F57 E58:E59 F58:F74">
    <cfRule type="cellIs" dxfId="1852" priority="436" operator="lessThan">
      <formula>0</formula>
    </cfRule>
  </conditionalFormatting>
  <conditionalFormatting sqref="E56">
    <cfRule type="cellIs" dxfId="1851" priority="434" operator="lessThan">
      <formula>0</formula>
    </cfRule>
  </conditionalFormatting>
  <conditionalFormatting sqref="E36:F36">
    <cfRule type="cellIs" dxfId="1850" priority="440" operator="lessThan">
      <formula>0</formula>
    </cfRule>
  </conditionalFormatting>
  <conditionalFormatting sqref="E37:F37 E38:E39 F38:F54">
    <cfRule type="cellIs" dxfId="1849" priority="439" operator="lessThan">
      <formula>0</formula>
    </cfRule>
  </conditionalFormatting>
  <conditionalFormatting sqref="E60:E74">
    <cfRule type="cellIs" dxfId="1848" priority="435" operator="lessThan">
      <formula>0</formula>
    </cfRule>
  </conditionalFormatting>
  <conditionalFormatting sqref="F29">
    <cfRule type="cellIs" dxfId="1847" priority="445" operator="lessThan">
      <formula>0</formula>
    </cfRule>
  </conditionalFormatting>
  <conditionalFormatting sqref="F24">
    <cfRule type="cellIs" dxfId="1846" priority="444" operator="lessThan">
      <formula>0</formula>
    </cfRule>
  </conditionalFormatting>
  <conditionalFormatting sqref="E25:F28">
    <cfRule type="cellIs" dxfId="1845" priority="443" operator="lessThan">
      <formula>0</formula>
    </cfRule>
  </conditionalFormatting>
  <conditionalFormatting sqref="E30:F30">
    <cfRule type="cellIs" dxfId="1844" priority="442" operator="lessThan">
      <formula>0</formula>
    </cfRule>
  </conditionalFormatting>
  <conditionalFormatting sqref="E31:F34">
    <cfRule type="cellIs" dxfId="1843" priority="441" operator="lessThan">
      <formula>0</formula>
    </cfRule>
  </conditionalFormatting>
  <conditionalFormatting sqref="E40:E54">
    <cfRule type="cellIs" dxfId="1842" priority="438" operator="lessThan">
      <formula>0</formula>
    </cfRule>
  </conditionalFormatting>
  <conditionalFormatting sqref="F56">
    <cfRule type="cellIs" dxfId="1841" priority="437" operator="lessThan">
      <formula>0</formula>
    </cfRule>
  </conditionalFormatting>
  <conditionalFormatting sqref="E24">
    <cfRule type="cellIs" dxfId="1840" priority="433" operator="lessThan">
      <formula>0</formula>
    </cfRule>
  </conditionalFormatting>
  <conditionalFormatting sqref="I57:J57 I58:I59 J58:J74">
    <cfRule type="cellIs" dxfId="1839" priority="423" operator="lessThan">
      <formula>0</formula>
    </cfRule>
  </conditionalFormatting>
  <conditionalFormatting sqref="I56">
    <cfRule type="cellIs" dxfId="1838" priority="421" operator="lessThan">
      <formula>0</formula>
    </cfRule>
  </conditionalFormatting>
  <conditionalFormatting sqref="I36:J36">
    <cfRule type="cellIs" dxfId="1837" priority="427" operator="lessThan">
      <formula>0</formula>
    </cfRule>
  </conditionalFormatting>
  <conditionalFormatting sqref="I37:J37 I38:I39 J38:J54">
    <cfRule type="cellIs" dxfId="1836" priority="426" operator="lessThan">
      <formula>0</formula>
    </cfRule>
  </conditionalFormatting>
  <conditionalFormatting sqref="I60:I74">
    <cfRule type="cellIs" dxfId="1835" priority="422" operator="lessThan">
      <formula>0</formula>
    </cfRule>
  </conditionalFormatting>
  <conditionalFormatting sqref="J29">
    <cfRule type="cellIs" dxfId="1834" priority="432" operator="lessThan">
      <formula>0</formula>
    </cfRule>
  </conditionalFormatting>
  <conditionalFormatting sqref="J24">
    <cfRule type="cellIs" dxfId="1833" priority="431" operator="lessThan">
      <formula>0</formula>
    </cfRule>
  </conditionalFormatting>
  <conditionalFormatting sqref="I25:J28">
    <cfRule type="cellIs" dxfId="1832" priority="430" operator="lessThan">
      <formula>0</formula>
    </cfRule>
  </conditionalFormatting>
  <conditionalFormatting sqref="I30:J30">
    <cfRule type="cellIs" dxfId="1831" priority="429" operator="lessThan">
      <formula>0</formula>
    </cfRule>
  </conditionalFormatting>
  <conditionalFormatting sqref="I31:J34">
    <cfRule type="cellIs" dxfId="1830" priority="428" operator="lessThan">
      <formula>0</formula>
    </cfRule>
  </conditionalFormatting>
  <conditionalFormatting sqref="I40:I54">
    <cfRule type="cellIs" dxfId="1829" priority="425" operator="lessThan">
      <formula>0</formula>
    </cfRule>
  </conditionalFormatting>
  <conditionalFormatting sqref="J56">
    <cfRule type="cellIs" dxfId="1828" priority="424" operator="lessThan">
      <formula>0</formula>
    </cfRule>
  </conditionalFormatting>
  <conditionalFormatting sqref="I24">
    <cfRule type="cellIs" dxfId="1827" priority="420" operator="lessThan">
      <formula>0</formula>
    </cfRule>
  </conditionalFormatting>
  <conditionalFormatting sqref="L57:M57 L58:L59 M58:M74">
    <cfRule type="cellIs" dxfId="1826" priority="410" operator="lessThan">
      <formula>0</formula>
    </cfRule>
  </conditionalFormatting>
  <conditionalFormatting sqref="L56">
    <cfRule type="cellIs" dxfId="1825" priority="408" operator="lessThan">
      <formula>0</formula>
    </cfRule>
  </conditionalFormatting>
  <conditionalFormatting sqref="L36:M36">
    <cfRule type="cellIs" dxfId="1824" priority="414" operator="lessThan">
      <formula>0</formula>
    </cfRule>
  </conditionalFormatting>
  <conditionalFormatting sqref="L37:M37 L38:L39 M38:M54">
    <cfRule type="cellIs" dxfId="1823" priority="413" operator="lessThan">
      <formula>0</formula>
    </cfRule>
  </conditionalFormatting>
  <conditionalFormatting sqref="L60:L74">
    <cfRule type="cellIs" dxfId="1822" priority="409" operator="lessThan">
      <formula>0</formula>
    </cfRule>
  </conditionalFormatting>
  <conditionalFormatting sqref="M29">
    <cfRule type="cellIs" dxfId="1821" priority="419" operator="lessThan">
      <formula>0</formula>
    </cfRule>
  </conditionalFormatting>
  <conditionalFormatting sqref="M24">
    <cfRule type="cellIs" dxfId="1820" priority="418" operator="lessThan">
      <formula>0</formula>
    </cfRule>
  </conditionalFormatting>
  <conditionalFormatting sqref="L25:M28">
    <cfRule type="cellIs" dxfId="1819" priority="417" operator="lessThan">
      <formula>0</formula>
    </cfRule>
  </conditionalFormatting>
  <conditionalFormatting sqref="L30:M30">
    <cfRule type="cellIs" dxfId="1818" priority="416" operator="lessThan">
      <formula>0</formula>
    </cfRule>
  </conditionalFormatting>
  <conditionalFormatting sqref="L31:M34">
    <cfRule type="cellIs" dxfId="1817" priority="415" operator="lessThan">
      <formula>0</formula>
    </cfRule>
  </conditionalFormatting>
  <conditionalFormatting sqref="L40:L54">
    <cfRule type="cellIs" dxfId="1816" priority="412" operator="lessThan">
      <formula>0</formula>
    </cfRule>
  </conditionalFormatting>
  <conditionalFormatting sqref="M56">
    <cfRule type="cellIs" dxfId="1815" priority="411" operator="lessThan">
      <formula>0</formula>
    </cfRule>
  </conditionalFormatting>
  <conditionalFormatting sqref="L24">
    <cfRule type="cellIs" dxfId="1814" priority="407" operator="lessThan">
      <formula>0</formula>
    </cfRule>
  </conditionalFormatting>
  <conditionalFormatting sqref="O57:P57 O58:O59 P58:P74">
    <cfRule type="cellIs" dxfId="1813" priority="397" operator="lessThan">
      <formula>0</formula>
    </cfRule>
  </conditionalFormatting>
  <conditionalFormatting sqref="O56">
    <cfRule type="cellIs" dxfId="1812" priority="395" operator="lessThan">
      <formula>0</formula>
    </cfRule>
  </conditionalFormatting>
  <conditionalFormatting sqref="O36:P36">
    <cfRule type="cellIs" dxfId="1811" priority="401" operator="lessThan">
      <formula>0</formula>
    </cfRule>
  </conditionalFormatting>
  <conditionalFormatting sqref="O37:P37 O38:O39 P38:P54">
    <cfRule type="cellIs" dxfId="1810" priority="400" operator="lessThan">
      <formula>0</formula>
    </cfRule>
  </conditionalFormatting>
  <conditionalFormatting sqref="O60:O74">
    <cfRule type="cellIs" dxfId="1809" priority="396" operator="lessThan">
      <formula>0</formula>
    </cfRule>
  </conditionalFormatting>
  <conditionalFormatting sqref="P29">
    <cfRule type="cellIs" dxfId="1808" priority="406" operator="lessThan">
      <formula>0</formula>
    </cfRule>
  </conditionalFormatting>
  <conditionalFormatting sqref="P24">
    <cfRule type="cellIs" dxfId="1807" priority="405" operator="lessThan">
      <formula>0</formula>
    </cfRule>
  </conditionalFormatting>
  <conditionalFormatting sqref="O25:P28">
    <cfRule type="cellIs" dxfId="1806" priority="404" operator="lessThan">
      <formula>0</formula>
    </cfRule>
  </conditionalFormatting>
  <conditionalFormatting sqref="O30:P30">
    <cfRule type="cellIs" dxfId="1805" priority="403" operator="lessThan">
      <formula>0</formula>
    </cfRule>
  </conditionalFormatting>
  <conditionalFormatting sqref="O31:P34">
    <cfRule type="cellIs" dxfId="1804" priority="402" operator="lessThan">
      <formula>0</formula>
    </cfRule>
  </conditionalFormatting>
  <conditionalFormatting sqref="O40:O54">
    <cfRule type="cellIs" dxfId="1803" priority="399" operator="lessThan">
      <formula>0</formula>
    </cfRule>
  </conditionalFormatting>
  <conditionalFormatting sqref="P56">
    <cfRule type="cellIs" dxfId="1802" priority="398" operator="lessThan">
      <formula>0</formula>
    </cfRule>
  </conditionalFormatting>
  <conditionalFormatting sqref="O24">
    <cfRule type="cellIs" dxfId="1801" priority="394" operator="lessThan">
      <formula>0</formula>
    </cfRule>
  </conditionalFormatting>
  <conditionalFormatting sqref="R57:S57 R58:R59 S58:S74">
    <cfRule type="cellIs" dxfId="1800" priority="384" operator="lessThan">
      <formula>0</formula>
    </cfRule>
  </conditionalFormatting>
  <conditionalFormatting sqref="R56">
    <cfRule type="cellIs" dxfId="1799" priority="382" operator="lessThan">
      <formula>0</formula>
    </cfRule>
  </conditionalFormatting>
  <conditionalFormatting sqref="R36:S36">
    <cfRule type="cellIs" dxfId="1798" priority="388" operator="lessThan">
      <formula>0</formula>
    </cfRule>
  </conditionalFormatting>
  <conditionalFormatting sqref="R37:S37 R38:R39 S38:S54">
    <cfRule type="cellIs" dxfId="1797" priority="387" operator="lessThan">
      <formula>0</formula>
    </cfRule>
  </conditionalFormatting>
  <conditionalFormatting sqref="R60:R74">
    <cfRule type="cellIs" dxfId="1796" priority="383" operator="lessThan">
      <formula>0</formula>
    </cfRule>
  </conditionalFormatting>
  <conditionalFormatting sqref="S29">
    <cfRule type="cellIs" dxfId="1795" priority="393" operator="lessThan">
      <formula>0</formula>
    </cfRule>
  </conditionalFormatting>
  <conditionalFormatting sqref="S24">
    <cfRule type="cellIs" dxfId="1794" priority="392" operator="lessThan">
      <formula>0</formula>
    </cfRule>
  </conditionalFormatting>
  <conditionalFormatting sqref="R25:S28">
    <cfRule type="cellIs" dxfId="1793" priority="391" operator="lessThan">
      <formula>0</formula>
    </cfRule>
  </conditionalFormatting>
  <conditionalFormatting sqref="R30:S30">
    <cfRule type="cellIs" dxfId="1792" priority="390" operator="lessThan">
      <formula>0</formula>
    </cfRule>
  </conditionalFormatting>
  <conditionalFormatting sqref="R31:S34">
    <cfRule type="cellIs" dxfId="1791" priority="389" operator="lessThan">
      <formula>0</formula>
    </cfRule>
  </conditionalFormatting>
  <conditionalFormatting sqref="R40:R54">
    <cfRule type="cellIs" dxfId="1790" priority="386" operator="lessThan">
      <formula>0</formula>
    </cfRule>
  </conditionalFormatting>
  <conditionalFormatting sqref="S56">
    <cfRule type="cellIs" dxfId="1789" priority="385" operator="lessThan">
      <formula>0</formula>
    </cfRule>
  </conditionalFormatting>
  <conditionalFormatting sqref="R24">
    <cfRule type="cellIs" dxfId="1788" priority="381" operator="lessThan">
      <formula>0</formula>
    </cfRule>
  </conditionalFormatting>
  <conditionalFormatting sqref="U57:V57 U58:U59 V58:V74">
    <cfRule type="cellIs" dxfId="1787" priority="371" operator="lessThan">
      <formula>0</formula>
    </cfRule>
  </conditionalFormatting>
  <conditionalFormatting sqref="U56">
    <cfRule type="cellIs" dxfId="1786" priority="369" operator="lessThan">
      <formula>0</formula>
    </cfRule>
  </conditionalFormatting>
  <conditionalFormatting sqref="U36:V36">
    <cfRule type="cellIs" dxfId="1785" priority="375" operator="lessThan">
      <formula>0</formula>
    </cfRule>
  </conditionalFormatting>
  <conditionalFormatting sqref="U37:V37 U38:U39 V38:V54">
    <cfRule type="cellIs" dxfId="1784" priority="374" operator="lessThan">
      <formula>0</formula>
    </cfRule>
  </conditionalFormatting>
  <conditionalFormatting sqref="U60:U74">
    <cfRule type="cellIs" dxfId="1783" priority="370" operator="lessThan">
      <formula>0</formula>
    </cfRule>
  </conditionalFormatting>
  <conditionalFormatting sqref="V29">
    <cfRule type="cellIs" dxfId="1782" priority="380" operator="lessThan">
      <formula>0</formula>
    </cfRule>
  </conditionalFormatting>
  <conditionalFormatting sqref="V24">
    <cfRule type="cellIs" dxfId="1781" priority="379" operator="lessThan">
      <formula>0</formula>
    </cfRule>
  </conditionalFormatting>
  <conditionalFormatting sqref="U25:V28">
    <cfRule type="cellIs" dxfId="1780" priority="378" operator="lessThan">
      <formula>0</formula>
    </cfRule>
  </conditionalFormatting>
  <conditionalFormatting sqref="U30:V30">
    <cfRule type="cellIs" dxfId="1779" priority="377" operator="lessThan">
      <formula>0</formula>
    </cfRule>
  </conditionalFormatting>
  <conditionalFormatting sqref="U31:V34">
    <cfRule type="cellIs" dxfId="1778" priority="376" operator="lessThan">
      <formula>0</formula>
    </cfRule>
  </conditionalFormatting>
  <conditionalFormatting sqref="U40:U54">
    <cfRule type="cellIs" dxfId="1777" priority="373" operator="lessThan">
      <formula>0</formula>
    </cfRule>
  </conditionalFormatting>
  <conditionalFormatting sqref="V56">
    <cfRule type="cellIs" dxfId="1776" priority="372" operator="lessThan">
      <formula>0</formula>
    </cfRule>
  </conditionalFormatting>
  <conditionalFormatting sqref="U24">
    <cfRule type="cellIs" dxfId="1775" priority="368" operator="lessThan">
      <formula>0</formula>
    </cfRule>
  </conditionalFormatting>
  <conditionalFormatting sqref="X57:Y57 X58:X59 Y58:Y74">
    <cfRule type="cellIs" dxfId="1774" priority="358" operator="lessThan">
      <formula>0</formula>
    </cfRule>
  </conditionalFormatting>
  <conditionalFormatting sqref="X56">
    <cfRule type="cellIs" dxfId="1773" priority="356" operator="lessThan">
      <formula>0</formula>
    </cfRule>
  </conditionalFormatting>
  <conditionalFormatting sqref="X36:Y36">
    <cfRule type="cellIs" dxfId="1772" priority="362" operator="lessThan">
      <formula>0</formula>
    </cfRule>
  </conditionalFormatting>
  <conditionalFormatting sqref="X37:Y37 X38:X39 Y38:Y54">
    <cfRule type="cellIs" dxfId="1771" priority="361" operator="lessThan">
      <formula>0</formula>
    </cfRule>
  </conditionalFormatting>
  <conditionalFormatting sqref="X60:X74">
    <cfRule type="cellIs" dxfId="1770" priority="357" operator="lessThan">
      <formula>0</formula>
    </cfRule>
  </conditionalFormatting>
  <conditionalFormatting sqref="Y29">
    <cfRule type="cellIs" dxfId="1769" priority="367" operator="lessThan">
      <formula>0</formula>
    </cfRule>
  </conditionalFormatting>
  <conditionalFormatting sqref="Y24">
    <cfRule type="cellIs" dxfId="1768" priority="366" operator="lessThan">
      <formula>0</formula>
    </cfRule>
  </conditionalFormatting>
  <conditionalFormatting sqref="X25:Y28">
    <cfRule type="cellIs" dxfId="1767" priority="365" operator="lessThan">
      <formula>0</formula>
    </cfRule>
  </conditionalFormatting>
  <conditionalFormatting sqref="X30:Y30">
    <cfRule type="cellIs" dxfId="1766" priority="364" operator="lessThan">
      <formula>0</formula>
    </cfRule>
  </conditionalFormatting>
  <conditionalFormatting sqref="X31:Y34">
    <cfRule type="cellIs" dxfId="1765" priority="363" operator="lessThan">
      <formula>0</formula>
    </cfRule>
  </conditionalFormatting>
  <conditionalFormatting sqref="X40:X54">
    <cfRule type="cellIs" dxfId="1764" priority="360" operator="lessThan">
      <formula>0</formula>
    </cfRule>
  </conditionalFormatting>
  <conditionalFormatting sqref="Y56">
    <cfRule type="cellIs" dxfId="1763" priority="359" operator="lessThan">
      <formula>0</formula>
    </cfRule>
  </conditionalFormatting>
  <conditionalFormatting sqref="X24">
    <cfRule type="cellIs" dxfId="1762" priority="355" operator="lessThan">
      <formula>0</formula>
    </cfRule>
  </conditionalFormatting>
  <conditionalFormatting sqref="AA57:AB57 AA58:AA59 AB58:AB74">
    <cfRule type="cellIs" dxfId="1761" priority="345" operator="lessThan">
      <formula>0</formula>
    </cfRule>
  </conditionalFormatting>
  <conditionalFormatting sqref="AA56">
    <cfRule type="cellIs" dxfId="1760" priority="343" operator="lessThan">
      <formula>0</formula>
    </cfRule>
  </conditionalFormatting>
  <conditionalFormatting sqref="AA36:AB36">
    <cfRule type="cellIs" dxfId="1759" priority="349" operator="lessThan">
      <formula>0</formula>
    </cfRule>
  </conditionalFormatting>
  <conditionalFormatting sqref="AA37:AB37 AA38:AA39 AB38:AB54">
    <cfRule type="cellIs" dxfId="1758" priority="348" operator="lessThan">
      <formula>0</formula>
    </cfRule>
  </conditionalFormatting>
  <conditionalFormatting sqref="AA60:AA74">
    <cfRule type="cellIs" dxfId="1757" priority="344" operator="lessThan">
      <formula>0</formula>
    </cfRule>
  </conditionalFormatting>
  <conditionalFormatting sqref="AB29">
    <cfRule type="cellIs" dxfId="1756" priority="354" operator="lessThan">
      <formula>0</formula>
    </cfRule>
  </conditionalFormatting>
  <conditionalFormatting sqref="AB24">
    <cfRule type="cellIs" dxfId="1755" priority="353" operator="lessThan">
      <formula>0</formula>
    </cfRule>
  </conditionalFormatting>
  <conditionalFormatting sqref="AA25:AB28">
    <cfRule type="cellIs" dxfId="1754" priority="352" operator="lessThan">
      <formula>0</formula>
    </cfRule>
  </conditionalFormatting>
  <conditionalFormatting sqref="AA30:AB30">
    <cfRule type="cellIs" dxfId="1753" priority="351" operator="lessThan">
      <formula>0</formula>
    </cfRule>
  </conditionalFormatting>
  <conditionalFormatting sqref="AA31:AB34">
    <cfRule type="cellIs" dxfId="1752" priority="350" operator="lessThan">
      <formula>0</formula>
    </cfRule>
  </conditionalFormatting>
  <conditionalFormatting sqref="AA40:AA54">
    <cfRule type="cellIs" dxfId="1751" priority="347" operator="lessThan">
      <formula>0</formula>
    </cfRule>
  </conditionalFormatting>
  <conditionalFormatting sqref="AB56">
    <cfRule type="cellIs" dxfId="1750" priority="346" operator="lessThan">
      <formula>0</formula>
    </cfRule>
  </conditionalFormatting>
  <conditionalFormatting sqref="AA24">
    <cfRule type="cellIs" dxfId="1749" priority="342" operator="lessThan">
      <formula>0</formula>
    </cfRule>
  </conditionalFormatting>
  <conditionalFormatting sqref="AD57:AE57 AD58:AD59 AE58:AE74">
    <cfRule type="cellIs" dxfId="1748" priority="332" operator="lessThan">
      <formula>0</formula>
    </cfRule>
  </conditionalFormatting>
  <conditionalFormatting sqref="AD56">
    <cfRule type="cellIs" dxfId="1747" priority="330" operator="lessThan">
      <formula>0</formula>
    </cfRule>
  </conditionalFormatting>
  <conditionalFormatting sqref="AD36:AE36">
    <cfRule type="cellIs" dxfId="1746" priority="336" operator="lessThan">
      <formula>0</formula>
    </cfRule>
  </conditionalFormatting>
  <conditionalFormatting sqref="AD37:AE37 AD38:AD39 AE38:AE54">
    <cfRule type="cellIs" dxfId="1745" priority="335" operator="lessThan">
      <formula>0</formula>
    </cfRule>
  </conditionalFormatting>
  <conditionalFormatting sqref="AD60:AD74">
    <cfRule type="cellIs" dxfId="1744" priority="331" operator="lessThan">
      <formula>0</formula>
    </cfRule>
  </conditionalFormatting>
  <conditionalFormatting sqref="AE29">
    <cfRule type="cellIs" dxfId="1743" priority="341" operator="lessThan">
      <formula>0</formula>
    </cfRule>
  </conditionalFormatting>
  <conditionalFormatting sqref="AE24">
    <cfRule type="cellIs" dxfId="1742" priority="340" operator="lessThan">
      <formula>0</formula>
    </cfRule>
  </conditionalFormatting>
  <conditionalFormatting sqref="AD25:AE28">
    <cfRule type="cellIs" dxfId="1741" priority="339" operator="lessThan">
      <formula>0</formula>
    </cfRule>
  </conditionalFormatting>
  <conditionalFormatting sqref="AD30:AE30">
    <cfRule type="cellIs" dxfId="1740" priority="338" operator="lessThan">
      <formula>0</formula>
    </cfRule>
  </conditionalFormatting>
  <conditionalFormatting sqref="AD31:AE34">
    <cfRule type="cellIs" dxfId="1739" priority="337" operator="lessThan">
      <formula>0</formula>
    </cfRule>
  </conditionalFormatting>
  <conditionalFormatting sqref="AD40:AD54">
    <cfRule type="cellIs" dxfId="1738" priority="334" operator="lessThan">
      <formula>0</formula>
    </cfRule>
  </conditionalFormatting>
  <conditionalFormatting sqref="AE56">
    <cfRule type="cellIs" dxfId="1737" priority="333" operator="lessThan">
      <formula>0</formula>
    </cfRule>
  </conditionalFormatting>
  <conditionalFormatting sqref="AD24">
    <cfRule type="cellIs" dxfId="1736" priority="329" operator="lessThan">
      <formula>0</formula>
    </cfRule>
  </conditionalFormatting>
  <conditionalFormatting sqref="AG57:AH57 AG58:AG59 AH58:AH74">
    <cfRule type="cellIs" dxfId="1735" priority="319" operator="lessThan">
      <formula>0</formula>
    </cfRule>
  </conditionalFormatting>
  <conditionalFormatting sqref="AG56">
    <cfRule type="cellIs" dxfId="1734" priority="317" operator="lessThan">
      <formula>0</formula>
    </cfRule>
  </conditionalFormatting>
  <conditionalFormatting sqref="AG36:AH36">
    <cfRule type="cellIs" dxfId="1733" priority="323" operator="lessThan">
      <formula>0</formula>
    </cfRule>
  </conditionalFormatting>
  <conditionalFormatting sqref="AG37:AH37 AG38:AG39 AH38:AH54">
    <cfRule type="cellIs" dxfId="1732" priority="322" operator="lessThan">
      <formula>0</formula>
    </cfRule>
  </conditionalFormatting>
  <conditionalFormatting sqref="AG60:AG74">
    <cfRule type="cellIs" dxfId="1731" priority="318" operator="lessThan">
      <formula>0</formula>
    </cfRule>
  </conditionalFormatting>
  <conditionalFormatting sqref="AH29">
    <cfRule type="cellIs" dxfId="1730" priority="328" operator="lessThan">
      <formula>0</formula>
    </cfRule>
  </conditionalFormatting>
  <conditionalFormatting sqref="AH24">
    <cfRule type="cellIs" dxfId="1729" priority="327" operator="lessThan">
      <formula>0</formula>
    </cfRule>
  </conditionalFormatting>
  <conditionalFormatting sqref="AG25:AH28">
    <cfRule type="cellIs" dxfId="1728" priority="326" operator="lessThan">
      <formula>0</formula>
    </cfRule>
  </conditionalFormatting>
  <conditionalFormatting sqref="AG30:AH30">
    <cfRule type="cellIs" dxfId="1727" priority="325" operator="lessThan">
      <formula>0</formula>
    </cfRule>
  </conditionalFormatting>
  <conditionalFormatting sqref="AG31:AH34">
    <cfRule type="cellIs" dxfId="1726" priority="324" operator="lessThan">
      <formula>0</formula>
    </cfRule>
  </conditionalFormatting>
  <conditionalFormatting sqref="AG40:AG54">
    <cfRule type="cellIs" dxfId="1725" priority="321" operator="lessThan">
      <formula>0</formula>
    </cfRule>
  </conditionalFormatting>
  <conditionalFormatting sqref="AH56">
    <cfRule type="cellIs" dxfId="1724" priority="320" operator="lessThan">
      <formula>0</formula>
    </cfRule>
  </conditionalFormatting>
  <conditionalFormatting sqref="AG24">
    <cfRule type="cellIs" dxfId="1723" priority="316" operator="lessThan">
      <formula>0</formula>
    </cfRule>
  </conditionalFormatting>
  <conditionalFormatting sqref="AJ57:AK57 AJ58:AJ59 AK58:AK74">
    <cfRule type="cellIs" dxfId="1722" priority="306" operator="lessThan">
      <formula>0</formula>
    </cfRule>
  </conditionalFormatting>
  <conditionalFormatting sqref="AJ56">
    <cfRule type="cellIs" dxfId="1721" priority="304" operator="lessThan">
      <formula>0</formula>
    </cfRule>
  </conditionalFormatting>
  <conditionalFormatting sqref="AJ36:AK36">
    <cfRule type="cellIs" dxfId="1720" priority="310" operator="lessThan">
      <formula>0</formula>
    </cfRule>
  </conditionalFormatting>
  <conditionalFormatting sqref="AJ37:AK37 AJ38:AJ39 AK38:AK54">
    <cfRule type="cellIs" dxfId="1719" priority="309" operator="lessThan">
      <formula>0</formula>
    </cfRule>
  </conditionalFormatting>
  <conditionalFormatting sqref="AJ60:AJ74">
    <cfRule type="cellIs" dxfId="1718" priority="305" operator="lessThan">
      <formula>0</formula>
    </cfRule>
  </conditionalFormatting>
  <conditionalFormatting sqref="AK29">
    <cfRule type="cellIs" dxfId="1717" priority="315" operator="lessThan">
      <formula>0</formula>
    </cfRule>
  </conditionalFormatting>
  <conditionalFormatting sqref="AK24">
    <cfRule type="cellIs" dxfId="1716" priority="314" operator="lessThan">
      <formula>0</formula>
    </cfRule>
  </conditionalFormatting>
  <conditionalFormatting sqref="AJ25:AK28">
    <cfRule type="cellIs" dxfId="1715" priority="313" operator="lessThan">
      <formula>0</formula>
    </cfRule>
  </conditionalFormatting>
  <conditionalFormatting sqref="AJ30:AK30">
    <cfRule type="cellIs" dxfId="1714" priority="312" operator="lessThan">
      <formula>0</formula>
    </cfRule>
  </conditionalFormatting>
  <conditionalFormatting sqref="AJ31:AK34">
    <cfRule type="cellIs" dxfId="1713" priority="311" operator="lessThan">
      <formula>0</formula>
    </cfRule>
  </conditionalFormatting>
  <conditionalFormatting sqref="AJ40:AJ54">
    <cfRule type="cellIs" dxfId="1712" priority="308" operator="lessThan">
      <formula>0</formula>
    </cfRule>
  </conditionalFormatting>
  <conditionalFormatting sqref="AK56">
    <cfRule type="cellIs" dxfId="1711" priority="307" operator="lessThan">
      <formula>0</formula>
    </cfRule>
  </conditionalFormatting>
  <conditionalFormatting sqref="AJ24">
    <cfRule type="cellIs" dxfId="1710" priority="303" operator="lessThan">
      <formula>0</formula>
    </cfRule>
  </conditionalFormatting>
  <conditionalFormatting sqref="AM57:AN57 AM58:AM59 AN58:AN74">
    <cfRule type="cellIs" dxfId="1709" priority="293" operator="lessThan">
      <formula>0</formula>
    </cfRule>
  </conditionalFormatting>
  <conditionalFormatting sqref="AM56">
    <cfRule type="cellIs" dxfId="1708" priority="291" operator="lessThan">
      <formula>0</formula>
    </cfRule>
  </conditionalFormatting>
  <conditionalFormatting sqref="AM36:AN36">
    <cfRule type="cellIs" dxfId="1707" priority="297" operator="lessThan">
      <formula>0</formula>
    </cfRule>
  </conditionalFormatting>
  <conditionalFormatting sqref="AM37:AN37 AM38:AM39 AN38:AN54">
    <cfRule type="cellIs" dxfId="1706" priority="296" operator="lessThan">
      <formula>0</formula>
    </cfRule>
  </conditionalFormatting>
  <conditionalFormatting sqref="AM60:AM74">
    <cfRule type="cellIs" dxfId="1705" priority="292" operator="lessThan">
      <formula>0</formula>
    </cfRule>
  </conditionalFormatting>
  <conditionalFormatting sqref="AN29">
    <cfRule type="cellIs" dxfId="1704" priority="302" operator="lessThan">
      <formula>0</formula>
    </cfRule>
  </conditionalFormatting>
  <conditionalFormatting sqref="AN24">
    <cfRule type="cellIs" dxfId="1703" priority="301" operator="lessThan">
      <formula>0</formula>
    </cfRule>
  </conditionalFormatting>
  <conditionalFormatting sqref="AM25:AN28">
    <cfRule type="cellIs" dxfId="1702" priority="300" operator="lessThan">
      <formula>0</formula>
    </cfRule>
  </conditionalFormatting>
  <conditionalFormatting sqref="AM30:AN30">
    <cfRule type="cellIs" dxfId="1701" priority="299" operator="lessThan">
      <formula>0</formula>
    </cfRule>
  </conditionalFormatting>
  <conditionalFormatting sqref="AM31:AN34">
    <cfRule type="cellIs" dxfId="1700" priority="298" operator="lessThan">
      <formula>0</formula>
    </cfRule>
  </conditionalFormatting>
  <conditionalFormatting sqref="AM40:AM54">
    <cfRule type="cellIs" dxfId="1699" priority="295" operator="lessThan">
      <formula>0</formula>
    </cfRule>
  </conditionalFormatting>
  <conditionalFormatting sqref="AN56">
    <cfRule type="cellIs" dxfId="1698" priority="294" operator="lessThan">
      <formula>0</formula>
    </cfRule>
  </conditionalFormatting>
  <conditionalFormatting sqref="AM24">
    <cfRule type="cellIs" dxfId="1697" priority="290" operator="lessThan">
      <formula>0</formula>
    </cfRule>
  </conditionalFormatting>
  <conditionalFormatting sqref="AP57:AQ57 AP58:AP59 AQ58:AQ74">
    <cfRule type="cellIs" dxfId="1696" priority="280" operator="lessThan">
      <formula>0</formula>
    </cfRule>
  </conditionalFormatting>
  <conditionalFormatting sqref="AP56">
    <cfRule type="cellIs" dxfId="1695" priority="278" operator="lessThan">
      <formula>0</formula>
    </cfRule>
  </conditionalFormatting>
  <conditionalFormatting sqref="AP36:AQ36">
    <cfRule type="cellIs" dxfId="1694" priority="284" operator="lessThan">
      <formula>0</formula>
    </cfRule>
  </conditionalFormatting>
  <conditionalFormatting sqref="AP37:AQ37 AP38:AP39 AQ38:AQ54">
    <cfRule type="cellIs" dxfId="1693" priority="283" operator="lessThan">
      <formula>0</formula>
    </cfRule>
  </conditionalFormatting>
  <conditionalFormatting sqref="AP60:AP74">
    <cfRule type="cellIs" dxfId="1692" priority="279" operator="lessThan">
      <formula>0</formula>
    </cfRule>
  </conditionalFormatting>
  <conditionalFormatting sqref="AQ29">
    <cfRule type="cellIs" dxfId="1691" priority="289" operator="lessThan">
      <formula>0</formula>
    </cfRule>
  </conditionalFormatting>
  <conditionalFormatting sqref="AQ24">
    <cfRule type="cellIs" dxfId="1690" priority="288" operator="lessThan">
      <formula>0</formula>
    </cfRule>
  </conditionalFormatting>
  <conditionalFormatting sqref="AP25:AQ28">
    <cfRule type="cellIs" dxfId="1689" priority="287" operator="lessThan">
      <formula>0</formula>
    </cfRule>
  </conditionalFormatting>
  <conditionalFormatting sqref="AP30:AQ30">
    <cfRule type="cellIs" dxfId="1688" priority="286" operator="lessThan">
      <formula>0</formula>
    </cfRule>
  </conditionalFormatting>
  <conditionalFormatting sqref="AP31:AQ34">
    <cfRule type="cellIs" dxfId="1687" priority="285" operator="lessThan">
      <formula>0</formula>
    </cfRule>
  </conditionalFormatting>
  <conditionalFormatting sqref="AP40:AP54">
    <cfRule type="cellIs" dxfId="1686" priority="282" operator="lessThan">
      <formula>0</formula>
    </cfRule>
  </conditionalFormatting>
  <conditionalFormatting sqref="AQ56">
    <cfRule type="cellIs" dxfId="1685" priority="281" operator="lessThan">
      <formula>0</formula>
    </cfRule>
  </conditionalFormatting>
  <conditionalFormatting sqref="AP24">
    <cfRule type="cellIs" dxfId="1684" priority="277" operator="lessThan">
      <formula>0</formula>
    </cfRule>
  </conditionalFormatting>
  <conditionalFormatting sqref="AS57:AT57 AS58:AS59 AT58:AT74">
    <cfRule type="cellIs" dxfId="1683" priority="267" operator="lessThan">
      <formula>0</formula>
    </cfRule>
  </conditionalFormatting>
  <conditionalFormatting sqref="AS56">
    <cfRule type="cellIs" dxfId="1682" priority="265" operator="lessThan">
      <formula>0</formula>
    </cfRule>
  </conditionalFormatting>
  <conditionalFormatting sqref="AS36:AT36">
    <cfRule type="cellIs" dxfId="1681" priority="271" operator="lessThan">
      <formula>0</formula>
    </cfRule>
  </conditionalFormatting>
  <conditionalFormatting sqref="AS37:AT37 AS38:AS39 AT38:AT54">
    <cfRule type="cellIs" dxfId="1680" priority="270" operator="lessThan">
      <formula>0</formula>
    </cfRule>
  </conditionalFormatting>
  <conditionalFormatting sqref="AS60:AS74">
    <cfRule type="cellIs" dxfId="1679" priority="266" operator="lessThan">
      <formula>0</formula>
    </cfRule>
  </conditionalFormatting>
  <conditionalFormatting sqref="AT29">
    <cfRule type="cellIs" dxfId="1678" priority="276" operator="lessThan">
      <formula>0</formula>
    </cfRule>
  </conditionalFormatting>
  <conditionalFormatting sqref="AT24">
    <cfRule type="cellIs" dxfId="1677" priority="275" operator="lessThan">
      <formula>0</formula>
    </cfRule>
  </conditionalFormatting>
  <conditionalFormatting sqref="AS25:AT28">
    <cfRule type="cellIs" dxfId="1676" priority="274" operator="lessThan">
      <formula>0</formula>
    </cfRule>
  </conditionalFormatting>
  <conditionalFormatting sqref="AS30:AT30">
    <cfRule type="cellIs" dxfId="1675" priority="273" operator="lessThan">
      <formula>0</formula>
    </cfRule>
  </conditionalFormatting>
  <conditionalFormatting sqref="AS31:AT34">
    <cfRule type="cellIs" dxfId="1674" priority="272" operator="lessThan">
      <formula>0</formula>
    </cfRule>
  </conditionalFormatting>
  <conditionalFormatting sqref="AS40:AS54">
    <cfRule type="cellIs" dxfId="1673" priority="269" operator="lessThan">
      <formula>0</formula>
    </cfRule>
  </conditionalFormatting>
  <conditionalFormatting sqref="AT56">
    <cfRule type="cellIs" dxfId="1672" priority="268" operator="lessThan">
      <formula>0</formula>
    </cfRule>
  </conditionalFormatting>
  <conditionalFormatting sqref="AS24">
    <cfRule type="cellIs" dxfId="1671" priority="264" operator="lessThan">
      <formula>0</formula>
    </cfRule>
  </conditionalFormatting>
  <conditionalFormatting sqref="AV57:AW57 AV58:AV59 AW58:AW74">
    <cfRule type="cellIs" dxfId="1670" priority="254" operator="lessThan">
      <formula>0</formula>
    </cfRule>
  </conditionalFormatting>
  <conditionalFormatting sqref="AV56">
    <cfRule type="cellIs" dxfId="1669" priority="252" operator="lessThan">
      <formula>0</formula>
    </cfRule>
  </conditionalFormatting>
  <conditionalFormatting sqref="AV36:AW36">
    <cfRule type="cellIs" dxfId="1668" priority="258" operator="lessThan">
      <formula>0</formula>
    </cfRule>
  </conditionalFormatting>
  <conditionalFormatting sqref="AV37:AW37 AV38:AV39 AW38:AW54">
    <cfRule type="cellIs" dxfId="1667" priority="257" operator="lessThan">
      <formula>0</formula>
    </cfRule>
  </conditionalFormatting>
  <conditionalFormatting sqref="AV60:AV74">
    <cfRule type="cellIs" dxfId="1666" priority="253" operator="lessThan">
      <formula>0</formula>
    </cfRule>
  </conditionalFormatting>
  <conditionalFormatting sqref="AW29">
    <cfRule type="cellIs" dxfId="1665" priority="263" operator="lessThan">
      <formula>0</formula>
    </cfRule>
  </conditionalFormatting>
  <conditionalFormatting sqref="AW24">
    <cfRule type="cellIs" dxfId="1664" priority="262" operator="lessThan">
      <formula>0</formula>
    </cfRule>
  </conditionalFormatting>
  <conditionalFormatting sqref="AV25:AW28">
    <cfRule type="cellIs" dxfId="1663" priority="261" operator="lessThan">
      <formula>0</formula>
    </cfRule>
  </conditionalFormatting>
  <conditionalFormatting sqref="AV30:AW30">
    <cfRule type="cellIs" dxfId="1662" priority="260" operator="lessThan">
      <formula>0</formula>
    </cfRule>
  </conditionalFormatting>
  <conditionalFormatting sqref="AV31:AW34">
    <cfRule type="cellIs" dxfId="1661" priority="259" operator="lessThan">
      <formula>0</formula>
    </cfRule>
  </conditionalFormatting>
  <conditionalFormatting sqref="AV40:AV54">
    <cfRule type="cellIs" dxfId="1660" priority="256" operator="lessThan">
      <formula>0</formula>
    </cfRule>
  </conditionalFormatting>
  <conditionalFormatting sqref="AW56">
    <cfRule type="cellIs" dxfId="1659" priority="255" operator="lessThan">
      <formula>0</formula>
    </cfRule>
  </conditionalFormatting>
  <conditionalFormatting sqref="AV24">
    <cfRule type="cellIs" dxfId="1658" priority="251" operator="lessThan">
      <formula>0</formula>
    </cfRule>
  </conditionalFormatting>
  <conditionalFormatting sqref="AY57:AZ57 AY58:AY59 AZ58:AZ74">
    <cfRule type="cellIs" dxfId="1657" priority="241" operator="lessThan">
      <formula>0</formula>
    </cfRule>
  </conditionalFormatting>
  <conditionalFormatting sqref="AY56">
    <cfRule type="cellIs" dxfId="1656" priority="239" operator="lessThan">
      <formula>0</formula>
    </cfRule>
  </conditionalFormatting>
  <conditionalFormatting sqref="AY36:AZ36">
    <cfRule type="cellIs" dxfId="1655" priority="245" operator="lessThan">
      <formula>0</formula>
    </cfRule>
  </conditionalFormatting>
  <conditionalFormatting sqref="AY37:AZ37 AY38:AY39 AZ38:AZ54">
    <cfRule type="cellIs" dxfId="1654" priority="244" operator="lessThan">
      <formula>0</formula>
    </cfRule>
  </conditionalFormatting>
  <conditionalFormatting sqref="AY60:AY74">
    <cfRule type="cellIs" dxfId="1653" priority="240" operator="lessThan">
      <formula>0</formula>
    </cfRule>
  </conditionalFormatting>
  <conditionalFormatting sqref="AZ29">
    <cfRule type="cellIs" dxfId="1652" priority="250" operator="lessThan">
      <formula>0</formula>
    </cfRule>
  </conditionalFormatting>
  <conditionalFormatting sqref="AZ24">
    <cfRule type="cellIs" dxfId="1651" priority="249" operator="lessThan">
      <formula>0</formula>
    </cfRule>
  </conditionalFormatting>
  <conditionalFormatting sqref="AY25:AZ28">
    <cfRule type="cellIs" dxfId="1650" priority="248" operator="lessThan">
      <formula>0</formula>
    </cfRule>
  </conditionalFormatting>
  <conditionalFormatting sqref="AY30:AZ30">
    <cfRule type="cellIs" dxfId="1649" priority="247" operator="lessThan">
      <formula>0</formula>
    </cfRule>
  </conditionalFormatting>
  <conditionalFormatting sqref="AY31:AZ34">
    <cfRule type="cellIs" dxfId="1648" priority="246" operator="lessThan">
      <formula>0</formula>
    </cfRule>
  </conditionalFormatting>
  <conditionalFormatting sqref="AY40:AY54">
    <cfRule type="cellIs" dxfId="1647" priority="243" operator="lessThan">
      <formula>0</formula>
    </cfRule>
  </conditionalFormatting>
  <conditionalFormatting sqref="AZ56">
    <cfRule type="cellIs" dxfId="1646" priority="242" operator="lessThan">
      <formula>0</formula>
    </cfRule>
  </conditionalFormatting>
  <conditionalFormatting sqref="AY24">
    <cfRule type="cellIs" dxfId="1645" priority="238" operator="lessThan">
      <formula>0</formula>
    </cfRule>
  </conditionalFormatting>
  <conditionalFormatting sqref="BB57:BC57 BB58:BB59 BC58:BC74">
    <cfRule type="cellIs" dxfId="1644" priority="228" operator="lessThan">
      <formula>0</formula>
    </cfRule>
  </conditionalFormatting>
  <conditionalFormatting sqref="BB56">
    <cfRule type="cellIs" dxfId="1643" priority="226" operator="lessThan">
      <formula>0</formula>
    </cfRule>
  </conditionalFormatting>
  <conditionalFormatting sqref="BB36:BC36">
    <cfRule type="cellIs" dxfId="1642" priority="232" operator="lessThan">
      <formula>0</formula>
    </cfRule>
  </conditionalFormatting>
  <conditionalFormatting sqref="BB37:BC37 BB38:BB39 BC38:BC54">
    <cfRule type="cellIs" dxfId="1641" priority="231" operator="lessThan">
      <formula>0</formula>
    </cfRule>
  </conditionalFormatting>
  <conditionalFormatting sqref="BB60:BB74">
    <cfRule type="cellIs" dxfId="1640" priority="227" operator="lessThan">
      <formula>0</formula>
    </cfRule>
  </conditionalFormatting>
  <conditionalFormatting sqref="BC29">
    <cfRule type="cellIs" dxfId="1639" priority="237" operator="lessThan">
      <formula>0</formula>
    </cfRule>
  </conditionalFormatting>
  <conditionalFormatting sqref="BC24">
    <cfRule type="cellIs" dxfId="1638" priority="236" operator="lessThan">
      <formula>0</formula>
    </cfRule>
  </conditionalFormatting>
  <conditionalFormatting sqref="BB25:BC28">
    <cfRule type="cellIs" dxfId="1637" priority="235" operator="lessThan">
      <formula>0</formula>
    </cfRule>
  </conditionalFormatting>
  <conditionalFormatting sqref="BB30:BC30">
    <cfRule type="cellIs" dxfId="1636" priority="234" operator="lessThan">
      <formula>0</formula>
    </cfRule>
  </conditionalFormatting>
  <conditionalFormatting sqref="BB31:BC34">
    <cfRule type="cellIs" dxfId="1635" priority="233" operator="lessThan">
      <formula>0</formula>
    </cfRule>
  </conditionalFormatting>
  <conditionalFormatting sqref="BB40:BB54">
    <cfRule type="cellIs" dxfId="1634" priority="230" operator="lessThan">
      <formula>0</formula>
    </cfRule>
  </conditionalFormatting>
  <conditionalFormatting sqref="BC56">
    <cfRule type="cellIs" dxfId="1633" priority="229" operator="lessThan">
      <formula>0</formula>
    </cfRule>
  </conditionalFormatting>
  <conditionalFormatting sqref="BB24">
    <cfRule type="cellIs" dxfId="1632" priority="225" operator="lessThan">
      <formula>0</formula>
    </cfRule>
  </conditionalFormatting>
  <conditionalFormatting sqref="BE57:BF57 BE58:BE59 BF58:BF74">
    <cfRule type="cellIs" dxfId="1631" priority="215" operator="lessThan">
      <formula>0</formula>
    </cfRule>
  </conditionalFormatting>
  <conditionalFormatting sqref="BE56">
    <cfRule type="cellIs" dxfId="1630" priority="213" operator="lessThan">
      <formula>0</formula>
    </cfRule>
  </conditionalFormatting>
  <conditionalFormatting sqref="BE36:BF36">
    <cfRule type="cellIs" dxfId="1629" priority="219" operator="lessThan">
      <formula>0</formula>
    </cfRule>
  </conditionalFormatting>
  <conditionalFormatting sqref="BE37:BF37 BE38:BE39 BF38:BF54">
    <cfRule type="cellIs" dxfId="1628" priority="218" operator="lessThan">
      <formula>0</formula>
    </cfRule>
  </conditionalFormatting>
  <conditionalFormatting sqref="BE60:BE74">
    <cfRule type="cellIs" dxfId="1627" priority="214" operator="lessThan">
      <formula>0</formula>
    </cfRule>
  </conditionalFormatting>
  <conditionalFormatting sqref="BF29">
    <cfRule type="cellIs" dxfId="1626" priority="224" operator="lessThan">
      <formula>0</formula>
    </cfRule>
  </conditionalFormatting>
  <conditionalFormatting sqref="BF24">
    <cfRule type="cellIs" dxfId="1625" priority="223" operator="lessThan">
      <formula>0</formula>
    </cfRule>
  </conditionalFormatting>
  <conditionalFormatting sqref="BE25:BF28">
    <cfRule type="cellIs" dxfId="1624" priority="222" operator="lessThan">
      <formula>0</formula>
    </cfRule>
  </conditionalFormatting>
  <conditionalFormatting sqref="BE30:BF30">
    <cfRule type="cellIs" dxfId="1623" priority="221" operator="lessThan">
      <formula>0</formula>
    </cfRule>
  </conditionalFormatting>
  <conditionalFormatting sqref="BE31:BF34">
    <cfRule type="cellIs" dxfId="1622" priority="220" operator="lessThan">
      <formula>0</formula>
    </cfRule>
  </conditionalFormatting>
  <conditionalFormatting sqref="BE40:BE54">
    <cfRule type="cellIs" dxfId="1621" priority="217" operator="lessThan">
      <formula>0</formula>
    </cfRule>
  </conditionalFormatting>
  <conditionalFormatting sqref="BF56">
    <cfRule type="cellIs" dxfId="1620" priority="216" operator="lessThan">
      <formula>0</formula>
    </cfRule>
  </conditionalFormatting>
  <conditionalFormatting sqref="BE24">
    <cfRule type="cellIs" dxfId="1619" priority="212" operator="lessThan">
      <formula>0</formula>
    </cfRule>
  </conditionalFormatting>
  <conditionalFormatting sqref="BH57:BI57 BH58:BH59 BI58:BI74">
    <cfRule type="cellIs" dxfId="1618" priority="202" operator="lessThan">
      <formula>0</formula>
    </cfRule>
  </conditionalFormatting>
  <conditionalFormatting sqref="BH56">
    <cfRule type="cellIs" dxfId="1617" priority="200" operator="lessThan">
      <formula>0</formula>
    </cfRule>
  </conditionalFormatting>
  <conditionalFormatting sqref="BH36:BI36">
    <cfRule type="cellIs" dxfId="1616" priority="206" operator="lessThan">
      <formula>0</formula>
    </cfRule>
  </conditionalFormatting>
  <conditionalFormatting sqref="BH37:BI37 BH38:BH39 BI38:BI54">
    <cfRule type="cellIs" dxfId="1615" priority="205" operator="lessThan">
      <formula>0</formula>
    </cfRule>
  </conditionalFormatting>
  <conditionalFormatting sqref="BH60:BH74">
    <cfRule type="cellIs" dxfId="1614" priority="201" operator="lessThan">
      <formula>0</formula>
    </cfRule>
  </conditionalFormatting>
  <conditionalFormatting sqref="BI29">
    <cfRule type="cellIs" dxfId="1613" priority="211" operator="lessThan">
      <formula>0</formula>
    </cfRule>
  </conditionalFormatting>
  <conditionalFormatting sqref="BI24">
    <cfRule type="cellIs" dxfId="1612" priority="210" operator="lessThan">
      <formula>0</formula>
    </cfRule>
  </conditionalFormatting>
  <conditionalFormatting sqref="BH25:BI28">
    <cfRule type="cellIs" dxfId="1611" priority="209" operator="lessThan">
      <formula>0</formula>
    </cfRule>
  </conditionalFormatting>
  <conditionalFormatting sqref="BH30:BI30">
    <cfRule type="cellIs" dxfId="1610" priority="208" operator="lessThan">
      <formula>0</formula>
    </cfRule>
  </conditionalFormatting>
  <conditionalFormatting sqref="BH31:BI34">
    <cfRule type="cellIs" dxfId="1609" priority="207" operator="lessThan">
      <formula>0</formula>
    </cfRule>
  </conditionalFormatting>
  <conditionalFormatting sqref="BH40:BH54">
    <cfRule type="cellIs" dxfId="1608" priority="204" operator="lessThan">
      <formula>0</formula>
    </cfRule>
  </conditionalFormatting>
  <conditionalFormatting sqref="BI56">
    <cfRule type="cellIs" dxfId="1607" priority="203" operator="lessThan">
      <formula>0</formula>
    </cfRule>
  </conditionalFormatting>
  <conditionalFormatting sqref="BH24">
    <cfRule type="cellIs" dxfId="1606" priority="199" operator="lessThan">
      <formula>0</formula>
    </cfRule>
  </conditionalFormatting>
  <conditionalFormatting sqref="BK57:BL57 BK58:BK59 BL58:BL74">
    <cfRule type="cellIs" dxfId="1605" priority="189" operator="lessThan">
      <formula>0</formula>
    </cfRule>
  </conditionalFormatting>
  <conditionalFormatting sqref="BK56">
    <cfRule type="cellIs" dxfId="1604" priority="187" operator="lessThan">
      <formula>0</formula>
    </cfRule>
  </conditionalFormatting>
  <conditionalFormatting sqref="BK36:BL36">
    <cfRule type="cellIs" dxfId="1603" priority="193" operator="lessThan">
      <formula>0</formula>
    </cfRule>
  </conditionalFormatting>
  <conditionalFormatting sqref="BK37:BL37 BK38:BK39 BL38:BL54">
    <cfRule type="cellIs" dxfId="1602" priority="192" operator="lessThan">
      <formula>0</formula>
    </cfRule>
  </conditionalFormatting>
  <conditionalFormatting sqref="BK60:BK74">
    <cfRule type="cellIs" dxfId="1601" priority="188" operator="lessThan">
      <formula>0</formula>
    </cfRule>
  </conditionalFormatting>
  <conditionalFormatting sqref="BL29">
    <cfRule type="cellIs" dxfId="1600" priority="198" operator="lessThan">
      <formula>0</formula>
    </cfRule>
  </conditionalFormatting>
  <conditionalFormatting sqref="BL24">
    <cfRule type="cellIs" dxfId="1599" priority="197" operator="lessThan">
      <formula>0</formula>
    </cfRule>
  </conditionalFormatting>
  <conditionalFormatting sqref="BK25:BL28">
    <cfRule type="cellIs" dxfId="1598" priority="196" operator="lessThan">
      <formula>0</formula>
    </cfRule>
  </conditionalFormatting>
  <conditionalFormatting sqref="BK30:BL30">
    <cfRule type="cellIs" dxfId="1597" priority="195" operator="lessThan">
      <formula>0</formula>
    </cfRule>
  </conditionalFormatting>
  <conditionalFormatting sqref="BK31:BL34">
    <cfRule type="cellIs" dxfId="1596" priority="194" operator="lessThan">
      <formula>0</formula>
    </cfRule>
  </conditionalFormatting>
  <conditionalFormatting sqref="BK40:BK54">
    <cfRule type="cellIs" dxfId="1595" priority="191" operator="lessThan">
      <formula>0</formula>
    </cfRule>
  </conditionalFormatting>
  <conditionalFormatting sqref="BL56">
    <cfRule type="cellIs" dxfId="1594" priority="190" operator="lessThan">
      <formula>0</formula>
    </cfRule>
  </conditionalFormatting>
  <conditionalFormatting sqref="BK24">
    <cfRule type="cellIs" dxfId="1593" priority="186" operator="lessThan">
      <formula>0</formula>
    </cfRule>
  </conditionalFormatting>
  <conditionalFormatting sqref="BN57:BO57 BN58:BN59 BO58:BO74">
    <cfRule type="cellIs" dxfId="1592" priority="150" operator="lessThan">
      <formula>0</formula>
    </cfRule>
  </conditionalFormatting>
  <conditionalFormatting sqref="BN56">
    <cfRule type="cellIs" dxfId="1591" priority="148" operator="lessThan">
      <formula>0</formula>
    </cfRule>
  </conditionalFormatting>
  <conditionalFormatting sqref="BN36:BO36">
    <cfRule type="cellIs" dxfId="1590" priority="154" operator="lessThan">
      <formula>0</formula>
    </cfRule>
  </conditionalFormatting>
  <conditionalFormatting sqref="BN37:BO37 BN38:BN39 BO38:BO54">
    <cfRule type="cellIs" dxfId="1589" priority="153" operator="lessThan">
      <formula>0</formula>
    </cfRule>
  </conditionalFormatting>
  <conditionalFormatting sqref="BN60:BN74">
    <cfRule type="cellIs" dxfId="1588" priority="149" operator="lessThan">
      <formula>0</formula>
    </cfRule>
  </conditionalFormatting>
  <conditionalFormatting sqref="BO29">
    <cfRule type="cellIs" dxfId="1587" priority="159" operator="lessThan">
      <formula>0</formula>
    </cfRule>
  </conditionalFormatting>
  <conditionalFormatting sqref="BO24">
    <cfRule type="cellIs" dxfId="1586" priority="158" operator="lessThan">
      <formula>0</formula>
    </cfRule>
  </conditionalFormatting>
  <conditionalFormatting sqref="BN25:BO28">
    <cfRule type="cellIs" dxfId="1585" priority="157" operator="lessThan">
      <formula>0</formula>
    </cfRule>
  </conditionalFormatting>
  <conditionalFormatting sqref="BN30:BO30">
    <cfRule type="cellIs" dxfId="1584" priority="156" operator="lessThan">
      <formula>0</formula>
    </cfRule>
  </conditionalFormatting>
  <conditionalFormatting sqref="BN31:BO34">
    <cfRule type="cellIs" dxfId="1583" priority="155" operator="lessThan">
      <formula>0</formula>
    </cfRule>
  </conditionalFormatting>
  <conditionalFormatting sqref="BN40:BN54">
    <cfRule type="cellIs" dxfId="1582" priority="152" operator="lessThan">
      <formula>0</formula>
    </cfRule>
  </conditionalFormatting>
  <conditionalFormatting sqref="BO56">
    <cfRule type="cellIs" dxfId="1581" priority="151" operator="lessThan">
      <formula>0</formula>
    </cfRule>
  </conditionalFormatting>
  <conditionalFormatting sqref="BN24">
    <cfRule type="cellIs" dxfId="1580" priority="147" operator="lessThan">
      <formula>0</formula>
    </cfRule>
  </conditionalFormatting>
  <conditionalFormatting sqref="BQ57:BR57 BQ58:BQ59 BR58:BR74">
    <cfRule type="cellIs" dxfId="1579" priority="137" operator="lessThan">
      <formula>0</formula>
    </cfRule>
  </conditionalFormatting>
  <conditionalFormatting sqref="BQ56">
    <cfRule type="cellIs" dxfId="1578" priority="135" operator="lessThan">
      <formula>0</formula>
    </cfRule>
  </conditionalFormatting>
  <conditionalFormatting sqref="BQ36:BR36">
    <cfRule type="cellIs" dxfId="1577" priority="141" operator="lessThan">
      <formula>0</formula>
    </cfRule>
  </conditionalFormatting>
  <conditionalFormatting sqref="BQ37:BR37 BQ38:BQ39 BR38:BR54">
    <cfRule type="cellIs" dxfId="1576" priority="140" operator="lessThan">
      <formula>0</formula>
    </cfRule>
  </conditionalFormatting>
  <conditionalFormatting sqref="BQ60:BQ74">
    <cfRule type="cellIs" dxfId="1575" priority="136" operator="lessThan">
      <formula>0</formula>
    </cfRule>
  </conditionalFormatting>
  <conditionalFormatting sqref="BR29">
    <cfRule type="cellIs" dxfId="1574" priority="146" operator="lessThan">
      <formula>0</formula>
    </cfRule>
  </conditionalFormatting>
  <conditionalFormatting sqref="BR24">
    <cfRule type="cellIs" dxfId="1573" priority="145" operator="lessThan">
      <formula>0</formula>
    </cfRule>
  </conditionalFormatting>
  <conditionalFormatting sqref="BQ25:BR28">
    <cfRule type="cellIs" dxfId="1572" priority="144" operator="lessThan">
      <formula>0</formula>
    </cfRule>
  </conditionalFormatting>
  <conditionalFormatting sqref="BQ30:BR30">
    <cfRule type="cellIs" dxfId="1571" priority="143" operator="lessThan">
      <formula>0</formula>
    </cfRule>
  </conditionalFormatting>
  <conditionalFormatting sqref="BQ31:BR34">
    <cfRule type="cellIs" dxfId="1570" priority="142" operator="lessThan">
      <formula>0</formula>
    </cfRule>
  </conditionalFormatting>
  <conditionalFormatting sqref="BQ40:BQ54">
    <cfRule type="cellIs" dxfId="1569" priority="139" operator="lessThan">
      <formula>0</formula>
    </cfRule>
  </conditionalFormatting>
  <conditionalFormatting sqref="BR56">
    <cfRule type="cellIs" dxfId="1568" priority="138" operator="lessThan">
      <formula>0</formula>
    </cfRule>
  </conditionalFormatting>
  <conditionalFormatting sqref="BQ24">
    <cfRule type="cellIs" dxfId="1567" priority="134" operator="lessThan">
      <formula>0</formula>
    </cfRule>
  </conditionalFormatting>
  <conditionalFormatting sqref="BT57:BU57 BT58:BT59 BU58:BU74">
    <cfRule type="cellIs" dxfId="1566" priority="124" operator="lessThan">
      <formula>0</formula>
    </cfRule>
  </conditionalFormatting>
  <conditionalFormatting sqref="BT56">
    <cfRule type="cellIs" dxfId="1565" priority="122" operator="lessThan">
      <formula>0</formula>
    </cfRule>
  </conditionalFormatting>
  <conditionalFormatting sqref="BT36:BU36">
    <cfRule type="cellIs" dxfId="1564" priority="128" operator="lessThan">
      <formula>0</formula>
    </cfRule>
  </conditionalFormatting>
  <conditionalFormatting sqref="BT37:BU37 BT38:BT39 BU38:BU54">
    <cfRule type="cellIs" dxfId="1563" priority="127" operator="lessThan">
      <formula>0</formula>
    </cfRule>
  </conditionalFormatting>
  <conditionalFormatting sqref="BT60:BT74">
    <cfRule type="cellIs" dxfId="1562" priority="123" operator="lessThan">
      <formula>0</formula>
    </cfRule>
  </conditionalFormatting>
  <conditionalFormatting sqref="BU29">
    <cfRule type="cellIs" dxfId="1561" priority="133" operator="lessThan">
      <formula>0</formula>
    </cfRule>
  </conditionalFormatting>
  <conditionalFormatting sqref="BU24">
    <cfRule type="cellIs" dxfId="1560" priority="132" operator="lessThan">
      <formula>0</formula>
    </cfRule>
  </conditionalFormatting>
  <conditionalFormatting sqref="BT25:BU28">
    <cfRule type="cellIs" dxfId="1559" priority="131" operator="lessThan">
      <formula>0</formula>
    </cfRule>
  </conditionalFormatting>
  <conditionalFormatting sqref="BT30:BU30">
    <cfRule type="cellIs" dxfId="1558" priority="130" operator="lessThan">
      <formula>0</formula>
    </cfRule>
  </conditionalFormatting>
  <conditionalFormatting sqref="BT31:BU34">
    <cfRule type="cellIs" dxfId="1557" priority="129" operator="lessThan">
      <formula>0</formula>
    </cfRule>
  </conditionalFormatting>
  <conditionalFormatting sqref="BT40:BT54">
    <cfRule type="cellIs" dxfId="1556" priority="126" operator="lessThan">
      <formula>0</formula>
    </cfRule>
  </conditionalFormatting>
  <conditionalFormatting sqref="BU56">
    <cfRule type="cellIs" dxfId="1555" priority="125" operator="lessThan">
      <formula>0</formula>
    </cfRule>
  </conditionalFormatting>
  <conditionalFormatting sqref="BT24">
    <cfRule type="cellIs" dxfId="1554" priority="121" operator="lessThan">
      <formula>0</formula>
    </cfRule>
  </conditionalFormatting>
  <conditionalFormatting sqref="BW57:BX57 BW58:BW59 BX58:BX74">
    <cfRule type="cellIs" dxfId="1553" priority="111" operator="lessThan">
      <formula>0</formula>
    </cfRule>
  </conditionalFormatting>
  <conditionalFormatting sqref="BW56">
    <cfRule type="cellIs" dxfId="1552" priority="109" operator="lessThan">
      <formula>0</formula>
    </cfRule>
  </conditionalFormatting>
  <conditionalFormatting sqref="BW36:BX36">
    <cfRule type="cellIs" dxfId="1551" priority="115" operator="lessThan">
      <formula>0</formula>
    </cfRule>
  </conditionalFormatting>
  <conditionalFormatting sqref="BW37:BX37 BW38:BW39 BX38:BX54">
    <cfRule type="cellIs" dxfId="1550" priority="114" operator="lessThan">
      <formula>0</formula>
    </cfRule>
  </conditionalFormatting>
  <conditionalFormatting sqref="BW60:BW74">
    <cfRule type="cellIs" dxfId="1549" priority="110" operator="lessThan">
      <formula>0</formula>
    </cfRule>
  </conditionalFormatting>
  <conditionalFormatting sqref="BX29">
    <cfRule type="cellIs" dxfId="1548" priority="120" operator="lessThan">
      <formula>0</formula>
    </cfRule>
  </conditionalFormatting>
  <conditionalFormatting sqref="BX24">
    <cfRule type="cellIs" dxfId="1547" priority="119" operator="lessThan">
      <formula>0</formula>
    </cfRule>
  </conditionalFormatting>
  <conditionalFormatting sqref="BW25:BX28">
    <cfRule type="cellIs" dxfId="1546" priority="118" operator="lessThan">
      <formula>0</formula>
    </cfRule>
  </conditionalFormatting>
  <conditionalFormatting sqref="BW30:BX30">
    <cfRule type="cellIs" dxfId="1545" priority="117" operator="lessThan">
      <formula>0</formula>
    </cfRule>
  </conditionalFormatting>
  <conditionalFormatting sqref="BW31:BX34">
    <cfRule type="cellIs" dxfId="1544" priority="116" operator="lessThan">
      <formula>0</formula>
    </cfRule>
  </conditionalFormatting>
  <conditionalFormatting sqref="BW40:BW54">
    <cfRule type="cellIs" dxfId="1543" priority="113" operator="lessThan">
      <formula>0</formula>
    </cfRule>
  </conditionalFormatting>
  <conditionalFormatting sqref="BX56">
    <cfRule type="cellIs" dxfId="1542" priority="112" operator="lessThan">
      <formula>0</formula>
    </cfRule>
  </conditionalFormatting>
  <conditionalFormatting sqref="BW24">
    <cfRule type="cellIs" dxfId="1541" priority="108" operator="lessThan">
      <formula>0</formula>
    </cfRule>
  </conditionalFormatting>
  <conditionalFormatting sqref="BZ57:CA57 BZ58:BZ59 CA58:CA74">
    <cfRule type="cellIs" dxfId="1540" priority="98" operator="lessThan">
      <formula>0</formula>
    </cfRule>
  </conditionalFormatting>
  <conditionalFormatting sqref="BZ56">
    <cfRule type="cellIs" dxfId="1539" priority="96" operator="lessThan">
      <formula>0</formula>
    </cfRule>
  </conditionalFormatting>
  <conditionalFormatting sqref="BZ36:CA36">
    <cfRule type="cellIs" dxfId="1538" priority="102" operator="lessThan">
      <formula>0</formula>
    </cfRule>
  </conditionalFormatting>
  <conditionalFormatting sqref="BZ37:CA37 BZ38:BZ39 CA38:CA54">
    <cfRule type="cellIs" dxfId="1537" priority="101" operator="lessThan">
      <formula>0</formula>
    </cfRule>
  </conditionalFormatting>
  <conditionalFormatting sqref="BZ60:BZ74">
    <cfRule type="cellIs" dxfId="1536" priority="97" operator="lessThan">
      <formula>0</formula>
    </cfRule>
  </conditionalFormatting>
  <conditionalFormatting sqref="CA29">
    <cfRule type="cellIs" dxfId="1535" priority="107" operator="lessThan">
      <formula>0</formula>
    </cfRule>
  </conditionalFormatting>
  <conditionalFormatting sqref="CA24">
    <cfRule type="cellIs" dxfId="1534" priority="106" operator="lessThan">
      <formula>0</formula>
    </cfRule>
  </conditionalFormatting>
  <conditionalFormatting sqref="BZ25:CA28">
    <cfRule type="cellIs" dxfId="1533" priority="105" operator="lessThan">
      <formula>0</formula>
    </cfRule>
  </conditionalFormatting>
  <conditionalFormatting sqref="BZ30:CA30">
    <cfRule type="cellIs" dxfId="1532" priority="104" operator="lessThan">
      <formula>0</formula>
    </cfRule>
  </conditionalFormatting>
  <conditionalFormatting sqref="BZ31:CA34">
    <cfRule type="cellIs" dxfId="1531" priority="103" operator="lessThan">
      <formula>0</formula>
    </cfRule>
  </conditionalFormatting>
  <conditionalFormatting sqref="BZ40:BZ54">
    <cfRule type="cellIs" dxfId="1530" priority="100" operator="lessThan">
      <formula>0</formula>
    </cfRule>
  </conditionalFormatting>
  <conditionalFormatting sqref="CA56">
    <cfRule type="cellIs" dxfId="1529" priority="99" operator="lessThan">
      <formula>0</formula>
    </cfRule>
  </conditionalFormatting>
  <conditionalFormatting sqref="BZ24">
    <cfRule type="cellIs" dxfId="1528" priority="95" operator="lessThan">
      <formula>0</formula>
    </cfRule>
  </conditionalFormatting>
  <conditionalFormatting sqref="CC57:CD57 CC58:CC59 CD58:CD74">
    <cfRule type="cellIs" dxfId="1527" priority="85" operator="lessThan">
      <formula>0</formula>
    </cfRule>
  </conditionalFormatting>
  <conditionalFormatting sqref="CC56">
    <cfRule type="cellIs" dxfId="1526" priority="83" operator="lessThan">
      <formula>0</formula>
    </cfRule>
  </conditionalFormatting>
  <conditionalFormatting sqref="CC36:CD36">
    <cfRule type="cellIs" dxfId="1525" priority="89" operator="lessThan">
      <formula>0</formula>
    </cfRule>
  </conditionalFormatting>
  <conditionalFormatting sqref="CC37:CD37 CC38:CC39 CD38:CD54">
    <cfRule type="cellIs" dxfId="1524" priority="88" operator="lessThan">
      <formula>0</formula>
    </cfRule>
  </conditionalFormatting>
  <conditionalFormatting sqref="CC60:CC74">
    <cfRule type="cellIs" dxfId="1523" priority="84" operator="lessThan">
      <formula>0</formula>
    </cfRule>
  </conditionalFormatting>
  <conditionalFormatting sqref="CD29">
    <cfRule type="cellIs" dxfId="1522" priority="94" operator="lessThan">
      <formula>0</formula>
    </cfRule>
  </conditionalFormatting>
  <conditionalFormatting sqref="CD24">
    <cfRule type="cellIs" dxfId="1521" priority="93" operator="lessThan">
      <formula>0</formula>
    </cfRule>
  </conditionalFormatting>
  <conditionalFormatting sqref="CC25:CD28">
    <cfRule type="cellIs" dxfId="1520" priority="92" operator="lessThan">
      <formula>0</formula>
    </cfRule>
  </conditionalFormatting>
  <conditionalFormatting sqref="CC30:CD30">
    <cfRule type="cellIs" dxfId="1519" priority="91" operator="lessThan">
      <formula>0</formula>
    </cfRule>
  </conditionalFormatting>
  <conditionalFormatting sqref="CC31:CD34">
    <cfRule type="cellIs" dxfId="1518" priority="90" operator="lessThan">
      <formula>0</formula>
    </cfRule>
  </conditionalFormatting>
  <conditionalFormatting sqref="CC40:CC54">
    <cfRule type="cellIs" dxfId="1517" priority="87" operator="lessThan">
      <formula>0</formula>
    </cfRule>
  </conditionalFormatting>
  <conditionalFormatting sqref="CD56">
    <cfRule type="cellIs" dxfId="1516" priority="86" operator="lessThan">
      <formula>0</formula>
    </cfRule>
  </conditionalFormatting>
  <conditionalFormatting sqref="CC24">
    <cfRule type="cellIs" dxfId="1515" priority="82" operator="lessThan">
      <formula>0</formula>
    </cfRule>
  </conditionalFormatting>
  <conditionalFormatting sqref="CF57:CG57 CF58:CF59 CG58:CG74">
    <cfRule type="cellIs" dxfId="1514" priority="72" operator="lessThan">
      <formula>0</formula>
    </cfRule>
  </conditionalFormatting>
  <conditionalFormatting sqref="CF56">
    <cfRule type="cellIs" dxfId="1513" priority="70" operator="lessThan">
      <formula>0</formula>
    </cfRule>
  </conditionalFormatting>
  <conditionalFormatting sqref="CF36:CG36">
    <cfRule type="cellIs" dxfId="1512" priority="76" operator="lessThan">
      <formula>0</formula>
    </cfRule>
  </conditionalFormatting>
  <conditionalFormatting sqref="CF37:CG37 CF38:CF39 CG38:CG54">
    <cfRule type="cellIs" dxfId="1511" priority="75" operator="lessThan">
      <formula>0</formula>
    </cfRule>
  </conditionalFormatting>
  <conditionalFormatting sqref="CF60:CF74">
    <cfRule type="cellIs" dxfId="1510" priority="71" operator="lessThan">
      <formula>0</formula>
    </cfRule>
  </conditionalFormatting>
  <conditionalFormatting sqref="CG29">
    <cfRule type="cellIs" dxfId="1509" priority="81" operator="lessThan">
      <formula>0</formula>
    </cfRule>
  </conditionalFormatting>
  <conditionalFormatting sqref="CG24">
    <cfRule type="cellIs" dxfId="1508" priority="80" operator="lessThan">
      <formula>0</formula>
    </cfRule>
  </conditionalFormatting>
  <conditionalFormatting sqref="CF25:CG28">
    <cfRule type="cellIs" dxfId="1507" priority="79" operator="lessThan">
      <formula>0</formula>
    </cfRule>
  </conditionalFormatting>
  <conditionalFormatting sqref="CF30:CG30">
    <cfRule type="cellIs" dxfId="1506" priority="78" operator="lessThan">
      <formula>0</formula>
    </cfRule>
  </conditionalFormatting>
  <conditionalFormatting sqref="CF31:CG34">
    <cfRule type="cellIs" dxfId="1505" priority="77" operator="lessThan">
      <formula>0</formula>
    </cfRule>
  </conditionalFormatting>
  <conditionalFormatting sqref="CF40:CF54">
    <cfRule type="cellIs" dxfId="1504" priority="74" operator="lessThan">
      <formula>0</formula>
    </cfRule>
  </conditionalFormatting>
  <conditionalFormatting sqref="CG56">
    <cfRule type="cellIs" dxfId="1503" priority="73" operator="lessThan">
      <formula>0</formula>
    </cfRule>
  </conditionalFormatting>
  <conditionalFormatting sqref="CF24">
    <cfRule type="cellIs" dxfId="1502" priority="69" operator="lessThan">
      <formula>0</formula>
    </cfRule>
  </conditionalFormatting>
  <conditionalFormatting sqref="CI57:CJ57 CI58:CI59 CJ58:CJ74">
    <cfRule type="cellIs" dxfId="1501" priority="59" operator="lessThan">
      <formula>0</formula>
    </cfRule>
  </conditionalFormatting>
  <conditionalFormatting sqref="CI56">
    <cfRule type="cellIs" dxfId="1500" priority="57" operator="lessThan">
      <formula>0</formula>
    </cfRule>
  </conditionalFormatting>
  <conditionalFormatting sqref="CI36:CJ36">
    <cfRule type="cellIs" dxfId="1499" priority="63" operator="lessThan">
      <formula>0</formula>
    </cfRule>
  </conditionalFormatting>
  <conditionalFormatting sqref="CI37:CJ37 CI38:CI39 CJ38:CJ54">
    <cfRule type="cellIs" dxfId="1498" priority="62" operator="lessThan">
      <formula>0</formula>
    </cfRule>
  </conditionalFormatting>
  <conditionalFormatting sqref="CI60:CI74">
    <cfRule type="cellIs" dxfId="1497" priority="58" operator="lessThan">
      <formula>0</formula>
    </cfRule>
  </conditionalFormatting>
  <conditionalFormatting sqref="CJ29">
    <cfRule type="cellIs" dxfId="1496" priority="68" operator="lessThan">
      <formula>0</formula>
    </cfRule>
  </conditionalFormatting>
  <conditionalFormatting sqref="CJ24">
    <cfRule type="cellIs" dxfId="1495" priority="67" operator="lessThan">
      <formula>0</formula>
    </cfRule>
  </conditionalFormatting>
  <conditionalFormatting sqref="CI25:CJ28">
    <cfRule type="cellIs" dxfId="1494" priority="66" operator="lessThan">
      <formula>0</formula>
    </cfRule>
  </conditionalFormatting>
  <conditionalFormatting sqref="CI30:CJ30">
    <cfRule type="cellIs" dxfId="1493" priority="65" operator="lessThan">
      <formula>0</formula>
    </cfRule>
  </conditionalFormatting>
  <conditionalFormatting sqref="CI31:CJ34">
    <cfRule type="cellIs" dxfId="1492" priority="64" operator="lessThan">
      <formula>0</formula>
    </cfRule>
  </conditionalFormatting>
  <conditionalFormatting sqref="CI40:CI54">
    <cfRule type="cellIs" dxfId="1491" priority="61" operator="lessThan">
      <formula>0</formula>
    </cfRule>
  </conditionalFormatting>
  <conditionalFormatting sqref="CJ56">
    <cfRule type="cellIs" dxfId="1490" priority="60" operator="lessThan">
      <formula>0</formula>
    </cfRule>
  </conditionalFormatting>
  <conditionalFormatting sqref="CI24">
    <cfRule type="cellIs" dxfId="1489" priority="56" operator="lessThan">
      <formula>0</formula>
    </cfRule>
  </conditionalFormatting>
  <conditionalFormatting sqref="CL57:CM57 CL58:CL59 CM58:CM74">
    <cfRule type="cellIs" dxfId="1488" priority="46" operator="lessThan">
      <formula>0</formula>
    </cfRule>
  </conditionalFormatting>
  <conditionalFormatting sqref="CL56">
    <cfRule type="cellIs" dxfId="1487" priority="44" operator="lessThan">
      <formula>0</formula>
    </cfRule>
  </conditionalFormatting>
  <conditionalFormatting sqref="CL36:CM36">
    <cfRule type="cellIs" dxfId="1486" priority="50" operator="lessThan">
      <formula>0</formula>
    </cfRule>
  </conditionalFormatting>
  <conditionalFormatting sqref="CL37:CM37 CL38:CL39 CM38:CM54">
    <cfRule type="cellIs" dxfId="1485" priority="49" operator="lessThan">
      <formula>0</formula>
    </cfRule>
  </conditionalFormatting>
  <conditionalFormatting sqref="CL60:CL74">
    <cfRule type="cellIs" dxfId="1484" priority="45" operator="lessThan">
      <formula>0</formula>
    </cfRule>
  </conditionalFormatting>
  <conditionalFormatting sqref="CM29">
    <cfRule type="cellIs" dxfId="1483" priority="55" operator="lessThan">
      <formula>0</formula>
    </cfRule>
  </conditionalFormatting>
  <conditionalFormatting sqref="CM24">
    <cfRule type="cellIs" dxfId="1482" priority="54" operator="lessThan">
      <formula>0</formula>
    </cfRule>
  </conditionalFormatting>
  <conditionalFormatting sqref="CL25:CM28">
    <cfRule type="cellIs" dxfId="1481" priority="53" operator="lessThan">
      <formula>0</formula>
    </cfRule>
  </conditionalFormatting>
  <conditionalFormatting sqref="CL30:CM30">
    <cfRule type="cellIs" dxfId="1480" priority="52" operator="lessThan">
      <formula>0</formula>
    </cfRule>
  </conditionalFormatting>
  <conditionalFormatting sqref="CL31:CM34">
    <cfRule type="cellIs" dxfId="1479" priority="51" operator="lessThan">
      <formula>0</formula>
    </cfRule>
  </conditionalFormatting>
  <conditionalFormatting sqref="CL40:CL54">
    <cfRule type="cellIs" dxfId="1478" priority="48" operator="lessThan">
      <formula>0</formula>
    </cfRule>
  </conditionalFormatting>
  <conditionalFormatting sqref="CM56">
    <cfRule type="cellIs" dxfId="1477" priority="47" operator="lessThan">
      <formula>0</formula>
    </cfRule>
  </conditionalFormatting>
  <conditionalFormatting sqref="CL24">
    <cfRule type="cellIs" dxfId="1476" priority="43" operator="less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CB75"/>
  <sheetViews>
    <sheetView topLeftCell="V1" zoomScale="80" zoomScaleNormal="80" workbookViewId="0">
      <selection activeCell="AC3" sqref="AC3:AC22"/>
    </sheetView>
  </sheetViews>
  <sheetFormatPr defaultRowHeight="15" x14ac:dyDescent="0.25"/>
  <cols>
    <col min="1" max="2" width="9.140625" style="54"/>
    <col min="3" max="3" width="113.42578125" style="54" bestFit="1" customWidth="1"/>
    <col min="4" max="4" width="6" style="54" customWidth="1"/>
    <col min="5" max="5" width="32.140625" style="54" bestFit="1" customWidth="1"/>
    <col min="6" max="6" width="15.85546875" style="54" bestFit="1" customWidth="1"/>
    <col min="7" max="7" width="6.42578125" style="25" customWidth="1"/>
    <col min="8" max="8" width="32.140625" style="54" bestFit="1" customWidth="1"/>
    <col min="9" max="9" width="13.140625" style="54" bestFit="1" customWidth="1"/>
    <col min="10" max="10" width="9.140625" style="54"/>
    <col min="11" max="11" width="32.140625" style="54" bestFit="1" customWidth="1"/>
    <col min="12" max="12" width="12" style="54" customWidth="1"/>
    <col min="13" max="13" width="9.140625" style="54"/>
    <col min="14" max="14" width="32.140625" style="54" customWidth="1"/>
    <col min="15" max="15" width="14.42578125" style="54" customWidth="1"/>
    <col min="16" max="16" width="9.140625" style="54"/>
    <col min="17" max="17" width="32.140625" style="54" bestFit="1" customWidth="1"/>
    <col min="18" max="18" width="12.5703125" style="54" customWidth="1"/>
    <col min="19" max="19" width="9.140625" style="54"/>
    <col min="20" max="20" width="32.140625" style="54" bestFit="1" customWidth="1"/>
    <col min="21" max="21" width="13.28515625" style="54" bestFit="1" customWidth="1"/>
    <col min="22" max="22" width="9.140625" style="54"/>
    <col min="23" max="23" width="32.140625" style="54" bestFit="1" customWidth="1"/>
    <col min="24" max="24" width="12" style="54" customWidth="1"/>
    <col min="25" max="25" width="9.140625" style="54"/>
    <col min="26" max="26" width="32.140625" style="54" bestFit="1" customWidth="1"/>
    <col min="27" max="27" width="14.42578125" style="54" customWidth="1"/>
    <col min="28" max="28" width="9.140625" style="54"/>
    <col min="29" max="29" width="32.140625" style="54" bestFit="1" customWidth="1"/>
    <col min="30" max="30" width="11.85546875" style="54" customWidth="1"/>
    <col min="31" max="31" width="9.140625" style="54"/>
    <col min="32" max="32" width="32.140625" style="54" bestFit="1" customWidth="1"/>
    <col min="33" max="33" width="14" style="54" customWidth="1"/>
    <col min="34" max="34" width="9.140625" style="54"/>
    <col min="35" max="35" width="32.140625" style="54" customWidth="1"/>
    <col min="36" max="36" width="13.140625" style="54" customWidth="1"/>
    <col min="37" max="37" width="9.140625" style="54" customWidth="1"/>
    <col min="38" max="38" width="32.140625" style="54" customWidth="1"/>
    <col min="39" max="39" width="11.42578125" style="54" customWidth="1"/>
    <col min="40" max="40" width="9.140625" style="54" customWidth="1"/>
    <col min="41" max="41" width="32.140625" style="54" customWidth="1"/>
    <col min="42" max="42" width="13" style="54" customWidth="1"/>
    <col min="43" max="43" width="9.140625" style="54" customWidth="1"/>
    <col min="44" max="44" width="32.140625" style="54" customWidth="1"/>
    <col min="45" max="45" width="12.28515625" style="54" customWidth="1"/>
    <col min="46" max="46" width="9.140625" style="54" customWidth="1"/>
    <col min="47" max="47" width="32.140625" style="54" customWidth="1"/>
    <col min="48" max="48" width="10.42578125" style="54" customWidth="1"/>
    <col min="49" max="49" width="9.140625" style="54" customWidth="1"/>
    <col min="50" max="50" width="32.140625" style="54" customWidth="1"/>
    <col min="51" max="51" width="13" style="54" customWidth="1"/>
    <col min="52" max="52" width="9.140625" style="54" customWidth="1"/>
    <col min="53" max="53" width="32.140625" style="54" customWidth="1"/>
    <col min="54" max="54" width="12.85546875" style="54" customWidth="1"/>
    <col min="55" max="55" width="9.140625" style="54" customWidth="1"/>
    <col min="56" max="56" width="32.140625" style="54" customWidth="1"/>
    <col min="57" max="57" width="13.140625" style="54" customWidth="1"/>
    <col min="58" max="58" width="9.140625" style="54" customWidth="1"/>
    <col min="59" max="59" width="32.140625" style="54" customWidth="1"/>
    <col min="60" max="60" width="12" style="54" customWidth="1"/>
    <col min="61" max="61" width="9.140625" style="54" customWidth="1"/>
    <col min="62" max="62" width="32.140625" style="54" customWidth="1"/>
    <col min="63" max="63" width="13.28515625" style="54" customWidth="1"/>
    <col min="64" max="64" width="9.140625" style="54" customWidth="1"/>
    <col min="65" max="65" width="32.140625" style="54" customWidth="1"/>
    <col min="66" max="66" width="12.28515625" style="54" customWidth="1"/>
    <col min="67" max="67" width="9.140625" style="54" customWidth="1"/>
    <col min="68" max="68" width="31.140625" style="54" customWidth="1"/>
    <col min="69" max="69" width="13.140625" style="54" customWidth="1"/>
    <col min="70" max="70" width="9.140625" style="54" customWidth="1"/>
    <col min="71" max="71" width="31.140625" style="54" customWidth="1"/>
    <col min="72" max="72" width="13.140625" style="54" customWidth="1"/>
    <col min="73" max="73" width="9.140625" style="54" customWidth="1"/>
    <col min="74" max="74" width="32.140625" style="54" customWidth="1"/>
    <col min="75" max="75" width="12.28515625" style="54" customWidth="1"/>
    <col min="76" max="76" width="9.140625" style="54" customWidth="1"/>
    <col min="77" max="77" width="32.140625" style="54" customWidth="1"/>
    <col min="78" max="78" width="13.140625" style="54" customWidth="1"/>
    <col min="79" max="79" width="9.140625" style="54" customWidth="1"/>
    <col min="80" max="16384" width="9.140625" style="54"/>
  </cols>
  <sheetData>
    <row r="1" spans="1:80" x14ac:dyDescent="0.25">
      <c r="A1" s="54" t="s">
        <v>60</v>
      </c>
      <c r="B1" s="57" t="e">
        <f>'Baseline information'!#REF!</f>
        <v>#REF!</v>
      </c>
      <c r="C1" s="57">
        <f>CBA_Scenarios!B1</f>
        <v>0</v>
      </c>
      <c r="D1" s="55"/>
      <c r="E1" s="55"/>
      <c r="F1" s="55" t="str">
        <f>'Phase 2'!F1</f>
        <v>Existing</v>
      </c>
      <c r="G1" s="55"/>
      <c r="H1" s="487" t="str">
        <f>CBA_Scenarios!B46</f>
        <v>Option 3A</v>
      </c>
      <c r="I1" s="487"/>
      <c r="K1" s="487" t="str">
        <f>CBA_Scenarios!B47</f>
        <v>Option 3B</v>
      </c>
      <c r="L1" s="487"/>
      <c r="N1" s="487" t="str">
        <f>CBA_Scenarios!B48</f>
        <v>Option 3C</v>
      </c>
      <c r="O1" s="487"/>
      <c r="Q1" s="487" t="str">
        <f>CBA_Scenarios!B49</f>
        <v>Option 3D</v>
      </c>
      <c r="R1" s="487"/>
      <c r="T1" s="487" t="str">
        <f>CBA_Scenarios!B50</f>
        <v>Option 3E</v>
      </c>
      <c r="U1" s="487"/>
      <c r="W1" s="487" t="str">
        <f>CBA_Scenarios!B51</f>
        <v>Option 3F</v>
      </c>
      <c r="X1" s="487"/>
      <c r="Z1" s="487" t="str">
        <f>CBA_Scenarios!B52</f>
        <v>Option 3G</v>
      </c>
      <c r="AA1" s="487"/>
      <c r="AC1" s="487" t="str">
        <f>CBA_Scenarios!B53</f>
        <v>Option 3H</v>
      </c>
      <c r="AD1" s="487"/>
      <c r="AF1" s="487" t="str">
        <f>CBA_Scenarios!B54</f>
        <v>Option 3I</v>
      </c>
      <c r="AG1" s="487"/>
      <c r="AI1" s="487" t="s">
        <v>308</v>
      </c>
      <c r="AJ1" s="487"/>
      <c r="AL1" s="487"/>
      <c r="AM1" s="487"/>
      <c r="AO1" s="487"/>
      <c r="AP1" s="487"/>
      <c r="AR1" s="487"/>
      <c r="AS1" s="487"/>
      <c r="AU1" s="487"/>
      <c r="AV1" s="487"/>
      <c r="AX1" s="487"/>
      <c r="AY1" s="487"/>
      <c r="BA1" s="487"/>
      <c r="BB1" s="487"/>
      <c r="BD1" s="487"/>
      <c r="BE1" s="487"/>
      <c r="BG1" s="487"/>
      <c r="BH1" s="487"/>
      <c r="BJ1" s="487"/>
      <c r="BK1" s="487"/>
      <c r="BM1" s="487"/>
      <c r="BN1" s="487"/>
      <c r="BP1" s="487"/>
      <c r="BQ1" s="487"/>
      <c r="BS1" s="487"/>
      <c r="BT1" s="487"/>
      <c r="BV1" s="487"/>
      <c r="BW1" s="487"/>
      <c r="BY1" s="487"/>
      <c r="BZ1" s="487"/>
    </row>
    <row r="2" spans="1:80" x14ac:dyDescent="0.25">
      <c r="A2" s="37" t="s">
        <v>0</v>
      </c>
      <c r="B2" s="2" t="s">
        <v>1</v>
      </c>
      <c r="C2" s="59" t="s">
        <v>2</v>
      </c>
      <c r="D2" s="66"/>
      <c r="E2" s="66"/>
      <c r="F2" s="59" t="str">
        <f>'Phase 2'!F2</f>
        <v>Existing Install</v>
      </c>
      <c r="G2" s="66"/>
      <c r="H2" s="59" t="s">
        <v>3</v>
      </c>
      <c r="I2" s="59" t="s">
        <v>4</v>
      </c>
      <c r="K2" s="20" t="s">
        <v>3</v>
      </c>
      <c r="L2" s="3" t="s">
        <v>4</v>
      </c>
      <c r="N2" s="20" t="s">
        <v>3</v>
      </c>
      <c r="O2" s="3" t="s">
        <v>4</v>
      </c>
      <c r="Q2" s="20" t="s">
        <v>3</v>
      </c>
      <c r="R2" s="3" t="s">
        <v>4</v>
      </c>
      <c r="T2" s="20" t="s">
        <v>3</v>
      </c>
      <c r="U2" s="3" t="s">
        <v>4</v>
      </c>
      <c r="W2" s="20" t="s">
        <v>3</v>
      </c>
      <c r="X2" s="3" t="s">
        <v>4</v>
      </c>
      <c r="Z2" s="20" t="s">
        <v>3</v>
      </c>
      <c r="AA2" s="3" t="s">
        <v>4</v>
      </c>
      <c r="AC2" s="20" t="s">
        <v>3</v>
      </c>
      <c r="AD2" s="3" t="s">
        <v>4</v>
      </c>
      <c r="AF2" s="20" t="s">
        <v>3</v>
      </c>
      <c r="AG2" s="3" t="s">
        <v>4</v>
      </c>
      <c r="AI2" s="20" t="s">
        <v>3</v>
      </c>
      <c r="AJ2" s="3" t="s">
        <v>4</v>
      </c>
      <c r="AL2" s="20" t="s">
        <v>3</v>
      </c>
      <c r="AM2" s="3" t="s">
        <v>4</v>
      </c>
      <c r="AO2" s="20" t="s">
        <v>3</v>
      </c>
      <c r="AP2" s="3" t="s">
        <v>4</v>
      </c>
      <c r="AR2" s="20" t="s">
        <v>3</v>
      </c>
      <c r="AS2" s="3" t="s">
        <v>4</v>
      </c>
      <c r="AU2" s="20" t="s">
        <v>3</v>
      </c>
      <c r="AV2" s="3" t="s">
        <v>4</v>
      </c>
      <c r="AX2" s="20" t="s">
        <v>3</v>
      </c>
      <c r="AY2" s="3" t="s">
        <v>4</v>
      </c>
      <c r="BA2" s="20" t="s">
        <v>3</v>
      </c>
      <c r="BB2" s="3" t="s">
        <v>4</v>
      </c>
      <c r="BD2" s="20" t="s">
        <v>3</v>
      </c>
      <c r="BE2" s="3" t="s">
        <v>4</v>
      </c>
      <c r="BG2" s="20" t="s">
        <v>3</v>
      </c>
      <c r="BH2" s="3" t="s">
        <v>4</v>
      </c>
      <c r="BJ2" s="20" t="s">
        <v>3</v>
      </c>
      <c r="BK2" s="3" t="s">
        <v>4</v>
      </c>
      <c r="BM2" s="20" t="s">
        <v>3</v>
      </c>
      <c r="BN2" s="3" t="s">
        <v>4</v>
      </c>
      <c r="BP2" s="20" t="s">
        <v>3</v>
      </c>
      <c r="BQ2" s="3" t="s">
        <v>4</v>
      </c>
      <c r="BS2" s="20" t="s">
        <v>3</v>
      </c>
      <c r="BT2" s="3" t="s">
        <v>4</v>
      </c>
      <c r="BV2" s="20" t="s">
        <v>3</v>
      </c>
      <c r="BW2" s="3" t="s">
        <v>4</v>
      </c>
      <c r="BY2" s="20" t="s">
        <v>3</v>
      </c>
      <c r="BZ2" s="3" t="s">
        <v>4</v>
      </c>
      <c r="CB2" s="54" t="s">
        <v>307</v>
      </c>
    </row>
    <row r="3" spans="1:80" x14ac:dyDescent="0.25">
      <c r="A3" s="4" t="s">
        <v>5</v>
      </c>
      <c r="B3" s="5" t="s">
        <v>6</v>
      </c>
      <c r="C3" s="5" t="s">
        <v>242</v>
      </c>
      <c r="D3" s="63"/>
      <c r="E3" s="63"/>
      <c r="F3" s="56">
        <f>'Phase 2'!F3</f>
        <v>-6012.1014605404434</v>
      </c>
      <c r="G3" s="104"/>
      <c r="H3" s="56">
        <f>[39]Results!$M6</f>
        <v>-7138.1644234341775</v>
      </c>
      <c r="I3" s="56">
        <f>H3-$F3</f>
        <v>-1126.062962893734</v>
      </c>
      <c r="K3" s="56">
        <f>[40]Results!$M6</f>
        <v>-6600.447931914232</v>
      </c>
      <c r="L3" s="56">
        <f>K3-$F3</f>
        <v>-588.34647137378852</v>
      </c>
      <c r="N3" s="56">
        <f>[41]Results!$M6</f>
        <v>-7138.1644234341775</v>
      </c>
      <c r="O3" s="56">
        <f>N3-$F3</f>
        <v>-1126.062962893734</v>
      </c>
      <c r="Q3" s="56">
        <f>[42]Results!$M6</f>
        <v>-7138.1644234341775</v>
      </c>
      <c r="R3" s="56">
        <f>Q3-$F3</f>
        <v>-1126.062962893734</v>
      </c>
      <c r="T3" s="56">
        <f>[43]Results!$M6</f>
        <v>-6600.447931914232</v>
      </c>
      <c r="U3" s="56">
        <f>T3-$F3</f>
        <v>-588.34647137378852</v>
      </c>
      <c r="W3" s="56">
        <f>[44]Results!$M6</f>
        <v>-6600.447931914232</v>
      </c>
      <c r="X3" s="56">
        <f>W3-$F3</f>
        <v>-588.34647137378852</v>
      </c>
      <c r="Z3" s="56">
        <f>[45]Results!$M6</f>
        <v>-7138.1644234341775</v>
      </c>
      <c r="AA3" s="56">
        <f>Z3-$F3</f>
        <v>-1126.062962893734</v>
      </c>
      <c r="AC3" s="56">
        <f>[46]Results!$M6</f>
        <v>-7138.1644234341775</v>
      </c>
      <c r="AD3" s="56">
        <f>AC3-$F3</f>
        <v>-1126.062962893734</v>
      </c>
      <c r="AF3" s="56"/>
      <c r="AG3" s="56">
        <f>AF3-$F3</f>
        <v>6012.1014605404434</v>
      </c>
      <c r="AI3" s="56"/>
      <c r="AJ3" s="56">
        <f>AI3-$F3</f>
        <v>6012.1014605404434</v>
      </c>
      <c r="AL3" s="56"/>
      <c r="AM3" s="56">
        <f>AL3-$F3</f>
        <v>6012.1014605404434</v>
      </c>
      <c r="AO3" s="56"/>
      <c r="AP3" s="56">
        <f>AO3-$F3</f>
        <v>6012.1014605404434</v>
      </c>
      <c r="AR3" s="56"/>
      <c r="AS3" s="56">
        <f>AR3-$F3</f>
        <v>6012.1014605404434</v>
      </c>
      <c r="AU3" s="56"/>
      <c r="AV3" s="56">
        <f>AU3-$F3</f>
        <v>6012.1014605404434</v>
      </c>
      <c r="AX3" s="56"/>
      <c r="AY3" s="56">
        <f>AX3-$F3</f>
        <v>6012.1014605404434</v>
      </c>
      <c r="BA3" s="56"/>
      <c r="BB3" s="56">
        <f>BA3-$F3</f>
        <v>6012.1014605404434</v>
      </c>
      <c r="BD3" s="56"/>
      <c r="BE3" s="56">
        <f>BD3-$F3</f>
        <v>6012.1014605404434</v>
      </c>
      <c r="BG3" s="56"/>
      <c r="BH3" s="56">
        <f>BG3-$F3</f>
        <v>6012.1014605404434</v>
      </c>
      <c r="BJ3" s="56"/>
      <c r="BK3" s="56">
        <f>BJ3-$F3</f>
        <v>6012.1014605404434</v>
      </c>
      <c r="BM3" s="56"/>
      <c r="BN3" s="56">
        <f>BM3-$F3</f>
        <v>6012.1014605404434</v>
      </c>
      <c r="BP3" s="56"/>
      <c r="BQ3" s="56">
        <f>BP3-$F3</f>
        <v>6012.1014605404434</v>
      </c>
      <c r="BS3" s="56"/>
      <c r="BT3" s="56">
        <f>BS3-$F3</f>
        <v>6012.1014605404434</v>
      </c>
      <c r="BV3" s="56"/>
      <c r="BW3" s="56">
        <f>BV3-$F3</f>
        <v>6012.1014605404434</v>
      </c>
      <c r="BY3" s="56"/>
      <c r="BZ3" s="56">
        <f>BY3-$F3</f>
        <v>6012.1014605404434</v>
      </c>
    </row>
    <row r="4" spans="1:80" x14ac:dyDescent="0.25">
      <c r="A4" s="4" t="s">
        <v>5</v>
      </c>
      <c r="B4" s="11" t="s">
        <v>8</v>
      </c>
      <c r="C4" s="11" t="s">
        <v>9</v>
      </c>
      <c r="D4" s="63"/>
      <c r="E4" s="63"/>
      <c r="F4" s="56">
        <f>'Phase 2'!F4</f>
        <v>-2744.01909789601</v>
      </c>
      <c r="G4" s="104"/>
      <c r="H4" s="56">
        <f>[39]Results!$M7</f>
        <v>-175.3016460408042</v>
      </c>
      <c r="I4" s="56">
        <f t="shared" ref="I4:I20" si="0">H4-$F4</f>
        <v>2568.7174518552056</v>
      </c>
      <c r="K4" s="56">
        <f>[40]Results!$M7</f>
        <v>-208.83234243639228</v>
      </c>
      <c r="L4" s="56">
        <f t="shared" ref="L4:L20" si="1">K4-$F4</f>
        <v>2535.1867554596179</v>
      </c>
      <c r="N4" s="56">
        <f>[41]Results!$M7</f>
        <v>-961.61689965096059</v>
      </c>
      <c r="O4" s="56">
        <f t="shared" ref="O4:O20" si="2">N4-$F4</f>
        <v>1782.4021982450495</v>
      </c>
      <c r="Q4" s="56">
        <f>[42]Results!$M7</f>
        <v>-950.4158029825237</v>
      </c>
      <c r="R4" s="56">
        <f t="shared" ref="R4:R20" si="3">Q4-$F4</f>
        <v>1793.6032949134863</v>
      </c>
      <c r="T4" s="56">
        <f>[43]Results!$M7</f>
        <v>-992.95328083486163</v>
      </c>
      <c r="U4" s="56">
        <f t="shared" ref="U4:U20" si="4">T4-$F4</f>
        <v>1751.0658170611482</v>
      </c>
      <c r="W4" s="56">
        <f>[44]Results!$M7</f>
        <v>-978.69093943571454</v>
      </c>
      <c r="X4" s="56">
        <f t="shared" ref="X4:X20" si="5">W4-$F4</f>
        <v>1765.3281584602955</v>
      </c>
      <c r="Z4" s="56">
        <f>[45]Results!$M7</f>
        <v>-1064.7823019280668</v>
      </c>
      <c r="AA4" s="56">
        <f t="shared" ref="AA4:AA20" si="6">Z4-$F4</f>
        <v>1679.2367959679432</v>
      </c>
      <c r="AC4" s="56">
        <f>[46]Results!$M7</f>
        <v>-1005.5731626672662</v>
      </c>
      <c r="AD4" s="56">
        <f t="shared" ref="AD4:AD20" si="7">AC4-$F4</f>
        <v>1738.4459352287438</v>
      </c>
      <c r="AF4" s="56"/>
      <c r="AG4" s="56">
        <f t="shared" ref="AG4:AG20" si="8">AF4-$F4</f>
        <v>2744.01909789601</v>
      </c>
      <c r="AI4" s="56"/>
      <c r="AJ4" s="56">
        <f t="shared" ref="AJ4:AJ20" si="9">AI4-$F4</f>
        <v>2744.01909789601</v>
      </c>
      <c r="AL4" s="56"/>
      <c r="AM4" s="56">
        <f t="shared" ref="AM4:AM20" si="10">AL4-$F4</f>
        <v>2744.01909789601</v>
      </c>
      <c r="AO4" s="56"/>
      <c r="AP4" s="56">
        <f t="shared" ref="AP4:AP20" si="11">AO4-$F4</f>
        <v>2744.01909789601</v>
      </c>
      <c r="AR4" s="56"/>
      <c r="AS4" s="56">
        <f t="shared" ref="AS4:AS20" si="12">AR4-$F4</f>
        <v>2744.01909789601</v>
      </c>
      <c r="AU4" s="56"/>
      <c r="AV4" s="56">
        <f t="shared" ref="AV4:AV20" si="13">AU4-$F4</f>
        <v>2744.01909789601</v>
      </c>
      <c r="AX4" s="56"/>
      <c r="AY4" s="56">
        <f t="shared" ref="AY4:AY20" si="14">AX4-$F4</f>
        <v>2744.01909789601</v>
      </c>
      <c r="BA4" s="56"/>
      <c r="BB4" s="56">
        <f t="shared" ref="BB4:BB20" si="15">BA4-$F4</f>
        <v>2744.01909789601</v>
      </c>
      <c r="BD4" s="56"/>
      <c r="BE4" s="56">
        <f t="shared" ref="BE4:BE20" si="16">BD4-$F4</f>
        <v>2744.01909789601</v>
      </c>
      <c r="BG4" s="56"/>
      <c r="BH4" s="56">
        <f t="shared" ref="BH4:BH20" si="17">BG4-$F4</f>
        <v>2744.01909789601</v>
      </c>
      <c r="BJ4" s="56"/>
      <c r="BK4" s="56">
        <f t="shared" ref="BK4:BK20" si="18">BJ4-$F4</f>
        <v>2744.01909789601</v>
      </c>
      <c r="BM4" s="56"/>
      <c r="BN4" s="56">
        <f t="shared" ref="BN4:BN20" si="19">BM4-$F4</f>
        <v>2744.01909789601</v>
      </c>
      <c r="BP4" s="56"/>
      <c r="BQ4" s="56">
        <f t="shared" ref="BQ4:BQ20" si="20">BP4-$F4</f>
        <v>2744.01909789601</v>
      </c>
      <c r="BS4" s="56"/>
      <c r="BT4" s="56">
        <f t="shared" ref="BT4:BT20" si="21">BS4-$F4</f>
        <v>2744.01909789601</v>
      </c>
      <c r="BV4" s="56"/>
      <c r="BW4" s="56">
        <f t="shared" ref="BW4:BW20" si="22">BV4-$F4</f>
        <v>2744.01909789601</v>
      </c>
      <c r="BY4" s="56"/>
      <c r="BZ4" s="56">
        <f t="shared" ref="BZ4:BZ20" si="23">BY4-$F4</f>
        <v>2744.01909789601</v>
      </c>
    </row>
    <row r="5" spans="1:80" x14ac:dyDescent="0.25">
      <c r="A5" s="4" t="s">
        <v>5</v>
      </c>
      <c r="B5" s="11" t="s">
        <v>10</v>
      </c>
      <c r="C5" s="11" t="s">
        <v>243</v>
      </c>
      <c r="D5" s="63"/>
      <c r="E5" s="63"/>
      <c r="F5" s="56">
        <f>'Phase 2'!F5</f>
        <v>-11208.194057797469</v>
      </c>
      <c r="G5" s="104"/>
      <c r="H5" s="56">
        <f>[39]Results!$M8</f>
        <v>-1664.0161601425057</v>
      </c>
      <c r="I5" s="56">
        <f t="shared" si="0"/>
        <v>9544.1778976549631</v>
      </c>
      <c r="K5" s="56">
        <f>[40]Results!$M8</f>
        <v>-1708.368078301854</v>
      </c>
      <c r="L5" s="56">
        <f t="shared" si="1"/>
        <v>9499.8259794956157</v>
      </c>
      <c r="N5" s="56">
        <f>[41]Results!$M8</f>
        <v>-6857.6500690877219</v>
      </c>
      <c r="O5" s="56">
        <f t="shared" si="2"/>
        <v>4350.5439887097473</v>
      </c>
      <c r="Q5" s="56">
        <f>[42]Results!$M8</f>
        <v>-6857.6500690877219</v>
      </c>
      <c r="R5" s="56">
        <f t="shared" si="3"/>
        <v>4350.5439887097473</v>
      </c>
      <c r="T5" s="56">
        <f>[43]Results!$M8</f>
        <v>-6902.0021008270087</v>
      </c>
      <c r="U5" s="56">
        <f t="shared" si="4"/>
        <v>4306.1919569704605</v>
      </c>
      <c r="W5" s="56">
        <f>[44]Results!$M8</f>
        <v>-6902.0021008270087</v>
      </c>
      <c r="X5" s="56">
        <f t="shared" si="5"/>
        <v>4306.1919569704605</v>
      </c>
      <c r="Z5" s="56">
        <f>[45]Results!$M8</f>
        <v>-6857.6500690877219</v>
      </c>
      <c r="AA5" s="56">
        <f t="shared" si="6"/>
        <v>4350.5439887097473</v>
      </c>
      <c r="AC5" s="56">
        <f>[46]Results!$M8</f>
        <v>-6857.6500690877219</v>
      </c>
      <c r="AD5" s="56">
        <f t="shared" si="7"/>
        <v>4350.5439887097473</v>
      </c>
      <c r="AF5" s="56"/>
      <c r="AG5" s="56">
        <f t="shared" si="8"/>
        <v>11208.194057797469</v>
      </c>
      <c r="AI5" s="56"/>
      <c r="AJ5" s="56">
        <f t="shared" si="9"/>
        <v>11208.194057797469</v>
      </c>
      <c r="AL5" s="56"/>
      <c r="AM5" s="56">
        <f t="shared" si="10"/>
        <v>11208.194057797469</v>
      </c>
      <c r="AO5" s="56"/>
      <c r="AP5" s="56">
        <f t="shared" si="11"/>
        <v>11208.194057797469</v>
      </c>
      <c r="AR5" s="56"/>
      <c r="AS5" s="56">
        <f t="shared" si="12"/>
        <v>11208.194057797469</v>
      </c>
      <c r="AU5" s="56"/>
      <c r="AV5" s="56">
        <f t="shared" si="13"/>
        <v>11208.194057797469</v>
      </c>
      <c r="AX5" s="56"/>
      <c r="AY5" s="56">
        <f t="shared" si="14"/>
        <v>11208.194057797469</v>
      </c>
      <c r="BA5" s="56"/>
      <c r="BB5" s="56">
        <f t="shared" si="15"/>
        <v>11208.194057797469</v>
      </c>
      <c r="BD5" s="56"/>
      <c r="BE5" s="56">
        <f t="shared" si="16"/>
        <v>11208.194057797469</v>
      </c>
      <c r="BG5" s="56"/>
      <c r="BH5" s="56">
        <f t="shared" si="17"/>
        <v>11208.194057797469</v>
      </c>
      <c r="BJ5" s="56"/>
      <c r="BK5" s="56">
        <f t="shared" si="18"/>
        <v>11208.194057797469</v>
      </c>
      <c r="BM5" s="56"/>
      <c r="BN5" s="56">
        <f t="shared" si="19"/>
        <v>11208.194057797469</v>
      </c>
      <c r="BP5" s="56"/>
      <c r="BQ5" s="56">
        <f t="shared" si="20"/>
        <v>11208.194057797469</v>
      </c>
      <c r="BS5" s="56"/>
      <c r="BT5" s="56">
        <f t="shared" si="21"/>
        <v>11208.194057797469</v>
      </c>
      <c r="BV5" s="56"/>
      <c r="BW5" s="56">
        <f t="shared" si="22"/>
        <v>11208.194057797469</v>
      </c>
      <c r="BY5" s="56"/>
      <c r="BZ5" s="56">
        <f t="shared" si="23"/>
        <v>11208.194057797469</v>
      </c>
    </row>
    <row r="6" spans="1:80" x14ac:dyDescent="0.25">
      <c r="A6" s="8" t="s">
        <v>5</v>
      </c>
      <c r="B6" s="11" t="s">
        <v>12</v>
      </c>
      <c r="C6" s="11" t="s">
        <v>244</v>
      </c>
      <c r="D6" s="63"/>
      <c r="E6" s="63"/>
      <c r="F6" s="56">
        <f>'Phase 2'!F6</f>
        <v>-36206.04353405955</v>
      </c>
      <c r="G6" s="104"/>
      <c r="H6" s="56">
        <f>[39]Results!$M9</f>
        <v>-46986.755056761132</v>
      </c>
      <c r="I6" s="56">
        <f t="shared" si="0"/>
        <v>-10780.711522701582</v>
      </c>
      <c r="K6" s="56">
        <f>[40]Results!$M9</f>
        <v>-43447.252240871443</v>
      </c>
      <c r="L6" s="56">
        <f t="shared" si="1"/>
        <v>-7241.2087068118926</v>
      </c>
      <c r="N6" s="56">
        <f>[41]Results!$M9</f>
        <v>-46986.755056761132</v>
      </c>
      <c r="O6" s="56">
        <f t="shared" si="2"/>
        <v>-10780.711522701582</v>
      </c>
      <c r="Q6" s="56">
        <f>[42]Results!$M9</f>
        <v>-46986.755056761132</v>
      </c>
      <c r="R6" s="56">
        <f t="shared" si="3"/>
        <v>-10780.711522701582</v>
      </c>
      <c r="T6" s="56">
        <f>[43]Results!$M9</f>
        <v>-43447.252240871443</v>
      </c>
      <c r="U6" s="56">
        <f t="shared" si="4"/>
        <v>-7241.2087068118926</v>
      </c>
      <c r="W6" s="56">
        <f>[44]Results!$M9</f>
        <v>-43447.252240871443</v>
      </c>
      <c r="X6" s="56">
        <f t="shared" si="5"/>
        <v>-7241.2087068118926</v>
      </c>
      <c r="Z6" s="56">
        <f>[45]Results!$M9</f>
        <v>-46986.755056761132</v>
      </c>
      <c r="AA6" s="56">
        <f t="shared" si="6"/>
        <v>-10780.711522701582</v>
      </c>
      <c r="AC6" s="56">
        <f>[46]Results!$M9</f>
        <v>-46986.755056761132</v>
      </c>
      <c r="AD6" s="56">
        <f t="shared" si="7"/>
        <v>-10780.711522701582</v>
      </c>
      <c r="AF6" s="56"/>
      <c r="AG6" s="56">
        <f t="shared" si="8"/>
        <v>36206.04353405955</v>
      </c>
      <c r="AI6" s="56"/>
      <c r="AJ6" s="56">
        <f t="shared" si="9"/>
        <v>36206.04353405955</v>
      </c>
      <c r="AL6" s="56"/>
      <c r="AM6" s="56">
        <f t="shared" si="10"/>
        <v>36206.04353405955</v>
      </c>
      <c r="AO6" s="56"/>
      <c r="AP6" s="56">
        <f t="shared" si="11"/>
        <v>36206.04353405955</v>
      </c>
      <c r="AR6" s="56"/>
      <c r="AS6" s="56">
        <f t="shared" si="12"/>
        <v>36206.04353405955</v>
      </c>
      <c r="AU6" s="56"/>
      <c r="AV6" s="56">
        <f t="shared" si="13"/>
        <v>36206.04353405955</v>
      </c>
      <c r="AX6" s="56"/>
      <c r="AY6" s="56">
        <f t="shared" si="14"/>
        <v>36206.04353405955</v>
      </c>
      <c r="BA6" s="56"/>
      <c r="BB6" s="56">
        <f t="shared" si="15"/>
        <v>36206.04353405955</v>
      </c>
      <c r="BD6" s="56"/>
      <c r="BE6" s="56">
        <f t="shared" si="16"/>
        <v>36206.04353405955</v>
      </c>
      <c r="BG6" s="56"/>
      <c r="BH6" s="56">
        <f t="shared" si="17"/>
        <v>36206.04353405955</v>
      </c>
      <c r="BJ6" s="56"/>
      <c r="BK6" s="56">
        <f t="shared" si="18"/>
        <v>36206.04353405955</v>
      </c>
      <c r="BM6" s="56"/>
      <c r="BN6" s="56">
        <f t="shared" si="19"/>
        <v>36206.04353405955</v>
      </c>
      <c r="BP6" s="56"/>
      <c r="BQ6" s="56">
        <f t="shared" si="20"/>
        <v>36206.04353405955</v>
      </c>
      <c r="BS6" s="56"/>
      <c r="BT6" s="56">
        <f t="shared" si="21"/>
        <v>36206.04353405955</v>
      </c>
      <c r="BV6" s="56"/>
      <c r="BW6" s="56">
        <f t="shared" si="22"/>
        <v>36206.04353405955</v>
      </c>
      <c r="BY6" s="56"/>
      <c r="BZ6" s="56">
        <f t="shared" si="23"/>
        <v>36206.04353405955</v>
      </c>
    </row>
    <row r="7" spans="1:80" x14ac:dyDescent="0.25">
      <c r="A7" s="8" t="s">
        <v>5</v>
      </c>
      <c r="B7" s="11" t="s">
        <v>14</v>
      </c>
      <c r="C7" s="11" t="s">
        <v>13</v>
      </c>
      <c r="D7" s="63"/>
      <c r="E7" s="63"/>
      <c r="F7" s="56">
        <f>'Phase 2'!F7</f>
        <v>-1566.7566791483475</v>
      </c>
      <c r="G7" s="104"/>
      <c r="H7" s="56">
        <f>[39]Results!$M10</f>
        <v>-1566.7566791483475</v>
      </c>
      <c r="I7" s="56">
        <f t="shared" si="0"/>
        <v>0</v>
      </c>
      <c r="K7" s="56">
        <f>[40]Results!$M10</f>
        <v>-1566.7566791483475</v>
      </c>
      <c r="L7" s="56">
        <f t="shared" si="1"/>
        <v>0</v>
      </c>
      <c r="N7" s="56">
        <f>[41]Results!$M10</f>
        <v>-1062.2652698803652</v>
      </c>
      <c r="O7" s="56">
        <f t="shared" si="2"/>
        <v>504.49140926798236</v>
      </c>
      <c r="Q7" s="56">
        <f>[42]Results!$M10</f>
        <v>-790.42512332410695</v>
      </c>
      <c r="R7" s="56">
        <f t="shared" si="3"/>
        <v>776.33155582424058</v>
      </c>
      <c r="T7" s="56">
        <f>[43]Results!$M10</f>
        <v>-1062.2652698803652</v>
      </c>
      <c r="U7" s="56">
        <f t="shared" si="4"/>
        <v>504.49140926798236</v>
      </c>
      <c r="W7" s="56">
        <f>[44]Results!$M10</f>
        <v>-790.42512332410695</v>
      </c>
      <c r="X7" s="56">
        <f t="shared" si="5"/>
        <v>776.33155582424058</v>
      </c>
      <c r="Z7" s="56">
        <f>[45]Results!$M10</f>
        <v>-7584.0044654804678</v>
      </c>
      <c r="AA7" s="56">
        <f t="shared" si="6"/>
        <v>-6017.2477863321201</v>
      </c>
      <c r="AC7" s="56">
        <f>[46]Results!$M10</f>
        <v>-4085.001064551022</v>
      </c>
      <c r="AD7" s="56">
        <f t="shared" si="7"/>
        <v>-2518.2443854026742</v>
      </c>
      <c r="AF7" s="56"/>
      <c r="AG7" s="56">
        <f t="shared" si="8"/>
        <v>1566.7566791483475</v>
      </c>
      <c r="AI7" s="56"/>
      <c r="AJ7" s="56">
        <f t="shared" si="9"/>
        <v>1566.7566791483475</v>
      </c>
      <c r="AL7" s="56"/>
      <c r="AM7" s="56">
        <f t="shared" si="10"/>
        <v>1566.7566791483475</v>
      </c>
      <c r="AO7" s="56"/>
      <c r="AP7" s="56">
        <f t="shared" si="11"/>
        <v>1566.7566791483475</v>
      </c>
      <c r="AR7" s="56"/>
      <c r="AS7" s="56">
        <f t="shared" si="12"/>
        <v>1566.7566791483475</v>
      </c>
      <c r="AU7" s="56"/>
      <c r="AV7" s="56">
        <f t="shared" si="13"/>
        <v>1566.7566791483475</v>
      </c>
      <c r="AX7" s="56"/>
      <c r="AY7" s="56">
        <f t="shared" si="14"/>
        <v>1566.7566791483475</v>
      </c>
      <c r="BA7" s="56"/>
      <c r="BB7" s="56">
        <f t="shared" si="15"/>
        <v>1566.7566791483475</v>
      </c>
      <c r="BD7" s="56"/>
      <c r="BE7" s="56">
        <f t="shared" si="16"/>
        <v>1566.7566791483475</v>
      </c>
      <c r="BG7" s="56"/>
      <c r="BH7" s="56">
        <f t="shared" si="17"/>
        <v>1566.7566791483475</v>
      </c>
      <c r="BJ7" s="56"/>
      <c r="BK7" s="56">
        <f t="shared" si="18"/>
        <v>1566.7566791483475</v>
      </c>
      <c r="BM7" s="56"/>
      <c r="BN7" s="56">
        <f t="shared" si="19"/>
        <v>1566.7566791483475</v>
      </c>
      <c r="BP7" s="56"/>
      <c r="BQ7" s="56">
        <f t="shared" si="20"/>
        <v>1566.7566791483475</v>
      </c>
      <c r="BS7" s="56"/>
      <c r="BT7" s="56">
        <f t="shared" si="21"/>
        <v>1566.7566791483475</v>
      </c>
      <c r="BV7" s="56"/>
      <c r="BW7" s="56">
        <f t="shared" si="22"/>
        <v>1566.7566791483475</v>
      </c>
      <c r="BY7" s="56"/>
      <c r="BZ7" s="56">
        <f t="shared" si="23"/>
        <v>1566.7566791483475</v>
      </c>
    </row>
    <row r="8" spans="1:80" x14ac:dyDescent="0.25">
      <c r="A8" s="8" t="s">
        <v>5</v>
      </c>
      <c r="B8" s="11" t="s">
        <v>16</v>
      </c>
      <c r="C8" s="11" t="s">
        <v>245</v>
      </c>
      <c r="D8" s="63"/>
      <c r="E8" s="63"/>
      <c r="F8" s="56">
        <f>'Phase 2'!F8</f>
        <v>-166212.92986315151</v>
      </c>
      <c r="G8" s="104"/>
      <c r="H8" s="56">
        <f>[39]Results!$M11</f>
        <v>-166212.92986315151</v>
      </c>
      <c r="I8" s="56">
        <f t="shared" si="0"/>
        <v>0</v>
      </c>
      <c r="K8" s="56">
        <f>[40]Results!$M11</f>
        <v>-166212.92986315151</v>
      </c>
      <c r="L8" s="56">
        <f t="shared" si="1"/>
        <v>0</v>
      </c>
      <c r="N8" s="56">
        <f>[41]Results!$M11</f>
        <v>-166212.92986315151</v>
      </c>
      <c r="O8" s="56">
        <f t="shared" si="2"/>
        <v>0</v>
      </c>
      <c r="Q8" s="56">
        <f>[42]Results!$M11</f>
        <v>-166212.92986315151</v>
      </c>
      <c r="R8" s="56">
        <f t="shared" si="3"/>
        <v>0</v>
      </c>
      <c r="T8" s="56">
        <f>[43]Results!$M11</f>
        <v>-166212.92986315151</v>
      </c>
      <c r="U8" s="56">
        <f t="shared" si="4"/>
        <v>0</v>
      </c>
      <c r="W8" s="56">
        <f>[44]Results!$M11</f>
        <v>-166212.92986315151</v>
      </c>
      <c r="X8" s="56">
        <f t="shared" si="5"/>
        <v>0</v>
      </c>
      <c r="Z8" s="56">
        <f>[45]Results!$M11</f>
        <v>-166212.92986315151</v>
      </c>
      <c r="AA8" s="56">
        <f t="shared" si="6"/>
        <v>0</v>
      </c>
      <c r="AC8" s="56">
        <f>[46]Results!$M11</f>
        <v>-166212.92986315151</v>
      </c>
      <c r="AD8" s="56">
        <f t="shared" si="7"/>
        <v>0</v>
      </c>
      <c r="AF8" s="56"/>
      <c r="AG8" s="56">
        <f t="shared" si="8"/>
        <v>166212.92986315151</v>
      </c>
      <c r="AI8" s="56"/>
      <c r="AJ8" s="56">
        <f t="shared" si="9"/>
        <v>166212.92986315151</v>
      </c>
      <c r="AL8" s="56"/>
      <c r="AM8" s="56">
        <f t="shared" si="10"/>
        <v>166212.92986315151</v>
      </c>
      <c r="AO8" s="56"/>
      <c r="AP8" s="56">
        <f t="shared" si="11"/>
        <v>166212.92986315151</v>
      </c>
      <c r="AR8" s="56"/>
      <c r="AS8" s="56">
        <f t="shared" si="12"/>
        <v>166212.92986315151</v>
      </c>
      <c r="AU8" s="56"/>
      <c r="AV8" s="56">
        <f t="shared" si="13"/>
        <v>166212.92986315151</v>
      </c>
      <c r="AX8" s="56"/>
      <c r="AY8" s="56">
        <f t="shared" si="14"/>
        <v>166212.92986315151</v>
      </c>
      <c r="BA8" s="56"/>
      <c r="BB8" s="56">
        <f t="shared" si="15"/>
        <v>166212.92986315151</v>
      </c>
      <c r="BD8" s="56"/>
      <c r="BE8" s="56">
        <f t="shared" si="16"/>
        <v>166212.92986315151</v>
      </c>
      <c r="BG8" s="56"/>
      <c r="BH8" s="56">
        <f t="shared" si="17"/>
        <v>166212.92986315151</v>
      </c>
      <c r="BJ8" s="56"/>
      <c r="BK8" s="56">
        <f t="shared" si="18"/>
        <v>166212.92986315151</v>
      </c>
      <c r="BM8" s="56"/>
      <c r="BN8" s="56">
        <f t="shared" si="19"/>
        <v>166212.92986315151</v>
      </c>
      <c r="BP8" s="56"/>
      <c r="BQ8" s="56">
        <f t="shared" si="20"/>
        <v>166212.92986315151</v>
      </c>
      <c r="BS8" s="56"/>
      <c r="BT8" s="56">
        <f t="shared" si="21"/>
        <v>166212.92986315151</v>
      </c>
      <c r="BV8" s="56"/>
      <c r="BW8" s="56">
        <f t="shared" si="22"/>
        <v>166212.92986315151</v>
      </c>
      <c r="BY8" s="56"/>
      <c r="BZ8" s="56">
        <f t="shared" si="23"/>
        <v>166212.92986315151</v>
      </c>
    </row>
    <row r="9" spans="1:80" x14ac:dyDescent="0.25">
      <c r="A9" s="8" t="s">
        <v>5</v>
      </c>
      <c r="B9" s="11" t="s">
        <v>18</v>
      </c>
      <c r="C9" s="11" t="s">
        <v>17</v>
      </c>
      <c r="D9" s="63"/>
      <c r="E9" s="63"/>
      <c r="F9" s="56">
        <f>'Phase 2'!F9</f>
        <v>-306972.9310982778</v>
      </c>
      <c r="G9" s="104"/>
      <c r="H9" s="56">
        <f>[39]Results!$M12</f>
        <v>-45574.614196621638</v>
      </c>
      <c r="I9" s="56">
        <f t="shared" si="0"/>
        <v>261398.31690165616</v>
      </c>
      <c r="K9" s="56">
        <f>[40]Results!$M12</f>
        <v>-46789.338401856017</v>
      </c>
      <c r="L9" s="56">
        <f t="shared" si="1"/>
        <v>260183.59269642178</v>
      </c>
      <c r="N9" s="56">
        <f>[41]Results!$M12</f>
        <v>-187819.30337998184</v>
      </c>
      <c r="O9" s="56">
        <f t="shared" si="2"/>
        <v>119153.62771829596</v>
      </c>
      <c r="Q9" s="56">
        <f>[42]Results!$M12</f>
        <v>-187819.30337998184</v>
      </c>
      <c r="R9" s="56">
        <f t="shared" si="3"/>
        <v>119153.62771829596</v>
      </c>
      <c r="T9" s="56">
        <f>[43]Results!$M12</f>
        <v>-189034.02758521622</v>
      </c>
      <c r="U9" s="56">
        <f t="shared" si="4"/>
        <v>117938.90351306158</v>
      </c>
      <c r="W9" s="56">
        <f>[44]Results!$M12</f>
        <v>-189034.02758521622</v>
      </c>
      <c r="X9" s="56">
        <f t="shared" si="5"/>
        <v>117938.90351306158</v>
      </c>
      <c r="Z9" s="56">
        <f>[45]Results!$M12</f>
        <v>-187819.30337998184</v>
      </c>
      <c r="AA9" s="56">
        <f t="shared" si="6"/>
        <v>119153.62771829596</v>
      </c>
      <c r="AC9" s="56">
        <f>[46]Results!$M12</f>
        <v>-187819.30337998184</v>
      </c>
      <c r="AD9" s="56">
        <f t="shared" si="7"/>
        <v>119153.62771829596</v>
      </c>
      <c r="AF9" s="56"/>
      <c r="AG9" s="56">
        <f t="shared" si="8"/>
        <v>306972.9310982778</v>
      </c>
      <c r="AI9" s="56"/>
      <c r="AJ9" s="56">
        <f t="shared" si="9"/>
        <v>306972.9310982778</v>
      </c>
      <c r="AL9" s="56"/>
      <c r="AM9" s="56">
        <f t="shared" si="10"/>
        <v>306972.9310982778</v>
      </c>
      <c r="AO9" s="56"/>
      <c r="AP9" s="56">
        <f t="shared" si="11"/>
        <v>306972.9310982778</v>
      </c>
      <c r="AR9" s="56"/>
      <c r="AS9" s="56">
        <f t="shared" si="12"/>
        <v>306972.9310982778</v>
      </c>
      <c r="AU9" s="56"/>
      <c r="AV9" s="56">
        <f t="shared" si="13"/>
        <v>306972.9310982778</v>
      </c>
      <c r="AX9" s="56"/>
      <c r="AY9" s="56">
        <f t="shared" si="14"/>
        <v>306972.9310982778</v>
      </c>
      <c r="BA9" s="56"/>
      <c r="BB9" s="56">
        <f t="shared" si="15"/>
        <v>306972.9310982778</v>
      </c>
      <c r="BD9" s="56"/>
      <c r="BE9" s="56">
        <f t="shared" si="16"/>
        <v>306972.9310982778</v>
      </c>
      <c r="BG9" s="56"/>
      <c r="BH9" s="56">
        <f t="shared" si="17"/>
        <v>306972.9310982778</v>
      </c>
      <c r="BJ9" s="56"/>
      <c r="BK9" s="56">
        <f t="shared" si="18"/>
        <v>306972.9310982778</v>
      </c>
      <c r="BM9" s="56"/>
      <c r="BN9" s="56">
        <f t="shared" si="19"/>
        <v>306972.9310982778</v>
      </c>
      <c r="BP9" s="56"/>
      <c r="BQ9" s="56">
        <f t="shared" si="20"/>
        <v>306972.9310982778</v>
      </c>
      <c r="BS9" s="56"/>
      <c r="BT9" s="56">
        <f t="shared" si="21"/>
        <v>306972.9310982778</v>
      </c>
      <c r="BV9" s="56"/>
      <c r="BW9" s="56">
        <f t="shared" si="22"/>
        <v>306972.9310982778</v>
      </c>
      <c r="BY9" s="56"/>
      <c r="BZ9" s="56">
        <f t="shared" si="23"/>
        <v>306972.9310982778</v>
      </c>
    </row>
    <row r="10" spans="1:80" x14ac:dyDescent="0.25">
      <c r="A10" s="8" t="s">
        <v>5</v>
      </c>
      <c r="B10" s="11" t="s">
        <v>20</v>
      </c>
      <c r="C10" s="11" t="s">
        <v>246</v>
      </c>
      <c r="D10" s="63"/>
      <c r="E10" s="63"/>
      <c r="F10" s="56">
        <f>'Phase 2'!F10</f>
        <v>-1175912.7817671327</v>
      </c>
      <c r="G10" s="104"/>
      <c r="H10" s="56">
        <f>[39]Results!$M13</f>
        <v>-1078174.304894407</v>
      </c>
      <c r="I10" s="56">
        <f t="shared" si="0"/>
        <v>97738.476872725645</v>
      </c>
      <c r="K10" s="56">
        <f>[40]Results!$M13</f>
        <v>-1078354.9354092942</v>
      </c>
      <c r="L10" s="56">
        <f t="shared" si="1"/>
        <v>97557.846357838484</v>
      </c>
      <c r="N10" s="56">
        <f>[41]Results!$M13</f>
        <v>-1127343.2761675641</v>
      </c>
      <c r="O10" s="56">
        <f t="shared" si="2"/>
        <v>48569.505599568598</v>
      </c>
      <c r="Q10" s="56">
        <f>[42]Results!$M13</f>
        <v>-1127343.2761675641</v>
      </c>
      <c r="R10" s="56">
        <f t="shared" si="3"/>
        <v>48569.505599568598</v>
      </c>
      <c r="T10" s="56">
        <f>[43]Results!$M13</f>
        <v>-1127523.906682451</v>
      </c>
      <c r="U10" s="56">
        <f t="shared" si="4"/>
        <v>48388.875084681669</v>
      </c>
      <c r="W10" s="56">
        <f>[44]Results!$M13</f>
        <v>-1127523.906682451</v>
      </c>
      <c r="X10" s="56">
        <f t="shared" si="5"/>
        <v>48388.875084681669</v>
      </c>
      <c r="Z10" s="56">
        <f>[45]Results!$M13</f>
        <v>-1127343.2761675641</v>
      </c>
      <c r="AA10" s="56">
        <f t="shared" si="6"/>
        <v>48569.505599568598</v>
      </c>
      <c r="AC10" s="56">
        <f>[46]Results!$M13</f>
        <v>-1127343.2761675641</v>
      </c>
      <c r="AD10" s="56">
        <f t="shared" si="7"/>
        <v>48569.505599568598</v>
      </c>
      <c r="AF10" s="56"/>
      <c r="AG10" s="56">
        <f t="shared" si="8"/>
        <v>1175912.7817671327</v>
      </c>
      <c r="AI10" s="56"/>
      <c r="AJ10" s="56">
        <f t="shared" si="9"/>
        <v>1175912.7817671327</v>
      </c>
      <c r="AL10" s="56"/>
      <c r="AM10" s="56">
        <f t="shared" si="10"/>
        <v>1175912.7817671327</v>
      </c>
      <c r="AO10" s="56"/>
      <c r="AP10" s="56">
        <f t="shared" si="11"/>
        <v>1175912.7817671327</v>
      </c>
      <c r="AR10" s="56"/>
      <c r="AS10" s="56">
        <f t="shared" si="12"/>
        <v>1175912.7817671327</v>
      </c>
      <c r="AU10" s="56"/>
      <c r="AV10" s="56">
        <f t="shared" si="13"/>
        <v>1175912.7817671327</v>
      </c>
      <c r="AX10" s="56"/>
      <c r="AY10" s="56">
        <f t="shared" si="14"/>
        <v>1175912.7817671327</v>
      </c>
      <c r="BA10" s="56"/>
      <c r="BB10" s="56">
        <f t="shared" si="15"/>
        <v>1175912.7817671327</v>
      </c>
      <c r="BD10" s="56"/>
      <c r="BE10" s="56">
        <f t="shared" si="16"/>
        <v>1175912.7817671327</v>
      </c>
      <c r="BG10" s="56"/>
      <c r="BH10" s="56">
        <f t="shared" si="17"/>
        <v>1175912.7817671327</v>
      </c>
      <c r="BJ10" s="56"/>
      <c r="BK10" s="56">
        <f t="shared" si="18"/>
        <v>1175912.7817671327</v>
      </c>
      <c r="BM10" s="56"/>
      <c r="BN10" s="56">
        <f t="shared" si="19"/>
        <v>1175912.7817671327</v>
      </c>
      <c r="BP10" s="56"/>
      <c r="BQ10" s="56">
        <f t="shared" si="20"/>
        <v>1175912.7817671327</v>
      </c>
      <c r="BS10" s="56"/>
      <c r="BT10" s="56">
        <f t="shared" si="21"/>
        <v>1175912.7817671327</v>
      </c>
      <c r="BV10" s="56"/>
      <c r="BW10" s="56">
        <f t="shared" si="22"/>
        <v>1175912.7817671327</v>
      </c>
      <c r="BY10" s="56"/>
      <c r="BZ10" s="56">
        <f t="shared" si="23"/>
        <v>1175912.7817671327</v>
      </c>
    </row>
    <row r="11" spans="1:80" x14ac:dyDescent="0.25">
      <c r="A11" s="8" t="s">
        <v>5</v>
      </c>
      <c r="B11" s="11" t="s">
        <v>22</v>
      </c>
      <c r="C11" s="11" t="s">
        <v>21</v>
      </c>
      <c r="D11" s="63"/>
      <c r="E11" s="63"/>
      <c r="F11" s="56">
        <f>'Phase 2'!F11</f>
        <v>-37.438220334334353</v>
      </c>
      <c r="G11" s="104"/>
      <c r="H11" s="56">
        <f>[39]Results!$M14</f>
        <v>-37.438220334334353</v>
      </c>
      <c r="I11" s="56">
        <f t="shared" si="0"/>
        <v>0</v>
      </c>
      <c r="K11" s="56">
        <f>[40]Results!$M14</f>
        <v>-37.438220334334353</v>
      </c>
      <c r="L11" s="56">
        <f t="shared" si="1"/>
        <v>0</v>
      </c>
      <c r="N11" s="56">
        <f>[41]Results!$M14</f>
        <v>-25.383214736898353</v>
      </c>
      <c r="O11" s="56">
        <f t="shared" si="2"/>
        <v>12.055005597436001</v>
      </c>
      <c r="Q11" s="56">
        <f>[42]Results!$M14</f>
        <v>-18.887495626242934</v>
      </c>
      <c r="R11" s="56">
        <f t="shared" si="3"/>
        <v>18.550724708091419</v>
      </c>
      <c r="T11" s="56">
        <f>[43]Results!$M14</f>
        <v>-25.383214736898353</v>
      </c>
      <c r="U11" s="56">
        <f t="shared" si="4"/>
        <v>12.055005597436001</v>
      </c>
      <c r="W11" s="56">
        <f>[44]Results!$M14</f>
        <v>-18.887495626242934</v>
      </c>
      <c r="X11" s="56">
        <f t="shared" si="5"/>
        <v>18.550724708091419</v>
      </c>
      <c r="Z11" s="56">
        <f>[45]Results!$M14</f>
        <v>-181.22254334321525</v>
      </c>
      <c r="AA11" s="56">
        <f t="shared" si="6"/>
        <v>-143.7843230088809</v>
      </c>
      <c r="AC11" s="56">
        <f>[46]Results!$M14</f>
        <v>-97.612585257197424</v>
      </c>
      <c r="AD11" s="56">
        <f t="shared" si="7"/>
        <v>-60.17436492286307</v>
      </c>
      <c r="AF11" s="56"/>
      <c r="AG11" s="56">
        <f t="shared" si="8"/>
        <v>37.438220334334353</v>
      </c>
      <c r="AI11" s="56"/>
      <c r="AJ11" s="56">
        <f t="shared" si="9"/>
        <v>37.438220334334353</v>
      </c>
      <c r="AL11" s="56"/>
      <c r="AM11" s="56">
        <f t="shared" si="10"/>
        <v>37.438220334334353</v>
      </c>
      <c r="AO11" s="56"/>
      <c r="AP11" s="56">
        <f t="shared" si="11"/>
        <v>37.438220334334353</v>
      </c>
      <c r="AR11" s="56"/>
      <c r="AS11" s="56">
        <f t="shared" si="12"/>
        <v>37.438220334334353</v>
      </c>
      <c r="AU11" s="56"/>
      <c r="AV11" s="56">
        <f t="shared" si="13"/>
        <v>37.438220334334353</v>
      </c>
      <c r="AX11" s="56"/>
      <c r="AY11" s="56">
        <f t="shared" si="14"/>
        <v>37.438220334334353</v>
      </c>
      <c r="BA11" s="56"/>
      <c r="BB11" s="56">
        <f t="shared" si="15"/>
        <v>37.438220334334353</v>
      </c>
      <c r="BD11" s="56"/>
      <c r="BE11" s="56">
        <f t="shared" si="16"/>
        <v>37.438220334334353</v>
      </c>
      <c r="BG11" s="56"/>
      <c r="BH11" s="56">
        <f t="shared" si="17"/>
        <v>37.438220334334353</v>
      </c>
      <c r="BJ11" s="56"/>
      <c r="BK11" s="56">
        <f t="shared" si="18"/>
        <v>37.438220334334353</v>
      </c>
      <c r="BM11" s="56"/>
      <c r="BN11" s="56">
        <f t="shared" si="19"/>
        <v>37.438220334334353</v>
      </c>
      <c r="BP11" s="56"/>
      <c r="BQ11" s="56">
        <f t="shared" si="20"/>
        <v>37.438220334334353</v>
      </c>
      <c r="BS11" s="56"/>
      <c r="BT11" s="56">
        <f t="shared" si="21"/>
        <v>37.438220334334353</v>
      </c>
      <c r="BV11" s="56"/>
      <c r="BW11" s="56">
        <f t="shared" si="22"/>
        <v>37.438220334334353</v>
      </c>
      <c r="BY11" s="56"/>
      <c r="BZ11" s="56">
        <f t="shared" si="23"/>
        <v>37.438220334334353</v>
      </c>
    </row>
    <row r="12" spans="1:80" x14ac:dyDescent="0.25">
      <c r="A12" s="9" t="s">
        <v>5</v>
      </c>
      <c r="B12" s="11" t="s">
        <v>24</v>
      </c>
      <c r="C12" s="11" t="s">
        <v>247</v>
      </c>
      <c r="D12" s="63"/>
      <c r="E12" s="63"/>
      <c r="F12" s="56">
        <f>'Phase 2'!F12</f>
        <v>-117241.59718282183</v>
      </c>
      <c r="G12" s="104"/>
      <c r="H12" s="56">
        <f>[39]Results!$M15</f>
        <v>-117241.59718282183</v>
      </c>
      <c r="I12" s="56">
        <f t="shared" si="0"/>
        <v>0</v>
      </c>
      <c r="K12" s="56">
        <f>[40]Results!$M15</f>
        <v>-117241.59718282183</v>
      </c>
      <c r="L12" s="56">
        <f t="shared" si="1"/>
        <v>0</v>
      </c>
      <c r="N12" s="56">
        <f>[41]Results!$M15</f>
        <v>-117241.59718282183</v>
      </c>
      <c r="O12" s="56">
        <f t="shared" si="2"/>
        <v>0</v>
      </c>
      <c r="Q12" s="56">
        <f>[42]Results!$M15</f>
        <v>-117241.59718282183</v>
      </c>
      <c r="R12" s="56">
        <f t="shared" si="3"/>
        <v>0</v>
      </c>
      <c r="T12" s="56">
        <f>[43]Results!$M15</f>
        <v>-117241.59718282183</v>
      </c>
      <c r="U12" s="56">
        <f t="shared" si="4"/>
        <v>0</v>
      </c>
      <c r="W12" s="56">
        <f>[44]Results!$M15</f>
        <v>-117241.59718282183</v>
      </c>
      <c r="X12" s="56">
        <f t="shared" si="5"/>
        <v>0</v>
      </c>
      <c r="Z12" s="56">
        <f>[45]Results!$M15</f>
        <v>-117241.59718282183</v>
      </c>
      <c r="AA12" s="56">
        <f t="shared" si="6"/>
        <v>0</v>
      </c>
      <c r="AC12" s="56">
        <f>[46]Results!$M15</f>
        <v>-117241.59718282183</v>
      </c>
      <c r="AD12" s="56">
        <f t="shared" si="7"/>
        <v>0</v>
      </c>
      <c r="AF12" s="56"/>
      <c r="AG12" s="56">
        <f t="shared" si="8"/>
        <v>117241.59718282183</v>
      </c>
      <c r="AI12" s="56"/>
      <c r="AJ12" s="56">
        <f t="shared" si="9"/>
        <v>117241.59718282183</v>
      </c>
      <c r="AL12" s="56"/>
      <c r="AM12" s="56">
        <f t="shared" si="10"/>
        <v>117241.59718282183</v>
      </c>
      <c r="AO12" s="56"/>
      <c r="AP12" s="56">
        <f t="shared" si="11"/>
        <v>117241.59718282183</v>
      </c>
      <c r="AR12" s="56"/>
      <c r="AS12" s="56">
        <f t="shared" si="12"/>
        <v>117241.59718282183</v>
      </c>
      <c r="AU12" s="56"/>
      <c r="AV12" s="56">
        <f t="shared" si="13"/>
        <v>117241.59718282183</v>
      </c>
      <c r="AX12" s="56"/>
      <c r="AY12" s="56">
        <f t="shared" si="14"/>
        <v>117241.59718282183</v>
      </c>
      <c r="BA12" s="56"/>
      <c r="BB12" s="56">
        <f t="shared" si="15"/>
        <v>117241.59718282183</v>
      </c>
      <c r="BD12" s="56"/>
      <c r="BE12" s="56">
        <f t="shared" si="16"/>
        <v>117241.59718282183</v>
      </c>
      <c r="BG12" s="56"/>
      <c r="BH12" s="56">
        <f t="shared" si="17"/>
        <v>117241.59718282183</v>
      </c>
      <c r="BJ12" s="56"/>
      <c r="BK12" s="56">
        <f t="shared" si="18"/>
        <v>117241.59718282183</v>
      </c>
      <c r="BM12" s="56"/>
      <c r="BN12" s="56">
        <f t="shared" si="19"/>
        <v>117241.59718282183</v>
      </c>
      <c r="BP12" s="56"/>
      <c r="BQ12" s="56">
        <f t="shared" si="20"/>
        <v>117241.59718282183</v>
      </c>
      <c r="BS12" s="56"/>
      <c r="BT12" s="56">
        <f t="shared" si="21"/>
        <v>117241.59718282183</v>
      </c>
      <c r="BV12" s="56"/>
      <c r="BW12" s="56">
        <f t="shared" si="22"/>
        <v>117241.59718282183</v>
      </c>
      <c r="BY12" s="56"/>
      <c r="BZ12" s="56">
        <f t="shared" si="23"/>
        <v>117241.59718282183</v>
      </c>
    </row>
    <row r="13" spans="1:80" x14ac:dyDescent="0.25">
      <c r="A13" s="9" t="s">
        <v>5</v>
      </c>
      <c r="B13" s="11" t="s">
        <v>26</v>
      </c>
      <c r="C13" s="11" t="s">
        <v>25</v>
      </c>
      <c r="D13" s="63"/>
      <c r="E13" s="63"/>
      <c r="F13" s="56">
        <f>'Phase 2'!F13</f>
        <v>-28935.742583283187</v>
      </c>
      <c r="G13" s="104"/>
      <c r="H13" s="56">
        <f>[39]Results!$M16</f>
        <v>-352.78314695879135</v>
      </c>
      <c r="I13" s="56">
        <f t="shared" si="0"/>
        <v>28582.959436324396</v>
      </c>
      <c r="K13" s="56">
        <f>[40]Results!$M16</f>
        <v>-459.08348121687129</v>
      </c>
      <c r="L13" s="56">
        <f t="shared" si="1"/>
        <v>28476.659102066315</v>
      </c>
      <c r="N13" s="56">
        <f>[41]Results!$M16</f>
        <v>-401.76097393579374</v>
      </c>
      <c r="O13" s="56">
        <f t="shared" si="2"/>
        <v>28533.981609347393</v>
      </c>
      <c r="Q13" s="56">
        <f>[42]Results!$M16</f>
        <v>-401.84159036812594</v>
      </c>
      <c r="R13" s="56">
        <f t="shared" si="3"/>
        <v>28533.90099291506</v>
      </c>
      <c r="T13" s="56">
        <f>[43]Results!$M16</f>
        <v>-522.81926764792308</v>
      </c>
      <c r="U13" s="56">
        <f t="shared" si="4"/>
        <v>28412.923315635264</v>
      </c>
      <c r="W13" s="56">
        <f>[44]Results!$M16</f>
        <v>-522.92417535884215</v>
      </c>
      <c r="X13" s="56">
        <f t="shared" si="5"/>
        <v>28412.818407924344</v>
      </c>
      <c r="Z13" s="56">
        <f>[45]Results!$M16</f>
        <v>-1603.2912978011766</v>
      </c>
      <c r="AA13" s="56">
        <f t="shared" si="6"/>
        <v>27332.45128548201</v>
      </c>
      <c r="AC13" s="56">
        <f>[46]Results!$M16</f>
        <v>-1043.6561511656714</v>
      </c>
      <c r="AD13" s="56">
        <f t="shared" si="7"/>
        <v>27892.086432117514</v>
      </c>
      <c r="AF13" s="56"/>
      <c r="AG13" s="56">
        <f t="shared" si="8"/>
        <v>28935.742583283187</v>
      </c>
      <c r="AI13" s="56"/>
      <c r="AJ13" s="56">
        <f t="shared" si="9"/>
        <v>28935.742583283187</v>
      </c>
      <c r="AL13" s="56"/>
      <c r="AM13" s="56">
        <f t="shared" si="10"/>
        <v>28935.742583283187</v>
      </c>
      <c r="AO13" s="56"/>
      <c r="AP13" s="56">
        <f t="shared" si="11"/>
        <v>28935.742583283187</v>
      </c>
      <c r="AR13" s="56"/>
      <c r="AS13" s="56">
        <f t="shared" si="12"/>
        <v>28935.742583283187</v>
      </c>
      <c r="AU13" s="56"/>
      <c r="AV13" s="56">
        <f t="shared" si="13"/>
        <v>28935.742583283187</v>
      </c>
      <c r="AX13" s="56"/>
      <c r="AY13" s="56">
        <f t="shared" si="14"/>
        <v>28935.742583283187</v>
      </c>
      <c r="BA13" s="56"/>
      <c r="BB13" s="56">
        <f t="shared" si="15"/>
        <v>28935.742583283187</v>
      </c>
      <c r="BD13" s="56"/>
      <c r="BE13" s="56">
        <f t="shared" si="16"/>
        <v>28935.742583283187</v>
      </c>
      <c r="BG13" s="56"/>
      <c r="BH13" s="56">
        <f t="shared" si="17"/>
        <v>28935.742583283187</v>
      </c>
      <c r="BJ13" s="56"/>
      <c r="BK13" s="56">
        <f t="shared" si="18"/>
        <v>28935.742583283187</v>
      </c>
      <c r="BM13" s="56"/>
      <c r="BN13" s="56">
        <f t="shared" si="19"/>
        <v>28935.742583283187</v>
      </c>
      <c r="BP13" s="56"/>
      <c r="BQ13" s="56">
        <f t="shared" si="20"/>
        <v>28935.742583283187</v>
      </c>
      <c r="BS13" s="56"/>
      <c r="BT13" s="56">
        <f t="shared" si="21"/>
        <v>28935.742583283187</v>
      </c>
      <c r="BV13" s="56"/>
      <c r="BW13" s="56">
        <f t="shared" si="22"/>
        <v>28935.742583283187</v>
      </c>
      <c r="BY13" s="56"/>
      <c r="BZ13" s="56">
        <f t="shared" si="23"/>
        <v>28935.742583283187</v>
      </c>
    </row>
    <row r="14" spans="1:80" x14ac:dyDescent="0.25">
      <c r="A14" s="9" t="s">
        <v>5</v>
      </c>
      <c r="B14" s="11" t="s">
        <v>28</v>
      </c>
      <c r="C14" s="11" t="s">
        <v>248</v>
      </c>
      <c r="D14" s="63"/>
      <c r="E14" s="63"/>
      <c r="F14" s="56">
        <f>'Phase 2'!F14</f>
        <v>-445.24889285255028</v>
      </c>
      <c r="G14" s="104"/>
      <c r="H14" s="56">
        <f>[39]Results!$M17</f>
        <v>-66.966382505370575</v>
      </c>
      <c r="I14" s="56">
        <f t="shared" si="0"/>
        <v>378.28251034717971</v>
      </c>
      <c r="K14" s="56">
        <f>[40]Results!$M17</f>
        <v>-114.11184172457033</v>
      </c>
      <c r="L14" s="56">
        <f t="shared" si="1"/>
        <v>331.13705112797993</v>
      </c>
      <c r="N14" s="56">
        <f>[41]Results!$M17</f>
        <v>-60.634015065205411</v>
      </c>
      <c r="O14" s="56">
        <f t="shared" si="2"/>
        <v>384.61487778734488</v>
      </c>
      <c r="Q14" s="56">
        <f>[42]Results!$M17</f>
        <v>-47.201202847279262</v>
      </c>
      <c r="R14" s="56">
        <f t="shared" si="3"/>
        <v>398.04769000527102</v>
      </c>
      <c r="T14" s="56">
        <f>[43]Results!$M17</f>
        <v>-103.32138113763327</v>
      </c>
      <c r="U14" s="56">
        <f t="shared" si="4"/>
        <v>341.92751171491705</v>
      </c>
      <c r="W14" s="56">
        <f>[44]Results!$M17</f>
        <v>-80.431643266471866</v>
      </c>
      <c r="X14" s="56">
        <f t="shared" si="5"/>
        <v>364.81724958607845</v>
      </c>
      <c r="Z14" s="56">
        <f>[45]Results!$M17</f>
        <v>-132.93560155618258</v>
      </c>
      <c r="AA14" s="56">
        <f t="shared" si="6"/>
        <v>312.31329129636771</v>
      </c>
      <c r="AC14" s="56">
        <f>[46]Results!$M17</f>
        <v>-88.800480987441205</v>
      </c>
      <c r="AD14" s="56">
        <f t="shared" si="7"/>
        <v>356.44841186510905</v>
      </c>
      <c r="AF14" s="56"/>
      <c r="AG14" s="56">
        <f t="shared" si="8"/>
        <v>445.24889285255028</v>
      </c>
      <c r="AI14" s="56"/>
      <c r="AJ14" s="56">
        <f t="shared" si="9"/>
        <v>445.24889285255028</v>
      </c>
      <c r="AL14" s="56"/>
      <c r="AM14" s="56">
        <f t="shared" si="10"/>
        <v>445.24889285255028</v>
      </c>
      <c r="AO14" s="56"/>
      <c r="AP14" s="56">
        <f t="shared" si="11"/>
        <v>445.24889285255028</v>
      </c>
      <c r="AR14" s="56"/>
      <c r="AS14" s="56">
        <f t="shared" si="12"/>
        <v>445.24889285255028</v>
      </c>
      <c r="AU14" s="56"/>
      <c r="AV14" s="56">
        <f t="shared" si="13"/>
        <v>445.24889285255028</v>
      </c>
      <c r="AX14" s="56"/>
      <c r="AY14" s="56">
        <f t="shared" si="14"/>
        <v>445.24889285255028</v>
      </c>
      <c r="BA14" s="56"/>
      <c r="BB14" s="56">
        <f t="shared" si="15"/>
        <v>445.24889285255028</v>
      </c>
      <c r="BD14" s="56"/>
      <c r="BE14" s="56">
        <f t="shared" si="16"/>
        <v>445.24889285255028</v>
      </c>
      <c r="BG14" s="56"/>
      <c r="BH14" s="56">
        <f t="shared" si="17"/>
        <v>445.24889285255028</v>
      </c>
      <c r="BJ14" s="56"/>
      <c r="BK14" s="56">
        <f t="shared" si="18"/>
        <v>445.24889285255028</v>
      </c>
      <c r="BM14" s="56"/>
      <c r="BN14" s="56">
        <f t="shared" si="19"/>
        <v>445.24889285255028</v>
      </c>
      <c r="BP14" s="56"/>
      <c r="BQ14" s="56">
        <f t="shared" si="20"/>
        <v>445.24889285255028</v>
      </c>
      <c r="BS14" s="56"/>
      <c r="BT14" s="56">
        <f t="shared" si="21"/>
        <v>445.24889285255028</v>
      </c>
      <c r="BV14" s="56"/>
      <c r="BW14" s="56">
        <f t="shared" si="22"/>
        <v>445.24889285255028</v>
      </c>
      <c r="BY14" s="56"/>
      <c r="BZ14" s="56">
        <f t="shared" si="23"/>
        <v>445.24889285255028</v>
      </c>
    </row>
    <row r="15" spans="1:80" x14ac:dyDescent="0.25">
      <c r="A15" s="10" t="s">
        <v>5</v>
      </c>
      <c r="B15" s="11" t="s">
        <v>30</v>
      </c>
      <c r="C15" s="11" t="s">
        <v>27</v>
      </c>
      <c r="D15" s="63"/>
      <c r="E15" s="63"/>
      <c r="F15" s="56">
        <f>'Phase 2'!F15</f>
        <v>-9134845.847271271</v>
      </c>
      <c r="G15" s="104"/>
      <c r="H15" s="56">
        <f>[39]Results!$M18</f>
        <v>-1356201.2576988917</v>
      </c>
      <c r="I15" s="56">
        <f t="shared" si="0"/>
        <v>7778644.5895723794</v>
      </c>
      <c r="K15" s="56">
        <f>[40]Results!$M18</f>
        <v>-1392348.8043964626</v>
      </c>
      <c r="L15" s="56">
        <f t="shared" si="1"/>
        <v>7742497.0428748084</v>
      </c>
      <c r="N15" s="56">
        <f>[41]Results!$M18</f>
        <v>-5589093.401100981</v>
      </c>
      <c r="O15" s="56">
        <f t="shared" si="2"/>
        <v>3545752.44617029</v>
      </c>
      <c r="Q15" s="56">
        <f>[42]Results!$M18</f>
        <v>-5589093.401100981</v>
      </c>
      <c r="R15" s="56">
        <f t="shared" si="3"/>
        <v>3545752.44617029</v>
      </c>
      <c r="T15" s="56">
        <f>[43]Results!$M18</f>
        <v>-5625240.9477985511</v>
      </c>
      <c r="U15" s="56">
        <f t="shared" si="4"/>
        <v>3509604.89947272</v>
      </c>
      <c r="W15" s="56">
        <f>[44]Results!$M18</f>
        <v>-5625240.9477985511</v>
      </c>
      <c r="X15" s="56">
        <f t="shared" si="5"/>
        <v>3509604.89947272</v>
      </c>
      <c r="Z15" s="56">
        <f>[45]Results!$M18</f>
        <v>-5589093.401100981</v>
      </c>
      <c r="AA15" s="56">
        <f t="shared" si="6"/>
        <v>3545752.44617029</v>
      </c>
      <c r="AC15" s="56">
        <f>[46]Results!$M18</f>
        <v>-5589093.401100981</v>
      </c>
      <c r="AD15" s="56">
        <f t="shared" si="7"/>
        <v>3545752.44617029</v>
      </c>
      <c r="AF15" s="56"/>
      <c r="AG15" s="56">
        <f t="shared" si="8"/>
        <v>9134845.847271271</v>
      </c>
      <c r="AI15" s="56"/>
      <c r="AJ15" s="56">
        <f t="shared" si="9"/>
        <v>9134845.847271271</v>
      </c>
      <c r="AL15" s="56"/>
      <c r="AM15" s="56">
        <f t="shared" si="10"/>
        <v>9134845.847271271</v>
      </c>
      <c r="AO15" s="56"/>
      <c r="AP15" s="56">
        <f t="shared" si="11"/>
        <v>9134845.847271271</v>
      </c>
      <c r="AR15" s="56"/>
      <c r="AS15" s="56">
        <f t="shared" si="12"/>
        <v>9134845.847271271</v>
      </c>
      <c r="AU15" s="56"/>
      <c r="AV15" s="56">
        <f t="shared" si="13"/>
        <v>9134845.847271271</v>
      </c>
      <c r="AX15" s="56"/>
      <c r="AY15" s="56">
        <f t="shared" si="14"/>
        <v>9134845.847271271</v>
      </c>
      <c r="BA15" s="56"/>
      <c r="BB15" s="56">
        <f t="shared" si="15"/>
        <v>9134845.847271271</v>
      </c>
      <c r="BD15" s="56"/>
      <c r="BE15" s="56">
        <f t="shared" si="16"/>
        <v>9134845.847271271</v>
      </c>
      <c r="BG15" s="56"/>
      <c r="BH15" s="56">
        <f t="shared" si="17"/>
        <v>9134845.847271271</v>
      </c>
      <c r="BJ15" s="56"/>
      <c r="BK15" s="56">
        <f t="shared" si="18"/>
        <v>9134845.847271271</v>
      </c>
      <c r="BM15" s="56"/>
      <c r="BN15" s="56">
        <f t="shared" si="19"/>
        <v>9134845.847271271</v>
      </c>
      <c r="BP15" s="56"/>
      <c r="BQ15" s="56">
        <f t="shared" si="20"/>
        <v>9134845.847271271</v>
      </c>
      <c r="BS15" s="56"/>
      <c r="BT15" s="56">
        <f t="shared" si="21"/>
        <v>9134845.847271271</v>
      </c>
      <c r="BV15" s="56"/>
      <c r="BW15" s="56">
        <f t="shared" si="22"/>
        <v>9134845.847271271</v>
      </c>
      <c r="BY15" s="56"/>
      <c r="BZ15" s="56">
        <f t="shared" si="23"/>
        <v>9134845.847271271</v>
      </c>
    </row>
    <row r="16" spans="1:80" x14ac:dyDescent="0.25">
      <c r="A16" s="10" t="s">
        <v>5</v>
      </c>
      <c r="B16" s="11" t="s">
        <v>32</v>
      </c>
      <c r="C16" s="11" t="s">
        <v>29</v>
      </c>
      <c r="D16" s="63"/>
      <c r="E16" s="63"/>
      <c r="F16" s="56">
        <f>'Phase 2'!F16</f>
        <v>-4285618.6911067804</v>
      </c>
      <c r="G16" s="104"/>
      <c r="H16" s="56">
        <f>[39]Results!$M19</f>
        <v>-947871.50252656627</v>
      </c>
      <c r="I16" s="56">
        <f t="shared" si="0"/>
        <v>3337747.188580214</v>
      </c>
      <c r="K16" s="56">
        <f>[40]Results!$M19</f>
        <v>-981788.79119346605</v>
      </c>
      <c r="L16" s="56">
        <f t="shared" si="1"/>
        <v>3303829.8999133143</v>
      </c>
      <c r="N16" s="56">
        <f>[41]Results!$M19</f>
        <v>-642659.4447266775</v>
      </c>
      <c r="O16" s="56">
        <f t="shared" si="2"/>
        <v>3642959.2463801028</v>
      </c>
      <c r="Q16" s="56">
        <f>[42]Results!$M19</f>
        <v>-478198.98217202886</v>
      </c>
      <c r="R16" s="56">
        <f t="shared" si="3"/>
        <v>3807419.7089347513</v>
      </c>
      <c r="T16" s="56">
        <f>[43]Results!$M19</f>
        <v>-665655.458261427</v>
      </c>
      <c r="U16" s="56">
        <f t="shared" si="4"/>
        <v>3619963.2328453534</v>
      </c>
      <c r="W16" s="56">
        <f>[44]Results!$M19</f>
        <v>-495310.17591011862</v>
      </c>
      <c r="X16" s="56">
        <f t="shared" si="5"/>
        <v>3790308.5151966619</v>
      </c>
      <c r="Z16" s="56">
        <f>[45]Results!$M19</f>
        <v>-4588243.8565832367</v>
      </c>
      <c r="AA16" s="56">
        <f t="shared" si="6"/>
        <v>-302625.16547645628</v>
      </c>
      <c r="AC16" s="56">
        <f>[46]Results!$M19</f>
        <v>-2471383.1754547618</v>
      </c>
      <c r="AD16" s="56">
        <f t="shared" si="7"/>
        <v>1814235.5156520186</v>
      </c>
      <c r="AF16" s="56"/>
      <c r="AG16" s="56">
        <f t="shared" si="8"/>
        <v>4285618.6911067804</v>
      </c>
      <c r="AI16" s="56"/>
      <c r="AJ16" s="56">
        <f t="shared" si="9"/>
        <v>4285618.6911067804</v>
      </c>
      <c r="AL16" s="56"/>
      <c r="AM16" s="56">
        <f t="shared" si="10"/>
        <v>4285618.6911067804</v>
      </c>
      <c r="AO16" s="56"/>
      <c r="AP16" s="56">
        <f t="shared" si="11"/>
        <v>4285618.6911067804</v>
      </c>
      <c r="AR16" s="56"/>
      <c r="AS16" s="56">
        <f t="shared" si="12"/>
        <v>4285618.6911067804</v>
      </c>
      <c r="AU16" s="56"/>
      <c r="AV16" s="56">
        <f t="shared" si="13"/>
        <v>4285618.6911067804</v>
      </c>
      <c r="AX16" s="56"/>
      <c r="AY16" s="56">
        <f t="shared" si="14"/>
        <v>4285618.6911067804</v>
      </c>
      <c r="BA16" s="56"/>
      <c r="BB16" s="56">
        <f t="shared" si="15"/>
        <v>4285618.6911067804</v>
      </c>
      <c r="BD16" s="56"/>
      <c r="BE16" s="56">
        <f t="shared" si="16"/>
        <v>4285618.6911067804</v>
      </c>
      <c r="BG16" s="56"/>
      <c r="BH16" s="56">
        <f t="shared" si="17"/>
        <v>4285618.6911067804</v>
      </c>
      <c r="BJ16" s="56"/>
      <c r="BK16" s="56">
        <f t="shared" si="18"/>
        <v>4285618.6911067804</v>
      </c>
      <c r="BM16" s="56"/>
      <c r="BN16" s="56">
        <f t="shared" si="19"/>
        <v>4285618.6911067804</v>
      </c>
      <c r="BP16" s="56"/>
      <c r="BQ16" s="56">
        <f t="shared" si="20"/>
        <v>4285618.6911067804</v>
      </c>
      <c r="BS16" s="56"/>
      <c r="BT16" s="56">
        <f t="shared" si="21"/>
        <v>4285618.6911067804</v>
      </c>
      <c r="BV16" s="56"/>
      <c r="BW16" s="56">
        <f t="shared" si="22"/>
        <v>4285618.6911067804</v>
      </c>
      <c r="BY16" s="56"/>
      <c r="BZ16" s="56">
        <f t="shared" si="23"/>
        <v>4285618.6911067804</v>
      </c>
    </row>
    <row r="17" spans="1:78" x14ac:dyDescent="0.25">
      <c r="A17" s="10" t="s">
        <v>5</v>
      </c>
      <c r="B17" s="11" t="s">
        <v>34</v>
      </c>
      <c r="C17" s="11" t="s">
        <v>31</v>
      </c>
      <c r="D17" s="63"/>
      <c r="E17" s="63"/>
      <c r="F17" s="56">
        <f>'Phase 2'!F17</f>
        <v>-1001863.8075797622</v>
      </c>
      <c r="G17" s="104"/>
      <c r="H17" s="56">
        <f>[39]Results!$M20</f>
        <v>-157205.93301046258</v>
      </c>
      <c r="I17" s="56">
        <f t="shared" si="0"/>
        <v>844657.87456929963</v>
      </c>
      <c r="K17" s="56">
        <f>[40]Results!$M20</f>
        <v>-165761.52987950752</v>
      </c>
      <c r="L17" s="56">
        <f t="shared" si="1"/>
        <v>836102.27770025469</v>
      </c>
      <c r="N17" s="56">
        <f>[41]Results!$M20</f>
        <v>-157205.93301046258</v>
      </c>
      <c r="O17" s="56">
        <f t="shared" si="2"/>
        <v>844657.87456929963</v>
      </c>
      <c r="Q17" s="56">
        <f>[42]Results!$M20</f>
        <v>-157205.93301046258</v>
      </c>
      <c r="R17" s="56">
        <f t="shared" si="3"/>
        <v>844657.87456929963</v>
      </c>
      <c r="T17" s="56">
        <f>[43]Results!$M20</f>
        <v>-165761.52987950752</v>
      </c>
      <c r="U17" s="56">
        <f t="shared" si="4"/>
        <v>836102.27770025469</v>
      </c>
      <c r="W17" s="56">
        <f>[44]Results!$M20</f>
        <v>-165761.52987950752</v>
      </c>
      <c r="X17" s="56">
        <f t="shared" si="5"/>
        <v>836102.27770025469</v>
      </c>
      <c r="Z17" s="56">
        <f>[45]Results!$M20</f>
        <v>-157205.93301046258</v>
      </c>
      <c r="AA17" s="56">
        <f t="shared" si="6"/>
        <v>844657.87456929963</v>
      </c>
      <c r="AC17" s="56">
        <f>[46]Results!$M20</f>
        <v>-157205.93301046258</v>
      </c>
      <c r="AD17" s="56">
        <f t="shared" si="7"/>
        <v>844657.87456929963</v>
      </c>
      <c r="AF17" s="56"/>
      <c r="AG17" s="56">
        <f t="shared" si="8"/>
        <v>1001863.8075797622</v>
      </c>
      <c r="AI17" s="56"/>
      <c r="AJ17" s="56">
        <f t="shared" si="9"/>
        <v>1001863.8075797622</v>
      </c>
      <c r="AL17" s="56"/>
      <c r="AM17" s="56">
        <f t="shared" si="10"/>
        <v>1001863.8075797622</v>
      </c>
      <c r="AO17" s="56"/>
      <c r="AP17" s="56">
        <f t="shared" si="11"/>
        <v>1001863.8075797622</v>
      </c>
      <c r="AR17" s="56"/>
      <c r="AS17" s="56">
        <f t="shared" si="12"/>
        <v>1001863.8075797622</v>
      </c>
      <c r="AU17" s="56"/>
      <c r="AV17" s="56">
        <f t="shared" si="13"/>
        <v>1001863.8075797622</v>
      </c>
      <c r="AX17" s="56"/>
      <c r="AY17" s="56">
        <f t="shared" si="14"/>
        <v>1001863.8075797622</v>
      </c>
      <c r="BA17" s="56"/>
      <c r="BB17" s="56">
        <f t="shared" si="15"/>
        <v>1001863.8075797622</v>
      </c>
      <c r="BD17" s="56"/>
      <c r="BE17" s="56">
        <f t="shared" si="16"/>
        <v>1001863.8075797622</v>
      </c>
      <c r="BG17" s="56"/>
      <c r="BH17" s="56">
        <f t="shared" si="17"/>
        <v>1001863.8075797622</v>
      </c>
      <c r="BJ17" s="56"/>
      <c r="BK17" s="56">
        <f t="shared" si="18"/>
        <v>1001863.8075797622</v>
      </c>
      <c r="BM17" s="56"/>
      <c r="BN17" s="56">
        <f t="shared" si="19"/>
        <v>1001863.8075797622</v>
      </c>
      <c r="BP17" s="56"/>
      <c r="BQ17" s="56">
        <f t="shared" si="20"/>
        <v>1001863.8075797622</v>
      </c>
      <c r="BS17" s="56"/>
      <c r="BT17" s="56">
        <f t="shared" si="21"/>
        <v>1001863.8075797622</v>
      </c>
      <c r="BV17" s="56"/>
      <c r="BW17" s="56">
        <f t="shared" si="22"/>
        <v>1001863.8075797622</v>
      </c>
      <c r="BY17" s="56"/>
      <c r="BZ17" s="56">
        <f t="shared" si="23"/>
        <v>1001863.8075797622</v>
      </c>
    </row>
    <row r="18" spans="1:78" x14ac:dyDescent="0.25">
      <c r="A18" s="10" t="s">
        <v>5</v>
      </c>
      <c r="B18" s="11" t="s">
        <v>36</v>
      </c>
      <c r="C18" s="11" t="s">
        <v>33</v>
      </c>
      <c r="D18" s="63"/>
      <c r="E18" s="63"/>
      <c r="F18" s="56">
        <f>'Phase 2'!F18</f>
        <v>-7301.8545371739092</v>
      </c>
      <c r="G18" s="104"/>
      <c r="H18" s="56">
        <f>[39]Results!$M21</f>
        <v>-7301.8545371739092</v>
      </c>
      <c r="I18" s="56">
        <f t="shared" si="0"/>
        <v>0</v>
      </c>
      <c r="K18" s="56">
        <f>[40]Results!$M21</f>
        <v>-7301.8545371739092</v>
      </c>
      <c r="L18" s="56">
        <f t="shared" si="1"/>
        <v>0</v>
      </c>
      <c r="N18" s="56">
        <f>[41]Results!$M21</f>
        <v>-4950.6771432909854</v>
      </c>
      <c r="O18" s="56">
        <f t="shared" si="2"/>
        <v>2351.1773938829238</v>
      </c>
      <c r="Q18" s="56">
        <f>[42]Results!$M21</f>
        <v>-3683.7687369411228</v>
      </c>
      <c r="R18" s="56">
        <f t="shared" si="3"/>
        <v>3618.0858002327864</v>
      </c>
      <c r="T18" s="56">
        <f>[43]Results!$M21</f>
        <v>-4950.6771432909854</v>
      </c>
      <c r="U18" s="56">
        <f t="shared" si="4"/>
        <v>2351.1773938829238</v>
      </c>
      <c r="W18" s="56">
        <f>[44]Results!$M21</f>
        <v>-3683.7687369411228</v>
      </c>
      <c r="X18" s="56">
        <f t="shared" si="5"/>
        <v>3618.0858002327864</v>
      </c>
      <c r="Z18" s="56">
        <f>[45]Results!$M21</f>
        <v>-35345.180367328991</v>
      </c>
      <c r="AA18" s="56">
        <f t="shared" si="6"/>
        <v>-28043.325830155081</v>
      </c>
      <c r="AC18" s="56">
        <f>[46]Results!$M21</f>
        <v>-19038.108440530781</v>
      </c>
      <c r="AD18" s="56">
        <f t="shared" si="7"/>
        <v>-11736.253903356872</v>
      </c>
      <c r="AF18" s="56"/>
      <c r="AG18" s="56">
        <f t="shared" si="8"/>
        <v>7301.8545371739092</v>
      </c>
      <c r="AI18" s="56"/>
      <c r="AJ18" s="56">
        <f t="shared" si="9"/>
        <v>7301.8545371739092</v>
      </c>
      <c r="AL18" s="56"/>
      <c r="AM18" s="56">
        <f t="shared" si="10"/>
        <v>7301.8545371739092</v>
      </c>
      <c r="AO18" s="56"/>
      <c r="AP18" s="56">
        <f t="shared" si="11"/>
        <v>7301.8545371739092</v>
      </c>
      <c r="AR18" s="56"/>
      <c r="AS18" s="56">
        <f t="shared" si="12"/>
        <v>7301.8545371739092</v>
      </c>
      <c r="AU18" s="56"/>
      <c r="AV18" s="56">
        <f t="shared" si="13"/>
        <v>7301.8545371739092</v>
      </c>
      <c r="AX18" s="56"/>
      <c r="AY18" s="56">
        <f t="shared" si="14"/>
        <v>7301.8545371739092</v>
      </c>
      <c r="BA18" s="56"/>
      <c r="BB18" s="56">
        <f t="shared" si="15"/>
        <v>7301.8545371739092</v>
      </c>
      <c r="BD18" s="56"/>
      <c r="BE18" s="56">
        <f t="shared" si="16"/>
        <v>7301.8545371739092</v>
      </c>
      <c r="BG18" s="56"/>
      <c r="BH18" s="56">
        <f t="shared" si="17"/>
        <v>7301.8545371739092</v>
      </c>
      <c r="BJ18" s="56"/>
      <c r="BK18" s="56">
        <f t="shared" si="18"/>
        <v>7301.8545371739092</v>
      </c>
      <c r="BM18" s="56"/>
      <c r="BN18" s="56">
        <f t="shared" si="19"/>
        <v>7301.8545371739092</v>
      </c>
      <c r="BP18" s="56"/>
      <c r="BQ18" s="56">
        <f t="shared" si="20"/>
        <v>7301.8545371739092</v>
      </c>
      <c r="BS18" s="56"/>
      <c r="BT18" s="56">
        <f t="shared" si="21"/>
        <v>7301.8545371739092</v>
      </c>
      <c r="BV18" s="56"/>
      <c r="BW18" s="56">
        <f t="shared" si="22"/>
        <v>7301.8545371739092</v>
      </c>
      <c r="BY18" s="56"/>
      <c r="BZ18" s="56">
        <f t="shared" si="23"/>
        <v>7301.8545371739092</v>
      </c>
    </row>
    <row r="19" spans="1:78" x14ac:dyDescent="0.25">
      <c r="A19" s="10" t="s">
        <v>5</v>
      </c>
      <c r="B19" s="11" t="s">
        <v>249</v>
      </c>
      <c r="C19" s="11" t="s">
        <v>35</v>
      </c>
      <c r="D19" s="63"/>
      <c r="E19" s="63"/>
      <c r="F19" s="56">
        <f>'Phase 2'!F19</f>
        <v>-586762.16431520798</v>
      </c>
      <c r="G19" s="104"/>
      <c r="H19" s="56">
        <f>[39]Results!$M22</f>
        <v>-482678.61996205914</v>
      </c>
      <c r="I19" s="56">
        <f t="shared" si="0"/>
        <v>104083.54435314884</v>
      </c>
      <c r="K19" s="56">
        <f>[40]Results!$M22</f>
        <v>-586762.16431520798</v>
      </c>
      <c r="L19" s="56">
        <f t="shared" si="1"/>
        <v>0</v>
      </c>
      <c r="N19" s="56">
        <f>[41]Results!$M22</f>
        <v>-461748.06495267682</v>
      </c>
      <c r="O19" s="56">
        <f t="shared" si="2"/>
        <v>125014.09936253115</v>
      </c>
      <c r="Q19" s="56">
        <f>[42]Results!$M22</f>
        <v>-433528.66063991241</v>
      </c>
      <c r="R19" s="56">
        <f t="shared" si="3"/>
        <v>153233.50367529556</v>
      </c>
      <c r="T19" s="56">
        <f>[43]Results!$M22</f>
        <v>-555129.23164946062</v>
      </c>
      <c r="U19" s="56">
        <f t="shared" si="4"/>
        <v>31632.932665747358</v>
      </c>
      <c r="W19" s="56">
        <f>[44]Results!$M22</f>
        <v>-521142.95825397351</v>
      </c>
      <c r="X19" s="56">
        <f t="shared" si="5"/>
        <v>65619.206061234465</v>
      </c>
      <c r="Z19" s="56">
        <f>[45]Results!$M22</f>
        <v>-714444.20112592366</v>
      </c>
      <c r="AA19" s="56">
        <f t="shared" si="6"/>
        <v>-127682.03681071568</v>
      </c>
      <c r="AC19" s="56">
        <f>[46]Results!$M22</f>
        <v>-569870.47460154037</v>
      </c>
      <c r="AD19" s="56">
        <f t="shared" si="7"/>
        <v>16891.689713667613</v>
      </c>
      <c r="AF19" s="56"/>
      <c r="AG19" s="56">
        <f t="shared" si="8"/>
        <v>586762.16431520798</v>
      </c>
      <c r="AI19" s="56"/>
      <c r="AJ19" s="56">
        <f t="shared" si="9"/>
        <v>586762.16431520798</v>
      </c>
      <c r="AL19" s="56"/>
      <c r="AM19" s="56">
        <f t="shared" si="10"/>
        <v>586762.16431520798</v>
      </c>
      <c r="AO19" s="56"/>
      <c r="AP19" s="56">
        <f t="shared" si="11"/>
        <v>586762.16431520798</v>
      </c>
      <c r="AR19" s="56"/>
      <c r="AS19" s="56">
        <f t="shared" si="12"/>
        <v>586762.16431520798</v>
      </c>
      <c r="AU19" s="56"/>
      <c r="AV19" s="56">
        <f t="shared" si="13"/>
        <v>586762.16431520798</v>
      </c>
      <c r="AX19" s="56"/>
      <c r="AY19" s="56">
        <f t="shared" si="14"/>
        <v>586762.16431520798</v>
      </c>
      <c r="BA19" s="56"/>
      <c r="BB19" s="56">
        <f t="shared" si="15"/>
        <v>586762.16431520798</v>
      </c>
      <c r="BD19" s="56"/>
      <c r="BE19" s="56">
        <f t="shared" si="16"/>
        <v>586762.16431520798</v>
      </c>
      <c r="BG19" s="56"/>
      <c r="BH19" s="56">
        <f t="shared" si="17"/>
        <v>586762.16431520798</v>
      </c>
      <c r="BJ19" s="56"/>
      <c r="BK19" s="56">
        <f t="shared" si="18"/>
        <v>586762.16431520798</v>
      </c>
      <c r="BM19" s="56"/>
      <c r="BN19" s="56">
        <f t="shared" si="19"/>
        <v>586762.16431520798</v>
      </c>
      <c r="BP19" s="56"/>
      <c r="BQ19" s="56">
        <f t="shared" si="20"/>
        <v>586762.16431520798</v>
      </c>
      <c r="BS19" s="56"/>
      <c r="BT19" s="56">
        <f t="shared" si="21"/>
        <v>586762.16431520798</v>
      </c>
      <c r="BV19" s="56"/>
      <c r="BW19" s="56">
        <f t="shared" si="22"/>
        <v>586762.16431520798</v>
      </c>
      <c r="BY19" s="56"/>
      <c r="BZ19" s="56">
        <f t="shared" si="23"/>
        <v>586762.16431520798</v>
      </c>
    </row>
    <row r="20" spans="1:78" ht="15.75" thickBot="1" x14ac:dyDescent="0.3">
      <c r="A20" s="12" t="s">
        <v>5</v>
      </c>
      <c r="B20" s="13" t="s">
        <v>250</v>
      </c>
      <c r="C20" s="13" t="s">
        <v>37</v>
      </c>
      <c r="D20" s="63"/>
      <c r="E20" s="63"/>
      <c r="F20" s="56">
        <f>'Phase 2'!F20</f>
        <v>-54930.498671953726</v>
      </c>
      <c r="G20" s="104"/>
      <c r="H20" s="56">
        <f>[39]Results!$M23</f>
        <v>-669.70993157448686</v>
      </c>
      <c r="I20" s="56">
        <f t="shared" si="0"/>
        <v>54260.788740379241</v>
      </c>
      <c r="K20" s="56">
        <f>[40]Results!$M23</f>
        <v>-871.50638981244094</v>
      </c>
      <c r="L20" s="56">
        <f t="shared" si="1"/>
        <v>54058.992282141284</v>
      </c>
      <c r="N20" s="56">
        <f>[41]Results!$M23</f>
        <v>-454.06514660096349</v>
      </c>
      <c r="O20" s="56">
        <f t="shared" si="2"/>
        <v>54476.433525352761</v>
      </c>
      <c r="Q20" s="56">
        <f>[42]Results!$M23</f>
        <v>-337.86711255246621</v>
      </c>
      <c r="R20" s="56">
        <f t="shared" si="3"/>
        <v>54592.631559401263</v>
      </c>
      <c r="T20" s="56">
        <f>[43]Results!$M23</f>
        <v>-590.88369157602881</v>
      </c>
      <c r="U20" s="56">
        <f t="shared" si="4"/>
        <v>54339.614980377701</v>
      </c>
      <c r="W20" s="56">
        <f>[44]Results!$M23</f>
        <v>-439.67295931343619</v>
      </c>
      <c r="X20" s="56">
        <f t="shared" si="5"/>
        <v>54490.82571264029</v>
      </c>
      <c r="Z20" s="56">
        <f>[45]Results!$M23</f>
        <v>-3241.7816877591981</v>
      </c>
      <c r="AA20" s="56">
        <f t="shared" si="6"/>
        <v>51688.716984194529</v>
      </c>
      <c r="AC20" s="56">
        <f>[46]Results!$M23</f>
        <v>-1746.1331550916186</v>
      </c>
      <c r="AD20" s="56">
        <f t="shared" si="7"/>
        <v>53184.365516862104</v>
      </c>
      <c r="AF20" s="56"/>
      <c r="AG20" s="56">
        <f t="shared" si="8"/>
        <v>54930.498671953726</v>
      </c>
      <c r="AI20" s="56"/>
      <c r="AJ20" s="56">
        <f t="shared" si="9"/>
        <v>54930.498671953726</v>
      </c>
      <c r="AL20" s="56"/>
      <c r="AM20" s="56">
        <f t="shared" si="10"/>
        <v>54930.498671953726</v>
      </c>
      <c r="AO20" s="56"/>
      <c r="AP20" s="56">
        <f t="shared" si="11"/>
        <v>54930.498671953726</v>
      </c>
      <c r="AR20" s="56"/>
      <c r="AS20" s="56">
        <f t="shared" si="12"/>
        <v>54930.498671953726</v>
      </c>
      <c r="AU20" s="56"/>
      <c r="AV20" s="56">
        <f t="shared" si="13"/>
        <v>54930.498671953726</v>
      </c>
      <c r="AX20" s="56"/>
      <c r="AY20" s="56">
        <f t="shared" si="14"/>
        <v>54930.498671953726</v>
      </c>
      <c r="BA20" s="56"/>
      <c r="BB20" s="56">
        <f t="shared" si="15"/>
        <v>54930.498671953726</v>
      </c>
      <c r="BD20" s="56"/>
      <c r="BE20" s="56">
        <f t="shared" si="16"/>
        <v>54930.498671953726</v>
      </c>
      <c r="BG20" s="56"/>
      <c r="BH20" s="56">
        <f t="shared" si="17"/>
        <v>54930.498671953726</v>
      </c>
      <c r="BJ20" s="56"/>
      <c r="BK20" s="56">
        <f t="shared" si="18"/>
        <v>54930.498671953726</v>
      </c>
      <c r="BM20" s="56"/>
      <c r="BN20" s="56">
        <f t="shared" si="19"/>
        <v>54930.498671953726</v>
      </c>
      <c r="BP20" s="56"/>
      <c r="BQ20" s="56">
        <f t="shared" si="20"/>
        <v>54930.498671953726</v>
      </c>
      <c r="BS20" s="56"/>
      <c r="BT20" s="56">
        <f t="shared" si="21"/>
        <v>54930.498671953726</v>
      </c>
      <c r="BV20" s="56"/>
      <c r="BW20" s="56">
        <f t="shared" si="22"/>
        <v>54930.498671953726</v>
      </c>
      <c r="BY20" s="56"/>
      <c r="BZ20" s="56">
        <f t="shared" si="23"/>
        <v>54930.498671953726</v>
      </c>
    </row>
    <row r="21" spans="1:78" ht="15.75" thickTop="1" x14ac:dyDescent="0.25">
      <c r="A21" s="15"/>
      <c r="B21" s="7"/>
      <c r="C21" s="60"/>
      <c r="D21" s="63"/>
      <c r="E21" s="63"/>
      <c r="F21" s="56">
        <f>'Phase 2'!F21</f>
        <v>0</v>
      </c>
      <c r="G21" s="104"/>
      <c r="H21" s="56">
        <f>[39]Results!$M24</f>
        <v>0</v>
      </c>
      <c r="I21" s="56"/>
      <c r="K21" s="56">
        <f>[40]Results!$M24</f>
        <v>0</v>
      </c>
      <c r="L21" s="56"/>
      <c r="N21" s="56">
        <f>[41]Results!$M24</f>
        <v>0</v>
      </c>
      <c r="O21" s="56"/>
      <c r="Q21" s="56">
        <f>[42]Results!$M24</f>
        <v>0</v>
      </c>
      <c r="R21" s="56"/>
      <c r="T21" s="56">
        <f>[43]Results!$M24</f>
        <v>0</v>
      </c>
      <c r="U21" s="56"/>
      <c r="W21" s="56">
        <f>[44]Results!$M24</f>
        <v>0</v>
      </c>
      <c r="X21" s="56"/>
      <c r="Z21" s="56">
        <f>[45]Results!$M24</f>
        <v>0</v>
      </c>
      <c r="AA21" s="56"/>
      <c r="AC21" s="56">
        <f>[46]Results!$M24</f>
        <v>0</v>
      </c>
      <c r="AD21" s="56"/>
      <c r="AF21" s="56"/>
      <c r="AG21" s="56"/>
      <c r="AI21" s="21"/>
      <c r="AJ21" s="56"/>
      <c r="AL21" s="21"/>
      <c r="AM21" s="56"/>
      <c r="AO21" s="21"/>
      <c r="AP21" s="56"/>
      <c r="AR21" s="21"/>
      <c r="AS21" s="56"/>
      <c r="AU21" s="21"/>
      <c r="AV21" s="56"/>
      <c r="AX21" s="21"/>
      <c r="AY21" s="56"/>
      <c r="BA21" s="21"/>
      <c r="BB21" s="56"/>
      <c r="BD21" s="21"/>
      <c r="BE21" s="56"/>
      <c r="BG21" s="21"/>
      <c r="BH21" s="56"/>
      <c r="BJ21" s="21"/>
      <c r="BK21" s="56"/>
      <c r="BM21" s="21"/>
      <c r="BN21" s="56"/>
      <c r="BP21" s="21"/>
      <c r="BQ21" s="56"/>
      <c r="BS21" s="21"/>
      <c r="BT21" s="56"/>
      <c r="BV21" s="21"/>
      <c r="BW21" s="56"/>
      <c r="BY21" s="21"/>
      <c r="BZ21" s="56"/>
    </row>
    <row r="22" spans="1:78" x14ac:dyDescent="0.25">
      <c r="A22" s="16"/>
      <c r="B22" s="17"/>
      <c r="C22" s="61" t="s">
        <v>38</v>
      </c>
      <c r="D22" s="67"/>
      <c r="E22" s="67"/>
      <c r="F22" s="56">
        <f>'Phase 2'!F22</f>
        <v>-16924818.647919443</v>
      </c>
      <c r="G22" s="104"/>
      <c r="H22" s="56">
        <f>[39]Results!$M25</f>
        <v>-4417120.5055190567</v>
      </c>
      <c r="I22" s="84">
        <f>SUM(I3:I21)</f>
        <v>12507698.142400388</v>
      </c>
      <c r="K22" s="56">
        <f>[40]Results!$M25</f>
        <v>-4597575.7423847029</v>
      </c>
      <c r="L22" s="84">
        <f>SUM(L3:L21)</f>
        <v>12327242.905534742</v>
      </c>
      <c r="N22" s="56">
        <f>[41]Results!$M25</f>
        <v>-8518222.9225967601</v>
      </c>
      <c r="O22" s="84">
        <f>SUM(O3:O21)</f>
        <v>8406595.7253226824</v>
      </c>
      <c r="Q22" s="56">
        <f>[42]Results!$M25</f>
        <v>-8323857.0601308299</v>
      </c>
      <c r="R22" s="84">
        <f>SUM(R3:R21)</f>
        <v>8600961.5877886154</v>
      </c>
      <c r="T22" s="56">
        <f>[43]Results!$M25</f>
        <v>-8676997.6344253048</v>
      </c>
      <c r="U22" s="84">
        <f>SUM(U3:U21)</f>
        <v>8247821.0134941405</v>
      </c>
      <c r="W22" s="56">
        <f>[44]Results!$M25</f>
        <v>-8470932.5765026696</v>
      </c>
      <c r="X22" s="84">
        <f>SUM(X3:X21)</f>
        <v>8453886.0714167748</v>
      </c>
      <c r="Z22" s="56">
        <f>[45]Results!$M25</f>
        <v>-12757740.266228601</v>
      </c>
      <c r="AA22" s="84">
        <f>SUM(AA3:AA21)</f>
        <v>4167078.3816908421</v>
      </c>
      <c r="AC22" s="56">
        <f>[46]Results!$M25</f>
        <v>-10474257.545350799</v>
      </c>
      <c r="AD22" s="84">
        <f>SUM(AD3:AD21)</f>
        <v>6450561.102568645</v>
      </c>
      <c r="AF22" s="84"/>
      <c r="AG22" s="84">
        <f>SUM(AG3:AG21)</f>
        <v>16924818.647919443</v>
      </c>
      <c r="AI22" s="29"/>
      <c r="AJ22" s="84">
        <f>SUM(AJ3:AJ21)</f>
        <v>16924818.647919443</v>
      </c>
      <c r="AL22" s="29">
        <f>SUM(AL3:AL21)</f>
        <v>0</v>
      </c>
      <c r="AM22" s="84">
        <f>SUM(AM3:AM21)</f>
        <v>16924818.647919443</v>
      </c>
      <c r="AO22" s="29">
        <f>SUM(AO3:AO21)</f>
        <v>0</v>
      </c>
      <c r="AP22" s="84">
        <f>SUM(AP3:AP21)</f>
        <v>16924818.647919443</v>
      </c>
      <c r="AR22" s="29">
        <f>SUM(AR3:AR21)</f>
        <v>0</v>
      </c>
      <c r="AS22" s="84">
        <f>SUM(AS3:AS21)</f>
        <v>16924818.647919443</v>
      </c>
      <c r="AU22" s="29">
        <f>SUM(AU3:AU21)</f>
        <v>0</v>
      </c>
      <c r="AV22" s="84">
        <f>SUM(AV3:AV21)</f>
        <v>16924818.647919443</v>
      </c>
      <c r="AX22" s="29">
        <f>SUM(AX3:AX21)</f>
        <v>0</v>
      </c>
      <c r="AY22" s="84">
        <f>SUM(AY3:AY21)</f>
        <v>16924818.647919443</v>
      </c>
      <c r="BA22" s="29">
        <f>SUM(BA3:BA21)</f>
        <v>0</v>
      </c>
      <c r="BB22" s="84">
        <f>SUM(BB3:BB21)</f>
        <v>16924818.647919443</v>
      </c>
      <c r="BD22" s="29">
        <f>SUM(BD3:BD21)</f>
        <v>0</v>
      </c>
      <c r="BE22" s="84">
        <f>SUM(BE3:BE21)</f>
        <v>16924818.647919443</v>
      </c>
      <c r="BG22" s="29">
        <f>SUM(BG3:BG21)</f>
        <v>0</v>
      </c>
      <c r="BH22" s="84">
        <f>SUM(BH3:BH21)</f>
        <v>16924818.647919443</v>
      </c>
      <c r="BJ22" s="29">
        <f>SUM(BJ3:BJ21)</f>
        <v>0</v>
      </c>
      <c r="BK22" s="84">
        <f>SUM(BK3:BK21)</f>
        <v>16924818.647919443</v>
      </c>
      <c r="BM22" s="29">
        <f>SUM(BM3:BM21)</f>
        <v>0</v>
      </c>
      <c r="BN22" s="84">
        <f>SUM(BN3:BN21)</f>
        <v>16924818.647919443</v>
      </c>
      <c r="BP22" s="29">
        <f>SUM(BP3:BP21)</f>
        <v>0</v>
      </c>
      <c r="BQ22" s="84">
        <f>SUM(BQ3:BQ21)</f>
        <v>16924818.647919443</v>
      </c>
      <c r="BS22" s="29">
        <f>SUM(BS3:BS21)</f>
        <v>0</v>
      </c>
      <c r="BT22" s="84">
        <f>SUM(BT3:BT21)</f>
        <v>16924818.647919443</v>
      </c>
      <c r="BV22" s="29">
        <f>SUM(BV3:BV21)</f>
        <v>0</v>
      </c>
      <c r="BW22" s="84">
        <f>SUM(BW3:BW21)</f>
        <v>16924818.647919443</v>
      </c>
      <c r="BY22" s="29">
        <f>SUM(BY3:BY21)</f>
        <v>0</v>
      </c>
      <c r="BZ22" s="84">
        <f>SUM(BZ3:BZ21)</f>
        <v>16924818.647919443</v>
      </c>
    </row>
    <row r="23" spans="1:78" s="25" customFormat="1" x14ac:dyDescent="0.25">
      <c r="A23" s="55"/>
      <c r="B23" s="55"/>
      <c r="C23" s="67"/>
      <c r="D23" s="67"/>
      <c r="E23" s="67"/>
      <c r="F23" s="67"/>
      <c r="G23" s="67"/>
      <c r="H23" s="24"/>
      <c r="I23" s="24"/>
      <c r="K23" s="24"/>
      <c r="L23" s="24"/>
      <c r="N23" s="24"/>
      <c r="O23" s="24"/>
      <c r="Q23" s="24"/>
      <c r="R23" s="24"/>
      <c r="T23" s="24"/>
      <c r="U23" s="24"/>
      <c r="W23" s="24"/>
      <c r="X23" s="24"/>
      <c r="Z23" s="24"/>
      <c r="AA23" s="24"/>
      <c r="AC23" s="24"/>
      <c r="AD23" s="24"/>
      <c r="AF23" s="24"/>
      <c r="AG23" s="24"/>
      <c r="AI23" s="24"/>
      <c r="AJ23" s="24"/>
      <c r="AL23" s="24"/>
      <c r="AM23" s="24"/>
      <c r="AO23" s="24"/>
      <c r="AP23" s="24"/>
      <c r="AR23" s="24"/>
      <c r="AS23" s="24"/>
      <c r="AU23" s="24"/>
      <c r="AV23" s="24"/>
      <c r="AX23" s="24"/>
      <c r="AY23" s="24"/>
      <c r="BA23" s="24"/>
      <c r="BB23" s="24"/>
      <c r="BD23" s="24"/>
      <c r="BE23" s="24"/>
      <c r="BG23" s="24"/>
      <c r="BH23" s="24"/>
      <c r="BJ23" s="24"/>
      <c r="BK23" s="24"/>
      <c r="BM23" s="24"/>
      <c r="BN23" s="24"/>
      <c r="BP23" s="24"/>
      <c r="BQ23" s="24"/>
      <c r="BS23" s="24"/>
      <c r="BT23" s="24"/>
      <c r="BV23" s="24"/>
      <c r="BW23" s="24"/>
      <c r="BY23" s="24"/>
      <c r="BZ23" s="24"/>
    </row>
    <row r="24" spans="1:78" x14ac:dyDescent="0.25">
      <c r="E24" s="20" t="s">
        <v>76</v>
      </c>
      <c r="F24" s="3" t="s">
        <v>73</v>
      </c>
      <c r="H24" s="20" t="s">
        <v>76</v>
      </c>
      <c r="I24" s="3" t="s">
        <v>73</v>
      </c>
      <c r="K24" s="20" t="s">
        <v>76</v>
      </c>
      <c r="L24" s="3" t="s">
        <v>73</v>
      </c>
      <c r="N24" s="20" t="s">
        <v>76</v>
      </c>
      <c r="O24" s="3" t="s">
        <v>73</v>
      </c>
      <c r="Q24" s="20" t="s">
        <v>76</v>
      </c>
      <c r="R24" s="3" t="s">
        <v>73</v>
      </c>
      <c r="T24" s="20" t="s">
        <v>76</v>
      </c>
      <c r="U24" s="3" t="s">
        <v>73</v>
      </c>
      <c r="W24" s="20" t="s">
        <v>76</v>
      </c>
      <c r="X24" s="3" t="s">
        <v>73</v>
      </c>
      <c r="Z24" s="20" t="s">
        <v>76</v>
      </c>
      <c r="AA24" s="3" t="s">
        <v>73</v>
      </c>
      <c r="AC24" s="20" t="s">
        <v>76</v>
      </c>
      <c r="AD24" s="3" t="s">
        <v>73</v>
      </c>
      <c r="AF24" s="20" t="s">
        <v>76</v>
      </c>
      <c r="AG24" s="3" t="s">
        <v>73</v>
      </c>
      <c r="AI24" s="20" t="s">
        <v>76</v>
      </c>
      <c r="AJ24" s="3" t="s">
        <v>73</v>
      </c>
      <c r="AL24" s="20" t="s">
        <v>76</v>
      </c>
      <c r="AM24" s="3" t="s">
        <v>73</v>
      </c>
      <c r="AO24" s="20" t="s">
        <v>76</v>
      </c>
      <c r="AP24" s="3" t="s">
        <v>73</v>
      </c>
      <c r="AR24" s="20" t="s">
        <v>76</v>
      </c>
      <c r="AS24" s="3" t="s">
        <v>73</v>
      </c>
      <c r="AU24" s="20" t="s">
        <v>76</v>
      </c>
      <c r="AV24" s="3" t="s">
        <v>73</v>
      </c>
      <c r="AX24" s="20" t="s">
        <v>76</v>
      </c>
      <c r="AY24" s="3" t="s">
        <v>73</v>
      </c>
      <c r="BA24" s="20" t="s">
        <v>76</v>
      </c>
      <c r="BB24" s="3" t="s">
        <v>73</v>
      </c>
      <c r="BD24" s="20" t="s">
        <v>76</v>
      </c>
      <c r="BE24" s="3" t="s">
        <v>73</v>
      </c>
      <c r="BG24" s="20" t="s">
        <v>76</v>
      </c>
      <c r="BH24" s="3" t="s">
        <v>73</v>
      </c>
      <c r="BJ24" s="20" t="s">
        <v>76</v>
      </c>
      <c r="BK24" s="3" t="s">
        <v>73</v>
      </c>
      <c r="BM24" s="20" t="s">
        <v>76</v>
      </c>
      <c r="BN24" s="3" t="s">
        <v>73</v>
      </c>
      <c r="BP24" s="20" t="s">
        <v>76</v>
      </c>
      <c r="BQ24" s="3" t="s">
        <v>73</v>
      </c>
      <c r="BS24" s="20" t="s">
        <v>76</v>
      </c>
      <c r="BT24" s="3" t="s">
        <v>73</v>
      </c>
      <c r="BV24" s="20" t="s">
        <v>76</v>
      </c>
      <c r="BW24" s="3" t="s">
        <v>73</v>
      </c>
      <c r="BY24" s="20" t="s">
        <v>76</v>
      </c>
      <c r="BZ24" s="3" t="s">
        <v>73</v>
      </c>
    </row>
    <row r="25" spans="1:78" x14ac:dyDescent="0.25">
      <c r="E25" s="85" t="s">
        <v>69</v>
      </c>
      <c r="F25" s="58">
        <f>SUM(F3:F5)</f>
        <v>-19964.314616233925</v>
      </c>
      <c r="H25" s="85" t="s">
        <v>69</v>
      </c>
      <c r="I25" s="58">
        <f>SUM(I3:I5)</f>
        <v>10986.832386616436</v>
      </c>
      <c r="K25" s="85" t="s">
        <v>69</v>
      </c>
      <c r="L25" s="58">
        <f>SUM(L3:L5)</f>
        <v>11446.666263581445</v>
      </c>
      <c r="N25" s="85" t="s">
        <v>69</v>
      </c>
      <c r="O25" s="58">
        <f>SUM(O3:O5)</f>
        <v>5006.8832240610627</v>
      </c>
      <c r="Q25" s="85" t="s">
        <v>69</v>
      </c>
      <c r="R25" s="58">
        <f>SUM(R3:R5)</f>
        <v>5018.0843207294993</v>
      </c>
      <c r="T25" s="85" t="s">
        <v>69</v>
      </c>
      <c r="U25" s="58">
        <f>SUM(U3:U5)</f>
        <v>5468.9113026578198</v>
      </c>
      <c r="W25" s="85" t="s">
        <v>69</v>
      </c>
      <c r="X25" s="58">
        <f>SUM(X3:X5)</f>
        <v>5483.1736440569675</v>
      </c>
      <c r="Z25" s="85" t="s">
        <v>69</v>
      </c>
      <c r="AA25" s="58">
        <f>SUM(AA3:AA5)</f>
        <v>4903.7178217839564</v>
      </c>
      <c r="AC25" s="85" t="s">
        <v>69</v>
      </c>
      <c r="AD25" s="58">
        <f>SUM(AD3:AD5)</f>
        <v>4962.9269610447573</v>
      </c>
      <c r="AF25" s="85" t="s">
        <v>69</v>
      </c>
      <c r="AG25" s="58">
        <f>SUM(AG3:AG5)</f>
        <v>19964.314616233925</v>
      </c>
      <c r="AI25" s="85" t="s">
        <v>69</v>
      </c>
      <c r="AJ25" s="58">
        <f>SUM(AJ3:AJ5)</f>
        <v>19964.314616233925</v>
      </c>
      <c r="AL25" s="85" t="s">
        <v>69</v>
      </c>
      <c r="AM25" s="58">
        <f>SUM(AM3:AM5)</f>
        <v>19964.314616233925</v>
      </c>
      <c r="AO25" s="85" t="s">
        <v>69</v>
      </c>
      <c r="AP25" s="58">
        <f>SUM(AP3:AP5)</f>
        <v>19964.314616233925</v>
      </c>
      <c r="AR25" s="85" t="s">
        <v>69</v>
      </c>
      <c r="AS25" s="58">
        <f>SUM(AS3:AS5)</f>
        <v>19964.314616233925</v>
      </c>
      <c r="AU25" s="85" t="s">
        <v>69</v>
      </c>
      <c r="AV25" s="58">
        <f>SUM(AV3:AV5)</f>
        <v>19964.314616233925</v>
      </c>
      <c r="AX25" s="85" t="s">
        <v>69</v>
      </c>
      <c r="AY25" s="58">
        <f>SUM(AY3:AY5)</f>
        <v>19964.314616233925</v>
      </c>
      <c r="BA25" s="85" t="s">
        <v>69</v>
      </c>
      <c r="BB25" s="58">
        <f>SUM(BB3:BB5)</f>
        <v>19964.314616233925</v>
      </c>
      <c r="BD25" s="85" t="s">
        <v>69</v>
      </c>
      <c r="BE25" s="58">
        <f>SUM(BE3:BE5)</f>
        <v>19964.314616233925</v>
      </c>
      <c r="BG25" s="85" t="s">
        <v>69</v>
      </c>
      <c r="BH25" s="58">
        <f>SUM(BH3:BH5)</f>
        <v>19964.314616233925</v>
      </c>
      <c r="BJ25" s="85" t="s">
        <v>69</v>
      </c>
      <c r="BK25" s="58">
        <f>SUM(BK3:BK5)</f>
        <v>19964.314616233925</v>
      </c>
      <c r="BM25" s="85" t="s">
        <v>69</v>
      </c>
      <c r="BN25" s="58">
        <f>SUM(BN3:BN5)</f>
        <v>19964.314616233925</v>
      </c>
      <c r="BP25" s="85" t="s">
        <v>69</v>
      </c>
      <c r="BQ25" s="58">
        <f>SUM(BQ3:BQ5)</f>
        <v>19964.314616233925</v>
      </c>
      <c r="BS25" s="85" t="s">
        <v>69</v>
      </c>
      <c r="BT25" s="58">
        <f>SUM(BT3:BT5)</f>
        <v>19964.314616233925</v>
      </c>
      <c r="BV25" s="85" t="s">
        <v>69</v>
      </c>
      <c r="BW25" s="58">
        <f>SUM(BW3:BW5)</f>
        <v>19964.314616233925</v>
      </c>
      <c r="BY25" s="85" t="s">
        <v>69</v>
      </c>
      <c r="BZ25" s="58">
        <f>SUM(BZ3:BZ5)</f>
        <v>19964.314616233925</v>
      </c>
    </row>
    <row r="26" spans="1:78" x14ac:dyDescent="0.25">
      <c r="E26" s="86" t="s">
        <v>71</v>
      </c>
      <c r="F26" s="56">
        <f>SUM(F6:F11)</f>
        <v>-1686908.8811621042</v>
      </c>
      <c r="H26" s="86" t="s">
        <v>71</v>
      </c>
      <c r="I26" s="56">
        <f>SUM(I6:I11)</f>
        <v>348356.0822516802</v>
      </c>
      <c r="K26" s="86" t="s">
        <v>71</v>
      </c>
      <c r="L26" s="56">
        <f>SUM(L6:L11)</f>
        <v>350500.23034744838</v>
      </c>
      <c r="N26" s="86" t="s">
        <v>71</v>
      </c>
      <c r="O26" s="56">
        <f>SUM(O6:O11)</f>
        <v>157458.9682100284</v>
      </c>
      <c r="Q26" s="86" t="s">
        <v>71</v>
      </c>
      <c r="R26" s="56">
        <f>SUM(R6:R11)</f>
        <v>157737.30407569531</v>
      </c>
      <c r="T26" s="86" t="s">
        <v>71</v>
      </c>
      <c r="U26" s="56">
        <f>SUM(U6:U11)</f>
        <v>159603.11630579678</v>
      </c>
      <c r="W26" s="86" t="s">
        <v>71</v>
      </c>
      <c r="X26" s="56">
        <f>SUM(X6:X11)</f>
        <v>159881.45217146369</v>
      </c>
      <c r="Z26" s="86" t="s">
        <v>71</v>
      </c>
      <c r="AA26" s="56">
        <f>SUM(AA6:AA11)</f>
        <v>150781.38968582198</v>
      </c>
      <c r="AC26" s="86" t="s">
        <v>71</v>
      </c>
      <c r="AD26" s="56">
        <f>SUM(AD6:AD11)</f>
        <v>154364.00304483745</v>
      </c>
      <c r="AF26" s="86" t="s">
        <v>71</v>
      </c>
      <c r="AG26" s="56">
        <f>SUM(AG6:AG11)</f>
        <v>1686908.8811621042</v>
      </c>
      <c r="AI26" s="86" t="s">
        <v>71</v>
      </c>
      <c r="AJ26" s="56">
        <f>SUM(AJ6:AJ11)</f>
        <v>1686908.8811621042</v>
      </c>
      <c r="AL26" s="86" t="s">
        <v>71</v>
      </c>
      <c r="AM26" s="56">
        <f>SUM(AM6:AM11)</f>
        <v>1686908.8811621042</v>
      </c>
      <c r="AO26" s="86" t="s">
        <v>71</v>
      </c>
      <c r="AP26" s="56">
        <f>SUM(AP6:AP11)</f>
        <v>1686908.8811621042</v>
      </c>
      <c r="AR26" s="86" t="s">
        <v>71</v>
      </c>
      <c r="AS26" s="56">
        <f>SUM(AS6:AS11)</f>
        <v>1686908.8811621042</v>
      </c>
      <c r="AU26" s="86" t="s">
        <v>71</v>
      </c>
      <c r="AV26" s="56">
        <f>SUM(AV6:AV11)</f>
        <v>1686908.8811621042</v>
      </c>
      <c r="AX26" s="86" t="s">
        <v>71</v>
      </c>
      <c r="AY26" s="56">
        <f>SUM(AY6:AY11)</f>
        <v>1686908.8811621042</v>
      </c>
      <c r="BA26" s="86" t="s">
        <v>71</v>
      </c>
      <c r="BB26" s="56">
        <f>SUM(BB6:BB11)</f>
        <v>1686908.8811621042</v>
      </c>
      <c r="BD26" s="86" t="s">
        <v>71</v>
      </c>
      <c r="BE26" s="56">
        <f>SUM(BE6:BE11)</f>
        <v>1686908.8811621042</v>
      </c>
      <c r="BG26" s="86" t="s">
        <v>71</v>
      </c>
      <c r="BH26" s="56">
        <f>SUM(BH6:BH11)</f>
        <v>1686908.8811621042</v>
      </c>
      <c r="BJ26" s="86" t="s">
        <v>71</v>
      </c>
      <c r="BK26" s="56">
        <f>SUM(BK6:BK11)</f>
        <v>1686908.8811621042</v>
      </c>
      <c r="BM26" s="86" t="s">
        <v>71</v>
      </c>
      <c r="BN26" s="56">
        <f>SUM(BN6:BN11)</f>
        <v>1686908.8811621042</v>
      </c>
      <c r="BP26" s="86" t="s">
        <v>71</v>
      </c>
      <c r="BQ26" s="56">
        <f>SUM(BQ6:BQ11)</f>
        <v>1686908.8811621042</v>
      </c>
      <c r="BS26" s="86" t="s">
        <v>71</v>
      </c>
      <c r="BT26" s="56">
        <f>SUM(BT6:BT11)</f>
        <v>1686908.8811621042</v>
      </c>
      <c r="BV26" s="86" t="s">
        <v>71</v>
      </c>
      <c r="BW26" s="56">
        <f>SUM(BW6:BW11)</f>
        <v>1686908.8811621042</v>
      </c>
      <c r="BY26" s="86" t="s">
        <v>71</v>
      </c>
      <c r="BZ26" s="56">
        <f>SUM(BZ6:BZ11)</f>
        <v>1686908.8811621042</v>
      </c>
    </row>
    <row r="27" spans="1:78" x14ac:dyDescent="0.25">
      <c r="E27" s="86" t="s">
        <v>70</v>
      </c>
      <c r="F27" s="56">
        <f>SUM(F12:F14)</f>
        <v>-146622.58865895757</v>
      </c>
      <c r="H27" s="86" t="s">
        <v>70</v>
      </c>
      <c r="I27" s="56">
        <f>SUM(I12:I14)</f>
        <v>28961.241946671576</v>
      </c>
      <c r="K27" s="86" t="s">
        <v>70</v>
      </c>
      <c r="L27" s="56">
        <f>SUM(L12:L14)</f>
        <v>28807.796153194293</v>
      </c>
      <c r="N27" s="86" t="s">
        <v>70</v>
      </c>
      <c r="O27" s="56">
        <f>SUM(O12:O14)</f>
        <v>28918.596487134739</v>
      </c>
      <c r="Q27" s="86" t="s">
        <v>70</v>
      </c>
      <c r="R27" s="56">
        <f>SUM(R12:R14)</f>
        <v>28931.948682920331</v>
      </c>
      <c r="T27" s="86" t="s">
        <v>70</v>
      </c>
      <c r="U27" s="56">
        <f>SUM(U12:U14)</f>
        <v>28754.850827350179</v>
      </c>
      <c r="W27" s="86" t="s">
        <v>70</v>
      </c>
      <c r="X27" s="56">
        <f>SUM(X12:X14)</f>
        <v>28777.635657510422</v>
      </c>
      <c r="Z27" s="86" t="s">
        <v>70</v>
      </c>
      <c r="AA27" s="56">
        <f>SUM(AA12:AA14)</f>
        <v>27644.764576778376</v>
      </c>
      <c r="AC27" s="86" t="s">
        <v>70</v>
      </c>
      <c r="AD27" s="56">
        <f>SUM(AD12:AD14)</f>
        <v>28248.534843982623</v>
      </c>
      <c r="AF27" s="86" t="s">
        <v>70</v>
      </c>
      <c r="AG27" s="56">
        <f>SUM(AG12:AG14)</f>
        <v>146622.58865895757</v>
      </c>
      <c r="AI27" s="86" t="s">
        <v>70</v>
      </c>
      <c r="AJ27" s="56">
        <f>SUM(AJ12:AJ14)</f>
        <v>146622.58865895757</v>
      </c>
      <c r="AL27" s="86" t="s">
        <v>70</v>
      </c>
      <c r="AM27" s="56">
        <f>SUM(AM12:AM14)</f>
        <v>146622.58865895757</v>
      </c>
      <c r="AO27" s="86" t="s">
        <v>70</v>
      </c>
      <c r="AP27" s="56">
        <f>SUM(AP12:AP14)</f>
        <v>146622.58865895757</v>
      </c>
      <c r="AR27" s="86" t="s">
        <v>70</v>
      </c>
      <c r="AS27" s="56">
        <f>SUM(AS12:AS14)</f>
        <v>146622.58865895757</v>
      </c>
      <c r="AU27" s="86" t="s">
        <v>70</v>
      </c>
      <c r="AV27" s="56">
        <f>SUM(AV12:AV14)</f>
        <v>146622.58865895757</v>
      </c>
      <c r="AX27" s="86" t="s">
        <v>70</v>
      </c>
      <c r="AY27" s="56">
        <f>SUM(AY12:AY14)</f>
        <v>146622.58865895757</v>
      </c>
      <c r="BA27" s="86" t="s">
        <v>70</v>
      </c>
      <c r="BB27" s="56">
        <f>SUM(BB12:BB14)</f>
        <v>146622.58865895757</v>
      </c>
      <c r="BD27" s="86" t="s">
        <v>70</v>
      </c>
      <c r="BE27" s="56">
        <f>SUM(BE12:BE14)</f>
        <v>146622.58865895757</v>
      </c>
      <c r="BG27" s="86" t="s">
        <v>70</v>
      </c>
      <c r="BH27" s="56">
        <f>SUM(BH12:BH14)</f>
        <v>146622.58865895757</v>
      </c>
      <c r="BJ27" s="86" t="s">
        <v>70</v>
      </c>
      <c r="BK27" s="56">
        <f>SUM(BK12:BK14)</f>
        <v>146622.58865895757</v>
      </c>
      <c r="BM27" s="86" t="s">
        <v>70</v>
      </c>
      <c r="BN27" s="56">
        <f>SUM(BN12:BN14)</f>
        <v>146622.58865895757</v>
      </c>
      <c r="BP27" s="86" t="s">
        <v>70</v>
      </c>
      <c r="BQ27" s="56">
        <f>SUM(BQ12:BQ14)</f>
        <v>146622.58865895757</v>
      </c>
      <c r="BS27" s="86" t="s">
        <v>70</v>
      </c>
      <c r="BT27" s="56">
        <f>SUM(BT12:BT14)</f>
        <v>146622.58865895757</v>
      </c>
      <c r="BV27" s="86" t="s">
        <v>70</v>
      </c>
      <c r="BW27" s="56">
        <f>SUM(BW12:BW14)</f>
        <v>146622.58865895757</v>
      </c>
      <c r="BY27" s="86" t="s">
        <v>70</v>
      </c>
      <c r="BZ27" s="56">
        <f>SUM(BZ12:BZ14)</f>
        <v>146622.58865895757</v>
      </c>
    </row>
    <row r="28" spans="1:78" x14ac:dyDescent="0.25">
      <c r="E28" s="87" t="s">
        <v>172</v>
      </c>
      <c r="F28" s="84">
        <f>SUM(F15:F20)</f>
        <v>-15071322.863482151</v>
      </c>
      <c r="H28" s="87" t="s">
        <v>172</v>
      </c>
      <c r="I28" s="84">
        <f>SUM(I15:I20)</f>
        <v>12119393.985815421</v>
      </c>
      <c r="K28" s="87" t="s">
        <v>172</v>
      </c>
      <c r="L28" s="84">
        <f>SUM(L15:L20)</f>
        <v>11936488.212770518</v>
      </c>
      <c r="N28" s="87" t="s">
        <v>172</v>
      </c>
      <c r="O28" s="84">
        <f>SUM(O15:O20)</f>
        <v>8215211.2774014585</v>
      </c>
      <c r="Q28" s="87" t="s">
        <v>172</v>
      </c>
      <c r="R28" s="84">
        <f>SUM(R15:R20)</f>
        <v>8409274.2507092711</v>
      </c>
      <c r="T28" s="87" t="s">
        <v>172</v>
      </c>
      <c r="U28" s="84">
        <f>SUM(U15:U20)</f>
        <v>8053994.135058336</v>
      </c>
      <c r="W28" s="87" t="s">
        <v>172</v>
      </c>
      <c r="X28" s="84">
        <f>SUM(X15:X20)</f>
        <v>8259743.8099437431</v>
      </c>
      <c r="Z28" s="87" t="s">
        <v>172</v>
      </c>
      <c r="AA28" s="84">
        <f>SUM(AA15:AA20)</f>
        <v>3983748.5096064573</v>
      </c>
      <c r="AC28" s="87" t="s">
        <v>172</v>
      </c>
      <c r="AD28" s="84">
        <f>SUM(AD15:AD20)</f>
        <v>6262985.63771878</v>
      </c>
      <c r="AF28" s="87" t="s">
        <v>172</v>
      </c>
      <c r="AG28" s="84">
        <f>SUM(AG15:AG20)</f>
        <v>15071322.863482151</v>
      </c>
      <c r="AI28" s="87" t="s">
        <v>172</v>
      </c>
      <c r="AJ28" s="84">
        <f>SUM(AJ15:AJ20)</f>
        <v>15071322.863482151</v>
      </c>
      <c r="AL28" s="87" t="s">
        <v>172</v>
      </c>
      <c r="AM28" s="84">
        <f>SUM(AM15:AM20)</f>
        <v>15071322.863482151</v>
      </c>
      <c r="AO28" s="87" t="s">
        <v>172</v>
      </c>
      <c r="AP28" s="84">
        <f>SUM(AP15:AP20)</f>
        <v>15071322.863482151</v>
      </c>
      <c r="AR28" s="87" t="s">
        <v>172</v>
      </c>
      <c r="AS28" s="84">
        <f>SUM(AS15:AS20)</f>
        <v>15071322.863482151</v>
      </c>
      <c r="AU28" s="87" t="s">
        <v>172</v>
      </c>
      <c r="AV28" s="84">
        <f>SUM(AV15:AV20)</f>
        <v>15071322.863482151</v>
      </c>
      <c r="AX28" s="87" t="s">
        <v>172</v>
      </c>
      <c r="AY28" s="84">
        <f>SUM(AY15:AY20)</f>
        <v>15071322.863482151</v>
      </c>
      <c r="BA28" s="87" t="s">
        <v>172</v>
      </c>
      <c r="BB28" s="84">
        <f>SUM(BB15:BB20)</f>
        <v>15071322.863482151</v>
      </c>
      <c r="BD28" s="87" t="s">
        <v>172</v>
      </c>
      <c r="BE28" s="84">
        <f>SUM(BE15:BE20)</f>
        <v>15071322.863482151</v>
      </c>
      <c r="BG28" s="87" t="s">
        <v>172</v>
      </c>
      <c r="BH28" s="84">
        <f>SUM(BH15:BH20)</f>
        <v>15071322.863482151</v>
      </c>
      <c r="BJ28" s="87" t="s">
        <v>172</v>
      </c>
      <c r="BK28" s="84">
        <f>SUM(BK15:BK20)</f>
        <v>15071322.863482151</v>
      </c>
      <c r="BM28" s="87" t="s">
        <v>172</v>
      </c>
      <c r="BN28" s="84">
        <f>SUM(BN15:BN20)</f>
        <v>15071322.863482151</v>
      </c>
      <c r="BP28" s="87" t="s">
        <v>172</v>
      </c>
      <c r="BQ28" s="84">
        <f>SUM(BQ15:BQ20)</f>
        <v>15071322.863482151</v>
      </c>
      <c r="BS28" s="87" t="s">
        <v>172</v>
      </c>
      <c r="BT28" s="84">
        <f>SUM(BT15:BT20)</f>
        <v>15071322.863482151</v>
      </c>
      <c r="BV28" s="87" t="s">
        <v>172</v>
      </c>
      <c r="BW28" s="84">
        <f>SUM(BW15:BW20)</f>
        <v>15071322.863482151</v>
      </c>
      <c r="BY28" s="87" t="s">
        <v>172</v>
      </c>
      <c r="BZ28" s="84">
        <f>SUM(BZ15:BZ20)</f>
        <v>15071322.863482151</v>
      </c>
    </row>
    <row r="29" spans="1:78" x14ac:dyDescent="0.25">
      <c r="F29" s="81"/>
      <c r="I29" s="81"/>
      <c r="L29" s="81"/>
      <c r="O29" s="81"/>
      <c r="R29" s="81"/>
      <c r="U29" s="81"/>
      <c r="X29" s="81"/>
      <c r="AA29" s="81"/>
      <c r="AD29" s="81"/>
      <c r="AG29" s="81"/>
      <c r="AJ29" s="81"/>
      <c r="AM29" s="81"/>
      <c r="AP29" s="81"/>
      <c r="AS29" s="81"/>
      <c r="AV29" s="81"/>
      <c r="AY29" s="81"/>
      <c r="BB29" s="81"/>
      <c r="BE29" s="81"/>
      <c r="BH29" s="81"/>
      <c r="BK29" s="81"/>
      <c r="BN29" s="81"/>
      <c r="BQ29" s="81"/>
      <c r="BT29" s="81"/>
      <c r="BW29" s="81"/>
      <c r="BZ29" s="81"/>
    </row>
    <row r="30" spans="1:78" x14ac:dyDescent="0.25">
      <c r="E30" s="20" t="s">
        <v>76</v>
      </c>
      <c r="F30" s="3" t="s">
        <v>74</v>
      </c>
      <c r="H30" s="20" t="s">
        <v>76</v>
      </c>
      <c r="I30" s="3" t="s">
        <v>74</v>
      </c>
      <c r="K30" s="20" t="s">
        <v>76</v>
      </c>
      <c r="L30" s="3" t="s">
        <v>74</v>
      </c>
      <c r="N30" s="20" t="s">
        <v>76</v>
      </c>
      <c r="O30" s="3" t="s">
        <v>74</v>
      </c>
      <c r="Q30" s="20" t="s">
        <v>76</v>
      </c>
      <c r="R30" s="3" t="s">
        <v>74</v>
      </c>
      <c r="T30" s="20" t="s">
        <v>76</v>
      </c>
      <c r="U30" s="3" t="s">
        <v>74</v>
      </c>
      <c r="W30" s="20" t="s">
        <v>76</v>
      </c>
      <c r="X30" s="3" t="s">
        <v>74</v>
      </c>
      <c r="Z30" s="20" t="s">
        <v>76</v>
      </c>
      <c r="AA30" s="3" t="s">
        <v>74</v>
      </c>
      <c r="AC30" s="20" t="s">
        <v>76</v>
      </c>
      <c r="AD30" s="3" t="s">
        <v>74</v>
      </c>
      <c r="AF30" s="20" t="s">
        <v>76</v>
      </c>
      <c r="AG30" s="3" t="s">
        <v>74</v>
      </c>
      <c r="AI30" s="20" t="s">
        <v>76</v>
      </c>
      <c r="AJ30" s="3" t="s">
        <v>74</v>
      </c>
      <c r="AL30" s="20" t="s">
        <v>76</v>
      </c>
      <c r="AM30" s="3" t="s">
        <v>74</v>
      </c>
      <c r="AO30" s="20" t="s">
        <v>76</v>
      </c>
      <c r="AP30" s="3" t="s">
        <v>74</v>
      </c>
      <c r="AR30" s="20" t="s">
        <v>76</v>
      </c>
      <c r="AS30" s="3" t="s">
        <v>74</v>
      </c>
      <c r="AU30" s="20" t="s">
        <v>76</v>
      </c>
      <c r="AV30" s="3" t="s">
        <v>74</v>
      </c>
      <c r="AX30" s="20" t="s">
        <v>76</v>
      </c>
      <c r="AY30" s="3" t="s">
        <v>74</v>
      </c>
      <c r="BA30" s="20" t="s">
        <v>76</v>
      </c>
      <c r="BB30" s="3" t="s">
        <v>74</v>
      </c>
      <c r="BD30" s="20" t="s">
        <v>76</v>
      </c>
      <c r="BE30" s="3" t="s">
        <v>74</v>
      </c>
      <c r="BG30" s="20" t="s">
        <v>76</v>
      </c>
      <c r="BH30" s="3" t="s">
        <v>74</v>
      </c>
      <c r="BJ30" s="20" t="s">
        <v>76</v>
      </c>
      <c r="BK30" s="3" t="s">
        <v>74</v>
      </c>
      <c r="BM30" s="20" t="s">
        <v>76</v>
      </c>
      <c r="BN30" s="3" t="s">
        <v>74</v>
      </c>
      <c r="BP30" s="20" t="s">
        <v>76</v>
      </c>
      <c r="BQ30" s="3" t="s">
        <v>74</v>
      </c>
      <c r="BS30" s="20" t="s">
        <v>76</v>
      </c>
      <c r="BT30" s="3" t="s">
        <v>74</v>
      </c>
      <c r="BV30" s="20" t="s">
        <v>76</v>
      </c>
      <c r="BW30" s="3" t="s">
        <v>74</v>
      </c>
      <c r="BY30" s="20" t="s">
        <v>76</v>
      </c>
      <c r="BZ30" s="3" t="s">
        <v>74</v>
      </c>
    </row>
    <row r="31" spans="1:78" x14ac:dyDescent="0.25">
      <c r="E31" s="85" t="s">
        <v>69</v>
      </c>
      <c r="F31" s="88">
        <f>F25/($F$3+$F$4+F5)</f>
        <v>1</v>
      </c>
      <c r="H31" s="85" t="s">
        <v>69</v>
      </c>
      <c r="I31" s="88">
        <f>I25/($F$3+$F$4+I5)</f>
        <v>13.941666221282484</v>
      </c>
      <c r="K31" s="85" t="s">
        <v>69</v>
      </c>
      <c r="L31" s="88">
        <f>L25/($F$3+$F$4+L5)</f>
        <v>15.39139817924074</v>
      </c>
      <c r="N31" s="85" t="s">
        <v>69</v>
      </c>
      <c r="O31" s="88">
        <f>O25/($F$3+$F$4+O5)</f>
        <v>-1.1364876185483384</v>
      </c>
      <c r="Q31" s="85" t="s">
        <v>69</v>
      </c>
      <c r="R31" s="88">
        <f>R25/($F$3+$F$4+R5)</f>
        <v>-1.1390300999900198</v>
      </c>
      <c r="T31" s="85" t="s">
        <v>69</v>
      </c>
      <c r="U31" s="88">
        <f>U25/($F$3+$F$4+U5)</f>
        <v>-1.2289885507053147</v>
      </c>
      <c r="W31" s="85" t="s">
        <v>69</v>
      </c>
      <c r="X31" s="88">
        <f>X25/($F$3+$F$4+X5)</f>
        <v>-1.2321936226685928</v>
      </c>
      <c r="Z31" s="85" t="s">
        <v>69</v>
      </c>
      <c r="AA31" s="88">
        <f>AA25/($F$3+$F$4+AA5)</f>
        <v>-1.1130706149747276</v>
      </c>
      <c r="AC31" s="85" t="s">
        <v>69</v>
      </c>
      <c r="AD31" s="88">
        <f>AD25/($F$3+$F$4+AD5)</f>
        <v>-1.1265102041689459</v>
      </c>
      <c r="AF31" s="85" t="s">
        <v>69</v>
      </c>
      <c r="AG31" s="88">
        <f>AG25/($F$3+$F$4+AG5)</f>
        <v>8.1418092163372844</v>
      </c>
      <c r="AI31" s="85" t="s">
        <v>69</v>
      </c>
      <c r="AJ31" s="88">
        <f>AJ25/($F$3+$F$4+AJ5)</f>
        <v>8.1418092163372844</v>
      </c>
      <c r="AL31" s="85" t="s">
        <v>69</v>
      </c>
      <c r="AM31" s="88">
        <f>AM25/($F$3+$F$4+AM5)</f>
        <v>8.1418092163372844</v>
      </c>
      <c r="AO31" s="85" t="s">
        <v>69</v>
      </c>
      <c r="AP31" s="88">
        <f>AP25/($F$3+$F$4+AP5)</f>
        <v>8.1418092163372844</v>
      </c>
      <c r="AR31" s="85" t="s">
        <v>69</v>
      </c>
      <c r="AS31" s="88">
        <f>AS25/($F$3+$F$4+AS5)</f>
        <v>8.1418092163372844</v>
      </c>
      <c r="AU31" s="85" t="s">
        <v>69</v>
      </c>
      <c r="AV31" s="88">
        <f>AV25/($F$3+$F$4+AV5)</f>
        <v>8.1418092163372844</v>
      </c>
      <c r="AX31" s="85" t="s">
        <v>69</v>
      </c>
      <c r="AY31" s="88">
        <f>AY25/($F$3+$F$4+AY5)</f>
        <v>8.1418092163372844</v>
      </c>
      <c r="BA31" s="85" t="s">
        <v>69</v>
      </c>
      <c r="BB31" s="88">
        <f>BB25/($F$3+$F$4+BB5)</f>
        <v>8.1418092163372844</v>
      </c>
      <c r="BD31" s="85" t="s">
        <v>69</v>
      </c>
      <c r="BE31" s="88">
        <f>BE25/($F$3+$F$4+BE5)</f>
        <v>8.1418092163372844</v>
      </c>
      <c r="BG31" s="85" t="s">
        <v>69</v>
      </c>
      <c r="BH31" s="88">
        <f>BH25/($F$3+$F$4+BH5)</f>
        <v>8.1418092163372844</v>
      </c>
      <c r="BJ31" s="85" t="s">
        <v>69</v>
      </c>
      <c r="BK31" s="88">
        <f>BK25/($F$3+$F$4+BK5)</f>
        <v>8.1418092163372844</v>
      </c>
      <c r="BM31" s="85" t="s">
        <v>69</v>
      </c>
      <c r="BN31" s="88">
        <f>BN25/($F$3+$F$4+BN5)</f>
        <v>8.1418092163372844</v>
      </c>
      <c r="BP31" s="85" t="s">
        <v>69</v>
      </c>
      <c r="BQ31" s="88">
        <f>BQ25/($F$3+$F$4+BQ5)</f>
        <v>8.1418092163372844</v>
      </c>
      <c r="BS31" s="85" t="s">
        <v>69</v>
      </c>
      <c r="BT31" s="88">
        <f>BT25/($F$3+$F$4+BT5)</f>
        <v>8.1418092163372844</v>
      </c>
      <c r="BV31" s="85" t="s">
        <v>69</v>
      </c>
      <c r="BW31" s="88">
        <f>BW25/($F$3+$F$4+BW5)</f>
        <v>8.1418092163372844</v>
      </c>
      <c r="BY31" s="85" t="s">
        <v>69</v>
      </c>
      <c r="BZ31" s="88">
        <f>BZ25/($F$3+$F$4+BZ5)</f>
        <v>8.1418092163372844</v>
      </c>
    </row>
    <row r="32" spans="1:78" x14ac:dyDescent="0.25">
      <c r="E32" s="86" t="s">
        <v>71</v>
      </c>
      <c r="F32" s="89">
        <f>F26/($F$11+$F$6+$F$7+$F$8+$F$9+$F$10)</f>
        <v>1</v>
      </c>
      <c r="H32" s="86" t="s">
        <v>71</v>
      </c>
      <c r="I32" s="89">
        <f>I26/($F$11+$F$6+$F$7+$F$8+$F$9+$F$10)</f>
        <v>-0.20650557130963659</v>
      </c>
      <c r="K32" s="86" t="s">
        <v>71</v>
      </c>
      <c r="L32" s="89">
        <f>L26/($F$11+$F$6+$F$7+$F$8+$F$9+$F$10)</f>
        <v>-0.20777662282860843</v>
      </c>
      <c r="N32" s="86" t="s">
        <v>71</v>
      </c>
      <c r="O32" s="89">
        <f>O26/($F$11+$F$6+$F$7+$F$8+$F$9+$F$10)</f>
        <v>-9.3341715114781773E-2</v>
      </c>
      <c r="Q32" s="86" t="s">
        <v>71</v>
      </c>
      <c r="R32" s="89">
        <f>R26/($F$11+$F$6+$F$7+$F$8+$F$9+$F$10)</f>
        <v>-9.350671268446388E-2</v>
      </c>
      <c r="T32" s="86" t="s">
        <v>71</v>
      </c>
      <c r="U32" s="89">
        <f>U26/($F$11+$F$6+$F$7+$F$8+$F$9+$F$10)</f>
        <v>-9.4612766633753731E-2</v>
      </c>
      <c r="W32" s="86" t="s">
        <v>71</v>
      </c>
      <c r="X32" s="89">
        <f>X26/($F$11+$F$6+$F$7+$F$8+$F$9+$F$10)</f>
        <v>-9.4777764203435852E-2</v>
      </c>
      <c r="Z32" s="86" t="s">
        <v>71</v>
      </c>
      <c r="AA32" s="89">
        <f>AA26/($F$11+$F$6+$F$7+$F$8+$F$9+$F$10)</f>
        <v>-8.9383244921888927E-2</v>
      </c>
      <c r="AC32" s="86" t="s">
        <v>71</v>
      </c>
      <c r="AD32" s="89">
        <f>AD26/($F$11+$F$6+$F$7+$F$8+$F$9+$F$10)</f>
        <v>-9.1507019003004328E-2</v>
      </c>
      <c r="AF32" s="86" t="s">
        <v>71</v>
      </c>
      <c r="AG32" s="89">
        <f>AG26/($F$11+$F$6+$F$7+$F$8+$F$9+$F$10)</f>
        <v>-1</v>
      </c>
      <c r="AI32" s="86" t="s">
        <v>71</v>
      </c>
      <c r="AJ32" s="89">
        <f>AJ26/($F$11+$F$6+$F$7+$F$8+$F$9+$F$10)</f>
        <v>-1</v>
      </c>
      <c r="AL32" s="86" t="s">
        <v>71</v>
      </c>
      <c r="AM32" s="89">
        <f>AM26/($F$11+$F$6+$F$7+$F$8+$F$9+$F$10)</f>
        <v>-1</v>
      </c>
      <c r="AO32" s="86" t="s">
        <v>71</v>
      </c>
      <c r="AP32" s="89">
        <f>AP26/($F$11+$F$6+$F$7+$F$8+$F$9+$F$10)</f>
        <v>-1</v>
      </c>
      <c r="AR32" s="86" t="s">
        <v>71</v>
      </c>
      <c r="AS32" s="89">
        <f>AS26/($F$11+$F$6+$F$7+$F$8+$F$9+$F$10)</f>
        <v>-1</v>
      </c>
      <c r="AU32" s="86" t="s">
        <v>71</v>
      </c>
      <c r="AV32" s="89">
        <f>AV26/($F$11+$F$6+$F$7+$F$8+$F$9+$F$10)</f>
        <v>-1</v>
      </c>
      <c r="AX32" s="86" t="s">
        <v>71</v>
      </c>
      <c r="AY32" s="89">
        <f>AY26/($F$11+$F$6+$F$7+$F$8+$F$9+$F$10)</f>
        <v>-1</v>
      </c>
      <c r="BA32" s="86" t="s">
        <v>71</v>
      </c>
      <c r="BB32" s="89">
        <f>BB26/($F$11+$F$6+$F$7+$F$8+$F$9+$F$10)</f>
        <v>-1</v>
      </c>
      <c r="BD32" s="86" t="s">
        <v>71</v>
      </c>
      <c r="BE32" s="89">
        <f>BE26/($F$11+$F$6+$F$7+$F$8+$F$9+$F$10)</f>
        <v>-1</v>
      </c>
      <c r="BG32" s="86" t="s">
        <v>71</v>
      </c>
      <c r="BH32" s="89">
        <f>BH26/($F$11+$F$6+$F$7+$F$8+$F$9+$F$10)</f>
        <v>-1</v>
      </c>
      <c r="BJ32" s="86" t="s">
        <v>71</v>
      </c>
      <c r="BK32" s="89">
        <f>BK26/($F$11+$F$6+$F$7+$F$8+$F$9+$F$10)</f>
        <v>-1</v>
      </c>
      <c r="BM32" s="86" t="s">
        <v>71</v>
      </c>
      <c r="BN32" s="89">
        <f>BN26/($F$11+$F$6+$F$7+$F$8+$F$9+$F$10)</f>
        <v>-1</v>
      </c>
      <c r="BP32" s="86" t="s">
        <v>71</v>
      </c>
      <c r="BQ32" s="89">
        <f>BQ26/($F$11+$F$6+$F$7+$F$8+$F$9+$F$10)</f>
        <v>-1</v>
      </c>
      <c r="BS32" s="86" t="s">
        <v>71</v>
      </c>
      <c r="BT32" s="89">
        <f>BT26/($F$11+$F$6+$F$7+$F$8+$F$9+$F$10)</f>
        <v>-1</v>
      </c>
      <c r="BV32" s="86" t="s">
        <v>71</v>
      </c>
      <c r="BW32" s="89">
        <f>BW26/($F$11+$F$6+$F$7+$F$8+$F$9+$F$10)</f>
        <v>-1</v>
      </c>
      <c r="BY32" s="86" t="s">
        <v>71</v>
      </c>
      <c r="BZ32" s="89">
        <f>BZ26/($F$11+$F$6+$F$7+$F$8+$F$9+$F$10)</f>
        <v>-1</v>
      </c>
    </row>
    <row r="33" spans="1:78" x14ac:dyDescent="0.25">
      <c r="E33" s="86" t="s">
        <v>70</v>
      </c>
      <c r="F33" s="89">
        <f>F27/($F$13+$F$12+F14)</f>
        <v>1</v>
      </c>
      <c r="H33" s="86" t="s">
        <v>70</v>
      </c>
      <c r="I33" s="89">
        <f>I27/($F$13+$F$12+I14)</f>
        <v>-0.19863806043593499</v>
      </c>
      <c r="K33" s="86" t="s">
        <v>70</v>
      </c>
      <c r="L33" s="89">
        <f>L27/($F$13+$F$12+L14)</f>
        <v>-0.1975217428834436</v>
      </c>
      <c r="N33" s="86" t="s">
        <v>70</v>
      </c>
      <c r="O33" s="89">
        <f>O27/($F$13+$F$12+O14)</f>
        <v>-0.19835418063066859</v>
      </c>
      <c r="Q33" s="86" t="s">
        <v>70</v>
      </c>
      <c r="R33" s="89">
        <f>R27/($F$13+$F$12+R14)</f>
        <v>-0.19846404980357063</v>
      </c>
      <c r="T33" s="86" t="s">
        <v>70</v>
      </c>
      <c r="U33" s="89">
        <f>U27/($F$13+$F$12+U14)</f>
        <v>-0.19717330916301207</v>
      </c>
      <c r="W33" s="86" t="s">
        <v>70</v>
      </c>
      <c r="X33" s="89">
        <f>X27/($F$13+$F$12+X14)</f>
        <v>-0.19736052268247559</v>
      </c>
      <c r="Z33" s="86" t="s">
        <v>70</v>
      </c>
      <c r="AA33" s="89">
        <f>AA27/($F$13+$F$12+AA14)</f>
        <v>-0.18952291200216326</v>
      </c>
      <c r="AC33" s="86" t="s">
        <v>70</v>
      </c>
      <c r="AD33" s="89">
        <f>AD27/($F$13+$F$12+AD14)</f>
        <v>-0.19372076649400663</v>
      </c>
      <c r="AF33" s="86" t="s">
        <v>70</v>
      </c>
      <c r="AG33" s="89">
        <f>AG27/($F$13+$F$12+AG14)</f>
        <v>-1.0061105126562657</v>
      </c>
      <c r="AI33" s="86" t="s">
        <v>70</v>
      </c>
      <c r="AJ33" s="89">
        <f>AJ27/($F$13+$F$12+AJ14)</f>
        <v>-1.0061105126562657</v>
      </c>
      <c r="AL33" s="86" t="s">
        <v>70</v>
      </c>
      <c r="AM33" s="89">
        <f>AM27/($F$13+$F$12+AM14)</f>
        <v>-1.0061105126562657</v>
      </c>
      <c r="AO33" s="86" t="s">
        <v>70</v>
      </c>
      <c r="AP33" s="89">
        <f>AP27/($F$13+$F$12+AP14)</f>
        <v>-1.0061105126562657</v>
      </c>
      <c r="AR33" s="86" t="s">
        <v>70</v>
      </c>
      <c r="AS33" s="89">
        <f>AS27/($F$13+$F$12+AS14)</f>
        <v>-1.0061105126562657</v>
      </c>
      <c r="AU33" s="86" t="s">
        <v>70</v>
      </c>
      <c r="AV33" s="89">
        <f>AV27/($F$13+$F$12+AV14)</f>
        <v>-1.0061105126562657</v>
      </c>
      <c r="AX33" s="86" t="s">
        <v>70</v>
      </c>
      <c r="AY33" s="89">
        <f>AY27/($F$13+$F$12+AY14)</f>
        <v>-1.0061105126562657</v>
      </c>
      <c r="BA33" s="86" t="s">
        <v>70</v>
      </c>
      <c r="BB33" s="89">
        <f>BB27/($F$13+$F$12+BB14)</f>
        <v>-1.0061105126562657</v>
      </c>
      <c r="BD33" s="86" t="s">
        <v>70</v>
      </c>
      <c r="BE33" s="89">
        <f>BE27/($F$13+$F$12+BE14)</f>
        <v>-1.0061105126562657</v>
      </c>
      <c r="BG33" s="86" t="s">
        <v>70</v>
      </c>
      <c r="BH33" s="89">
        <f>BH27/($F$13+$F$12+BH14)</f>
        <v>-1.0061105126562657</v>
      </c>
      <c r="BJ33" s="86" t="s">
        <v>70</v>
      </c>
      <c r="BK33" s="89">
        <f>BK27/($F$13+$F$12+BK14)</f>
        <v>-1.0061105126562657</v>
      </c>
      <c r="BM33" s="86" t="s">
        <v>70</v>
      </c>
      <c r="BN33" s="89">
        <f>BN27/($F$13+$F$12+BN14)</f>
        <v>-1.0061105126562657</v>
      </c>
      <c r="BP33" s="86" t="s">
        <v>70</v>
      </c>
      <c r="BQ33" s="89">
        <f>BQ27/($F$13+$F$12+BQ14)</f>
        <v>-1.0061105126562657</v>
      </c>
      <c r="BS33" s="86" t="s">
        <v>70</v>
      </c>
      <c r="BT33" s="89">
        <f>BT27/($F$13+$F$12+BT14)</f>
        <v>-1.0061105126562657</v>
      </c>
      <c r="BV33" s="86" t="s">
        <v>70</v>
      </c>
      <c r="BW33" s="89">
        <f>BW27/($F$13+$F$12+BW14)</f>
        <v>-1.0061105126562657</v>
      </c>
      <c r="BY33" s="86" t="s">
        <v>70</v>
      </c>
      <c r="BZ33" s="89">
        <f>BZ27/($F$13+$F$12+BZ14)</f>
        <v>-1.0061105126562657</v>
      </c>
    </row>
    <row r="34" spans="1:78" x14ac:dyDescent="0.25">
      <c r="E34" s="87" t="s">
        <v>172</v>
      </c>
      <c r="F34" s="90">
        <f>F28/($F$15+$F$16+F17+F18+$F$19+$F$20)</f>
        <v>1</v>
      </c>
      <c r="H34" s="87" t="s">
        <v>172</v>
      </c>
      <c r="I34" s="90">
        <f>I28/($F$15+$F$16+I17+I18+$F$19+$F$20)</f>
        <v>-0.91692034069150286</v>
      </c>
      <c r="K34" s="87" t="s">
        <v>172</v>
      </c>
      <c r="L34" s="90">
        <f>L28/($F$15+$F$16+L17+L18+$F$19+$F$20)</f>
        <v>-0.90249800727902152</v>
      </c>
      <c r="N34" s="87" t="s">
        <v>172</v>
      </c>
      <c r="O34" s="90">
        <f>O28/($F$15+$F$16+O17+O18+$F$19+$F$20)</f>
        <v>-0.62165109195337975</v>
      </c>
      <c r="Q34" s="87" t="s">
        <v>172</v>
      </c>
      <c r="R34" s="90">
        <f>R28/($F$15+$F$16+R17+R18+$F$19+$F$20)</f>
        <v>-0.63639699020600715</v>
      </c>
      <c r="T34" s="87" t="s">
        <v>172</v>
      </c>
      <c r="U34" s="90">
        <f>U28/($F$15+$F$16+U17+U18+$F$19+$F$20)</f>
        <v>-0.6090573631709999</v>
      </c>
      <c r="W34" s="87" t="s">
        <v>172</v>
      </c>
      <c r="X34" s="90">
        <f>X28/($F$15+$F$16+X17+X18+$F$19+$F$20)</f>
        <v>-0.62467636724045772</v>
      </c>
      <c r="Z34" s="87" t="s">
        <v>172</v>
      </c>
      <c r="AA34" s="90">
        <f>AA28/($F$15+$F$16+AA17+AA18+$F$19+$F$20)</f>
        <v>-0.30076144210042133</v>
      </c>
      <c r="AC34" s="87" t="s">
        <v>172</v>
      </c>
      <c r="AD34" s="90">
        <f>AD28/($F$15+$F$16+AD17+AD18+$F$19+$F$20)</f>
        <v>-0.47342007023112748</v>
      </c>
      <c r="AF34" s="87" t="s">
        <v>172</v>
      </c>
      <c r="AG34" s="90">
        <f>AG28/($F$15+$F$16+AG17+AG18+$F$19+$F$20)</f>
        <v>-1.1546259582077463</v>
      </c>
      <c r="AI34" s="87" t="s">
        <v>172</v>
      </c>
      <c r="AJ34" s="90">
        <f>AJ28/($F$15+$F$16+AJ17+AJ18+$F$19+$F$20)</f>
        <v>-1.1546259582077463</v>
      </c>
      <c r="AL34" s="87" t="s">
        <v>172</v>
      </c>
      <c r="AM34" s="90">
        <f>AM28/($F$15+$F$16+AM17+AM18+$F$19+$F$20)</f>
        <v>-1.1546259582077463</v>
      </c>
      <c r="AO34" s="87" t="s">
        <v>172</v>
      </c>
      <c r="AP34" s="90">
        <f>AP28/($F$15+$F$16+AP17+AP18+$F$19+$F$20)</f>
        <v>-1.1546259582077463</v>
      </c>
      <c r="AR34" s="87" t="s">
        <v>172</v>
      </c>
      <c r="AS34" s="90">
        <f>AS28/($F$15+$F$16+AS17+AS18+$F$19+$F$20)</f>
        <v>-1.1546259582077463</v>
      </c>
      <c r="AU34" s="87" t="s">
        <v>172</v>
      </c>
      <c r="AV34" s="90">
        <f>AV28/($F$15+$F$16+AV17+AV18+$F$19+$F$20)</f>
        <v>-1.1546259582077463</v>
      </c>
      <c r="AX34" s="87" t="s">
        <v>172</v>
      </c>
      <c r="AY34" s="90">
        <f>AY28/($F$15+$F$16+AY17+AY18+$F$19+$F$20)</f>
        <v>-1.1546259582077463</v>
      </c>
      <c r="BA34" s="87" t="s">
        <v>172</v>
      </c>
      <c r="BB34" s="90">
        <f>BB28/($F$15+$F$16+BB17+BB18+$F$19+$F$20)</f>
        <v>-1.1546259582077463</v>
      </c>
      <c r="BD34" s="87" t="s">
        <v>172</v>
      </c>
      <c r="BE34" s="90">
        <f>BE28/($F$15+$F$16+BE17+BE18+$F$19+$F$20)</f>
        <v>-1.1546259582077463</v>
      </c>
      <c r="BG34" s="87" t="s">
        <v>172</v>
      </c>
      <c r="BH34" s="90">
        <f>BH28/($F$15+$F$16+BH17+BH18+$F$19+$F$20)</f>
        <v>-1.1546259582077463</v>
      </c>
      <c r="BJ34" s="87" t="s">
        <v>172</v>
      </c>
      <c r="BK34" s="90">
        <f>BK28/($F$15+$F$16+BK17+BK18+$F$19+$F$20)</f>
        <v>-1.1546259582077463</v>
      </c>
      <c r="BM34" s="87" t="s">
        <v>172</v>
      </c>
      <c r="BN34" s="90">
        <f>BN28/($F$15+$F$16+BN17+BN18+$F$19+$F$20)</f>
        <v>-1.1546259582077463</v>
      </c>
      <c r="BP34" s="87" t="s">
        <v>172</v>
      </c>
      <c r="BQ34" s="90">
        <f>BQ28/($F$15+$F$16+BQ17+BQ18+$F$19+$F$20)</f>
        <v>-1.1546259582077463</v>
      </c>
      <c r="BS34" s="87" t="s">
        <v>172</v>
      </c>
      <c r="BT34" s="90">
        <f>BT28/($F$15+$F$16+BT17+BT18+$F$19+$F$20)</f>
        <v>-1.1546259582077463</v>
      </c>
      <c r="BV34" s="87" t="s">
        <v>172</v>
      </c>
      <c r="BW34" s="90">
        <f>BW28/($F$15+$F$16+BW17+BW18+$F$19+$F$20)</f>
        <v>-1.1546259582077463</v>
      </c>
      <c r="BY34" s="87" t="s">
        <v>172</v>
      </c>
      <c r="BZ34" s="90">
        <f>BZ28/($F$15+$F$16+BZ17+BZ18+$F$19+$F$20)</f>
        <v>-1.1546259582077463</v>
      </c>
    </row>
    <row r="35" spans="1:78" x14ac:dyDescent="0.25">
      <c r="F35" s="80"/>
      <c r="I35" s="80"/>
      <c r="L35" s="80"/>
      <c r="O35" s="80"/>
      <c r="R35" s="80"/>
      <c r="U35" s="80"/>
      <c r="X35" s="80"/>
      <c r="AA35" s="80"/>
      <c r="AD35" s="80"/>
      <c r="AG35" s="80"/>
      <c r="AJ35" s="80"/>
      <c r="AM35" s="80"/>
      <c r="AP35" s="80"/>
      <c r="AS35" s="80"/>
      <c r="AV35" s="80"/>
      <c r="AY35" s="80"/>
      <c r="BB35" s="80"/>
      <c r="BE35" s="80"/>
      <c r="BH35" s="80"/>
      <c r="BK35" s="80"/>
      <c r="BN35" s="80"/>
      <c r="BQ35" s="80"/>
      <c r="BT35" s="80"/>
      <c r="BW35" s="80"/>
      <c r="BZ35" s="80"/>
    </row>
    <row r="36" spans="1:78" x14ac:dyDescent="0.25">
      <c r="A36" s="54" t="str">
        <f>A2</f>
        <v>Category</v>
      </c>
      <c r="B36" s="54" t="str">
        <f>B2</f>
        <v>Number</v>
      </c>
      <c r="C36" s="64" t="str">
        <f>C2</f>
        <v>Description</v>
      </c>
      <c r="E36" s="20" t="s">
        <v>173</v>
      </c>
      <c r="F36" s="3" t="s">
        <v>73</v>
      </c>
      <c r="H36" s="20" t="s">
        <v>173</v>
      </c>
      <c r="I36" s="3" t="s">
        <v>73</v>
      </c>
      <c r="K36" s="20" t="s">
        <v>173</v>
      </c>
      <c r="L36" s="3" t="s">
        <v>73</v>
      </c>
      <c r="N36" s="20" t="s">
        <v>173</v>
      </c>
      <c r="O36" s="3" t="s">
        <v>73</v>
      </c>
      <c r="Q36" s="20" t="s">
        <v>173</v>
      </c>
      <c r="R36" s="3" t="s">
        <v>73</v>
      </c>
      <c r="T36" s="20" t="s">
        <v>173</v>
      </c>
      <c r="U36" s="3" t="s">
        <v>73</v>
      </c>
      <c r="W36" s="20" t="s">
        <v>173</v>
      </c>
      <c r="X36" s="3" t="s">
        <v>73</v>
      </c>
      <c r="Z36" s="20" t="s">
        <v>173</v>
      </c>
      <c r="AA36" s="3" t="s">
        <v>73</v>
      </c>
      <c r="AC36" s="20" t="s">
        <v>173</v>
      </c>
      <c r="AD36" s="3" t="s">
        <v>73</v>
      </c>
      <c r="AF36" s="20" t="s">
        <v>173</v>
      </c>
      <c r="AG36" s="3" t="s">
        <v>73</v>
      </c>
      <c r="AI36" s="20" t="s">
        <v>173</v>
      </c>
      <c r="AJ36" s="3" t="s">
        <v>73</v>
      </c>
      <c r="AL36" s="20" t="s">
        <v>173</v>
      </c>
      <c r="AM36" s="3" t="s">
        <v>73</v>
      </c>
      <c r="AO36" s="20" t="s">
        <v>173</v>
      </c>
      <c r="AP36" s="3" t="s">
        <v>73</v>
      </c>
      <c r="AR36" s="20" t="s">
        <v>173</v>
      </c>
      <c r="AS36" s="3" t="s">
        <v>73</v>
      </c>
      <c r="AU36" s="20" t="s">
        <v>173</v>
      </c>
      <c r="AV36" s="3" t="s">
        <v>73</v>
      </c>
      <c r="AX36" s="20" t="s">
        <v>173</v>
      </c>
      <c r="AY36" s="3" t="s">
        <v>73</v>
      </c>
      <c r="BA36" s="20" t="s">
        <v>173</v>
      </c>
      <c r="BB36" s="3" t="s">
        <v>73</v>
      </c>
      <c r="BD36" s="20" t="s">
        <v>173</v>
      </c>
      <c r="BE36" s="3" t="s">
        <v>73</v>
      </c>
      <c r="BG36" s="20" t="s">
        <v>173</v>
      </c>
      <c r="BH36" s="3" t="s">
        <v>73</v>
      </c>
      <c r="BJ36" s="20" t="s">
        <v>173</v>
      </c>
      <c r="BK36" s="3" t="s">
        <v>73</v>
      </c>
      <c r="BM36" s="20" t="s">
        <v>173</v>
      </c>
      <c r="BN36" s="3" t="s">
        <v>73</v>
      </c>
      <c r="BP36" s="20" t="s">
        <v>173</v>
      </c>
      <c r="BQ36" s="3" t="s">
        <v>73</v>
      </c>
      <c r="BS36" s="20" t="s">
        <v>173</v>
      </c>
      <c r="BT36" s="3" t="s">
        <v>73</v>
      </c>
      <c r="BV36" s="20" t="s">
        <v>173</v>
      </c>
      <c r="BW36" s="3" t="s">
        <v>73</v>
      </c>
      <c r="BY36" s="20" t="s">
        <v>173</v>
      </c>
      <c r="BZ36" s="3" t="s">
        <v>73</v>
      </c>
    </row>
    <row r="37" spans="1:78" x14ac:dyDescent="0.25">
      <c r="A37" s="4" t="s">
        <v>5</v>
      </c>
      <c r="B37" s="5" t="s">
        <v>6</v>
      </c>
      <c r="C37" s="5" t="s">
        <v>242</v>
      </c>
      <c r="E37" s="91" t="s">
        <v>6</v>
      </c>
      <c r="F37" s="82">
        <f t="shared" ref="F37:F50" si="24">F3</f>
        <v>-6012.1014605404434</v>
      </c>
      <c r="H37" s="91" t="s">
        <v>6</v>
      </c>
      <c r="I37" s="82">
        <f t="shared" ref="I37:I50" si="25">I3</f>
        <v>-1126.062962893734</v>
      </c>
      <c r="K37" s="91" t="s">
        <v>6</v>
      </c>
      <c r="L37" s="82">
        <f t="shared" ref="L37:L50" si="26">L3</f>
        <v>-588.34647137378852</v>
      </c>
      <c r="N37" s="91" t="s">
        <v>6</v>
      </c>
      <c r="O37" s="82">
        <f t="shared" ref="O37:O50" si="27">O3</f>
        <v>-1126.062962893734</v>
      </c>
      <c r="Q37" s="91" t="s">
        <v>6</v>
      </c>
      <c r="R37" s="82">
        <f t="shared" ref="R37:R50" si="28">R3</f>
        <v>-1126.062962893734</v>
      </c>
      <c r="T37" s="91" t="s">
        <v>6</v>
      </c>
      <c r="U37" s="82">
        <f t="shared" ref="U37:U50" si="29">U3</f>
        <v>-588.34647137378852</v>
      </c>
      <c r="W37" s="91" t="s">
        <v>6</v>
      </c>
      <c r="X37" s="82">
        <f t="shared" ref="X37:X50" si="30">X3</f>
        <v>-588.34647137378852</v>
      </c>
      <c r="Z37" s="91" t="s">
        <v>6</v>
      </c>
      <c r="AA37" s="82">
        <f t="shared" ref="AA37:AA50" si="31">AA3</f>
        <v>-1126.062962893734</v>
      </c>
      <c r="AC37" s="91" t="s">
        <v>6</v>
      </c>
      <c r="AD37" s="82">
        <f t="shared" ref="AD37:AD50" si="32">AD3</f>
        <v>-1126.062962893734</v>
      </c>
      <c r="AF37" s="91" t="s">
        <v>6</v>
      </c>
      <c r="AG37" s="82">
        <f t="shared" ref="AG37:AG50" si="33">AG3</f>
        <v>6012.1014605404434</v>
      </c>
      <c r="AI37" s="91" t="s">
        <v>6</v>
      </c>
      <c r="AJ37" s="82">
        <f t="shared" ref="AJ37:AJ50" si="34">AJ3</f>
        <v>6012.1014605404434</v>
      </c>
      <c r="AL37" s="91" t="s">
        <v>6</v>
      </c>
      <c r="AM37" s="82">
        <f t="shared" ref="AM37:AM50" si="35">AM3</f>
        <v>6012.1014605404434</v>
      </c>
      <c r="AO37" s="91" t="s">
        <v>6</v>
      </c>
      <c r="AP37" s="82">
        <f t="shared" ref="AP37:AP50" si="36">AP3</f>
        <v>6012.1014605404434</v>
      </c>
      <c r="AR37" s="91" t="s">
        <v>6</v>
      </c>
      <c r="AS37" s="82">
        <f t="shared" ref="AS37:AS50" si="37">AS3</f>
        <v>6012.1014605404434</v>
      </c>
      <c r="AU37" s="91" t="s">
        <v>6</v>
      </c>
      <c r="AV37" s="82">
        <f t="shared" ref="AV37:AV50" si="38">AV3</f>
        <v>6012.1014605404434</v>
      </c>
      <c r="AX37" s="91" t="s">
        <v>6</v>
      </c>
      <c r="AY37" s="82">
        <f t="shared" ref="AY37:AY50" si="39">AY3</f>
        <v>6012.1014605404434</v>
      </c>
      <c r="BA37" s="91" t="s">
        <v>6</v>
      </c>
      <c r="BB37" s="82">
        <f t="shared" ref="BB37:BB50" si="40">BB3</f>
        <v>6012.1014605404434</v>
      </c>
      <c r="BD37" s="91" t="s">
        <v>6</v>
      </c>
      <c r="BE37" s="82">
        <f t="shared" ref="BE37:BE50" si="41">BE3</f>
        <v>6012.1014605404434</v>
      </c>
      <c r="BG37" s="91" t="s">
        <v>6</v>
      </c>
      <c r="BH37" s="82">
        <f t="shared" ref="BH37:BH50" si="42">BH3</f>
        <v>6012.1014605404434</v>
      </c>
      <c r="BJ37" s="91" t="s">
        <v>6</v>
      </c>
      <c r="BK37" s="82">
        <f t="shared" ref="BK37:BK50" si="43">BK3</f>
        <v>6012.1014605404434</v>
      </c>
      <c r="BM37" s="91" t="s">
        <v>6</v>
      </c>
      <c r="BN37" s="82">
        <f t="shared" ref="BN37:BN50" si="44">BN3</f>
        <v>6012.1014605404434</v>
      </c>
      <c r="BP37" s="91" t="s">
        <v>6</v>
      </c>
      <c r="BQ37" s="82">
        <f t="shared" ref="BQ37:BQ50" si="45">BQ3</f>
        <v>6012.1014605404434</v>
      </c>
      <c r="BS37" s="91" t="s">
        <v>6</v>
      </c>
      <c r="BT37" s="82">
        <f t="shared" ref="BT37:BT50" si="46">BT3</f>
        <v>6012.1014605404434</v>
      </c>
      <c r="BV37" s="91" t="s">
        <v>6</v>
      </c>
      <c r="BW37" s="82">
        <f t="shared" ref="BW37:BW50" si="47">BW3</f>
        <v>6012.1014605404434</v>
      </c>
      <c r="BY37" s="91" t="s">
        <v>6</v>
      </c>
      <c r="BZ37" s="82">
        <f t="shared" ref="BZ37:BZ50" si="48">BZ3</f>
        <v>6012.1014605404434</v>
      </c>
    </row>
    <row r="38" spans="1:78" x14ac:dyDescent="0.25">
      <c r="A38" s="4" t="s">
        <v>5</v>
      </c>
      <c r="B38" s="11" t="s">
        <v>8</v>
      </c>
      <c r="C38" s="11" t="s">
        <v>9</v>
      </c>
      <c r="E38" s="92" t="s">
        <v>8</v>
      </c>
      <c r="F38" s="6">
        <f t="shared" si="24"/>
        <v>-2744.01909789601</v>
      </c>
      <c r="H38" s="92" t="s">
        <v>8</v>
      </c>
      <c r="I38" s="6">
        <f t="shared" si="25"/>
        <v>2568.7174518552056</v>
      </c>
      <c r="K38" s="92" t="s">
        <v>8</v>
      </c>
      <c r="L38" s="6">
        <f t="shared" si="26"/>
        <v>2535.1867554596179</v>
      </c>
      <c r="N38" s="92" t="s">
        <v>8</v>
      </c>
      <c r="O38" s="6">
        <f t="shared" si="27"/>
        <v>1782.4021982450495</v>
      </c>
      <c r="Q38" s="92" t="s">
        <v>8</v>
      </c>
      <c r="R38" s="6">
        <f t="shared" si="28"/>
        <v>1793.6032949134863</v>
      </c>
      <c r="T38" s="92" t="s">
        <v>8</v>
      </c>
      <c r="U38" s="6">
        <f t="shared" si="29"/>
        <v>1751.0658170611482</v>
      </c>
      <c r="W38" s="92" t="s">
        <v>8</v>
      </c>
      <c r="X38" s="6">
        <f t="shared" si="30"/>
        <v>1765.3281584602955</v>
      </c>
      <c r="Z38" s="92" t="s">
        <v>8</v>
      </c>
      <c r="AA38" s="6">
        <f t="shared" si="31"/>
        <v>1679.2367959679432</v>
      </c>
      <c r="AC38" s="92" t="s">
        <v>8</v>
      </c>
      <c r="AD38" s="6">
        <f t="shared" si="32"/>
        <v>1738.4459352287438</v>
      </c>
      <c r="AF38" s="92" t="s">
        <v>8</v>
      </c>
      <c r="AG38" s="6">
        <f t="shared" si="33"/>
        <v>2744.01909789601</v>
      </c>
      <c r="AI38" s="92" t="s">
        <v>8</v>
      </c>
      <c r="AJ38" s="6">
        <f t="shared" si="34"/>
        <v>2744.01909789601</v>
      </c>
      <c r="AL38" s="92" t="s">
        <v>8</v>
      </c>
      <c r="AM38" s="6">
        <f t="shared" si="35"/>
        <v>2744.01909789601</v>
      </c>
      <c r="AO38" s="92" t="s">
        <v>8</v>
      </c>
      <c r="AP38" s="6">
        <f t="shared" si="36"/>
        <v>2744.01909789601</v>
      </c>
      <c r="AR38" s="92" t="s">
        <v>8</v>
      </c>
      <c r="AS38" s="6">
        <f t="shared" si="37"/>
        <v>2744.01909789601</v>
      </c>
      <c r="AU38" s="92" t="s">
        <v>8</v>
      </c>
      <c r="AV38" s="6">
        <f t="shared" si="38"/>
        <v>2744.01909789601</v>
      </c>
      <c r="AX38" s="92" t="s">
        <v>8</v>
      </c>
      <c r="AY38" s="6">
        <f t="shared" si="39"/>
        <v>2744.01909789601</v>
      </c>
      <c r="BA38" s="92" t="s">
        <v>8</v>
      </c>
      <c r="BB38" s="6">
        <f t="shared" si="40"/>
        <v>2744.01909789601</v>
      </c>
      <c r="BD38" s="92" t="s">
        <v>8</v>
      </c>
      <c r="BE38" s="6">
        <f t="shared" si="41"/>
        <v>2744.01909789601</v>
      </c>
      <c r="BG38" s="92" t="s">
        <v>8</v>
      </c>
      <c r="BH38" s="6">
        <f t="shared" si="42"/>
        <v>2744.01909789601</v>
      </c>
      <c r="BJ38" s="92" t="s">
        <v>8</v>
      </c>
      <c r="BK38" s="6">
        <f t="shared" si="43"/>
        <v>2744.01909789601</v>
      </c>
      <c r="BM38" s="92" t="s">
        <v>8</v>
      </c>
      <c r="BN38" s="6">
        <f t="shared" si="44"/>
        <v>2744.01909789601</v>
      </c>
      <c r="BP38" s="92" t="s">
        <v>8</v>
      </c>
      <c r="BQ38" s="6">
        <f t="shared" si="45"/>
        <v>2744.01909789601</v>
      </c>
      <c r="BS38" s="92" t="s">
        <v>8</v>
      </c>
      <c r="BT38" s="6">
        <f t="shared" si="46"/>
        <v>2744.01909789601</v>
      </c>
      <c r="BV38" s="92" t="s">
        <v>8</v>
      </c>
      <c r="BW38" s="6">
        <f t="shared" si="47"/>
        <v>2744.01909789601</v>
      </c>
      <c r="BY38" s="92" t="s">
        <v>8</v>
      </c>
      <c r="BZ38" s="6">
        <f t="shared" si="48"/>
        <v>2744.01909789601</v>
      </c>
    </row>
    <row r="39" spans="1:78" x14ac:dyDescent="0.25">
      <c r="A39" s="4" t="s">
        <v>5</v>
      </c>
      <c r="B39" s="11" t="s">
        <v>10</v>
      </c>
      <c r="C39" s="11" t="s">
        <v>243</v>
      </c>
      <c r="E39" s="92" t="s">
        <v>10</v>
      </c>
      <c r="F39" s="6">
        <f t="shared" si="24"/>
        <v>-11208.194057797469</v>
      </c>
      <c r="H39" s="92" t="s">
        <v>10</v>
      </c>
      <c r="I39" s="6">
        <f t="shared" si="25"/>
        <v>9544.1778976549631</v>
      </c>
      <c r="K39" s="92" t="s">
        <v>10</v>
      </c>
      <c r="L39" s="6">
        <f t="shared" si="26"/>
        <v>9499.8259794956157</v>
      </c>
      <c r="N39" s="92" t="s">
        <v>10</v>
      </c>
      <c r="O39" s="6">
        <f t="shared" si="27"/>
        <v>4350.5439887097473</v>
      </c>
      <c r="Q39" s="92" t="s">
        <v>10</v>
      </c>
      <c r="R39" s="6">
        <f t="shared" si="28"/>
        <v>4350.5439887097473</v>
      </c>
      <c r="T39" s="92" t="s">
        <v>10</v>
      </c>
      <c r="U39" s="6">
        <f t="shared" si="29"/>
        <v>4306.1919569704605</v>
      </c>
      <c r="W39" s="92" t="s">
        <v>10</v>
      </c>
      <c r="X39" s="6">
        <f t="shared" si="30"/>
        <v>4306.1919569704605</v>
      </c>
      <c r="Z39" s="92" t="s">
        <v>10</v>
      </c>
      <c r="AA39" s="6">
        <f t="shared" si="31"/>
        <v>4350.5439887097473</v>
      </c>
      <c r="AC39" s="92" t="s">
        <v>10</v>
      </c>
      <c r="AD39" s="6">
        <f t="shared" si="32"/>
        <v>4350.5439887097473</v>
      </c>
      <c r="AF39" s="92" t="s">
        <v>10</v>
      </c>
      <c r="AG39" s="6">
        <f t="shared" si="33"/>
        <v>11208.194057797469</v>
      </c>
      <c r="AI39" s="92" t="s">
        <v>10</v>
      </c>
      <c r="AJ39" s="6">
        <f t="shared" si="34"/>
        <v>11208.194057797469</v>
      </c>
      <c r="AL39" s="92" t="s">
        <v>10</v>
      </c>
      <c r="AM39" s="6">
        <f t="shared" si="35"/>
        <v>11208.194057797469</v>
      </c>
      <c r="AO39" s="92" t="s">
        <v>10</v>
      </c>
      <c r="AP39" s="6">
        <f t="shared" si="36"/>
        <v>11208.194057797469</v>
      </c>
      <c r="AR39" s="92" t="s">
        <v>10</v>
      </c>
      <c r="AS39" s="6">
        <f t="shared" si="37"/>
        <v>11208.194057797469</v>
      </c>
      <c r="AU39" s="92" t="s">
        <v>10</v>
      </c>
      <c r="AV39" s="6">
        <f t="shared" si="38"/>
        <v>11208.194057797469</v>
      </c>
      <c r="AX39" s="92" t="s">
        <v>10</v>
      </c>
      <c r="AY39" s="6">
        <f t="shared" si="39"/>
        <v>11208.194057797469</v>
      </c>
      <c r="BA39" s="92" t="s">
        <v>10</v>
      </c>
      <c r="BB39" s="6">
        <f t="shared" si="40"/>
        <v>11208.194057797469</v>
      </c>
      <c r="BD39" s="92" t="s">
        <v>10</v>
      </c>
      <c r="BE39" s="6">
        <f t="shared" si="41"/>
        <v>11208.194057797469</v>
      </c>
      <c r="BG39" s="92" t="s">
        <v>10</v>
      </c>
      <c r="BH39" s="6">
        <f t="shared" si="42"/>
        <v>11208.194057797469</v>
      </c>
      <c r="BJ39" s="92" t="s">
        <v>10</v>
      </c>
      <c r="BK39" s="6">
        <f t="shared" si="43"/>
        <v>11208.194057797469</v>
      </c>
      <c r="BM39" s="92" t="s">
        <v>10</v>
      </c>
      <c r="BN39" s="6">
        <f t="shared" si="44"/>
        <v>11208.194057797469</v>
      </c>
      <c r="BP39" s="92" t="s">
        <v>10</v>
      </c>
      <c r="BQ39" s="6">
        <f t="shared" si="45"/>
        <v>11208.194057797469</v>
      </c>
      <c r="BS39" s="92" t="s">
        <v>10</v>
      </c>
      <c r="BT39" s="6">
        <f t="shared" si="46"/>
        <v>11208.194057797469</v>
      </c>
      <c r="BV39" s="92" t="s">
        <v>10</v>
      </c>
      <c r="BW39" s="6">
        <f t="shared" si="47"/>
        <v>11208.194057797469</v>
      </c>
      <c r="BY39" s="92" t="s">
        <v>10</v>
      </c>
      <c r="BZ39" s="6">
        <f t="shared" si="48"/>
        <v>11208.194057797469</v>
      </c>
    </row>
    <row r="40" spans="1:78" x14ac:dyDescent="0.25">
      <c r="A40" s="8" t="s">
        <v>5</v>
      </c>
      <c r="B40" s="11" t="s">
        <v>12</v>
      </c>
      <c r="C40" s="11" t="s">
        <v>244</v>
      </c>
      <c r="E40" s="92" t="s">
        <v>12</v>
      </c>
      <c r="F40" s="6">
        <f t="shared" si="24"/>
        <v>-36206.04353405955</v>
      </c>
      <c r="H40" s="92" t="s">
        <v>12</v>
      </c>
      <c r="I40" s="6">
        <f t="shared" si="25"/>
        <v>-10780.711522701582</v>
      </c>
      <c r="K40" s="92" t="s">
        <v>12</v>
      </c>
      <c r="L40" s="6">
        <f t="shared" si="26"/>
        <v>-7241.2087068118926</v>
      </c>
      <c r="N40" s="92" t="s">
        <v>12</v>
      </c>
      <c r="O40" s="6">
        <f t="shared" si="27"/>
        <v>-10780.711522701582</v>
      </c>
      <c r="Q40" s="92" t="s">
        <v>12</v>
      </c>
      <c r="R40" s="6">
        <f t="shared" si="28"/>
        <v>-10780.711522701582</v>
      </c>
      <c r="T40" s="92" t="s">
        <v>12</v>
      </c>
      <c r="U40" s="6">
        <f t="shared" si="29"/>
        <v>-7241.2087068118926</v>
      </c>
      <c r="W40" s="92" t="s">
        <v>12</v>
      </c>
      <c r="X40" s="6">
        <f t="shared" si="30"/>
        <v>-7241.2087068118926</v>
      </c>
      <c r="Z40" s="92" t="s">
        <v>12</v>
      </c>
      <c r="AA40" s="6">
        <f t="shared" si="31"/>
        <v>-10780.711522701582</v>
      </c>
      <c r="AC40" s="92" t="s">
        <v>12</v>
      </c>
      <c r="AD40" s="6">
        <f t="shared" si="32"/>
        <v>-10780.711522701582</v>
      </c>
      <c r="AF40" s="92" t="s">
        <v>12</v>
      </c>
      <c r="AG40" s="6">
        <f t="shared" si="33"/>
        <v>36206.04353405955</v>
      </c>
      <c r="AI40" s="92" t="s">
        <v>12</v>
      </c>
      <c r="AJ40" s="6">
        <f t="shared" si="34"/>
        <v>36206.04353405955</v>
      </c>
      <c r="AL40" s="92" t="s">
        <v>12</v>
      </c>
      <c r="AM40" s="6">
        <f t="shared" si="35"/>
        <v>36206.04353405955</v>
      </c>
      <c r="AO40" s="92" t="s">
        <v>12</v>
      </c>
      <c r="AP40" s="6">
        <f t="shared" si="36"/>
        <v>36206.04353405955</v>
      </c>
      <c r="AR40" s="92" t="s">
        <v>12</v>
      </c>
      <c r="AS40" s="6">
        <f t="shared" si="37"/>
        <v>36206.04353405955</v>
      </c>
      <c r="AU40" s="92" t="s">
        <v>12</v>
      </c>
      <c r="AV40" s="6">
        <f t="shared" si="38"/>
        <v>36206.04353405955</v>
      </c>
      <c r="AX40" s="92" t="s">
        <v>12</v>
      </c>
      <c r="AY40" s="6">
        <f t="shared" si="39"/>
        <v>36206.04353405955</v>
      </c>
      <c r="BA40" s="92" t="s">
        <v>12</v>
      </c>
      <c r="BB40" s="6">
        <f t="shared" si="40"/>
        <v>36206.04353405955</v>
      </c>
      <c r="BD40" s="92" t="s">
        <v>12</v>
      </c>
      <c r="BE40" s="6">
        <f t="shared" si="41"/>
        <v>36206.04353405955</v>
      </c>
      <c r="BG40" s="92" t="s">
        <v>12</v>
      </c>
      <c r="BH40" s="6">
        <f t="shared" si="42"/>
        <v>36206.04353405955</v>
      </c>
      <c r="BJ40" s="92" t="s">
        <v>12</v>
      </c>
      <c r="BK40" s="6">
        <f t="shared" si="43"/>
        <v>36206.04353405955</v>
      </c>
      <c r="BM40" s="92" t="s">
        <v>12</v>
      </c>
      <c r="BN40" s="6">
        <f t="shared" si="44"/>
        <v>36206.04353405955</v>
      </c>
      <c r="BP40" s="92" t="s">
        <v>12</v>
      </c>
      <c r="BQ40" s="6">
        <f t="shared" si="45"/>
        <v>36206.04353405955</v>
      </c>
      <c r="BS40" s="92" t="s">
        <v>12</v>
      </c>
      <c r="BT40" s="6">
        <f t="shared" si="46"/>
        <v>36206.04353405955</v>
      </c>
      <c r="BV40" s="92" t="s">
        <v>12</v>
      </c>
      <c r="BW40" s="6">
        <f t="shared" si="47"/>
        <v>36206.04353405955</v>
      </c>
      <c r="BY40" s="92" t="s">
        <v>12</v>
      </c>
      <c r="BZ40" s="6">
        <f t="shared" si="48"/>
        <v>36206.04353405955</v>
      </c>
    </row>
    <row r="41" spans="1:78" x14ac:dyDescent="0.25">
      <c r="A41" s="8" t="s">
        <v>5</v>
      </c>
      <c r="B41" s="11" t="s">
        <v>14</v>
      </c>
      <c r="C41" s="11" t="s">
        <v>13</v>
      </c>
      <c r="E41" s="92" t="s">
        <v>14</v>
      </c>
      <c r="F41" s="6">
        <f t="shared" si="24"/>
        <v>-1566.7566791483475</v>
      </c>
      <c r="H41" s="92" t="s">
        <v>14</v>
      </c>
      <c r="I41" s="6">
        <f t="shared" si="25"/>
        <v>0</v>
      </c>
      <c r="K41" s="92" t="s">
        <v>14</v>
      </c>
      <c r="L41" s="6">
        <f t="shared" si="26"/>
        <v>0</v>
      </c>
      <c r="N41" s="92" t="s">
        <v>14</v>
      </c>
      <c r="O41" s="6">
        <f t="shared" si="27"/>
        <v>504.49140926798236</v>
      </c>
      <c r="Q41" s="92" t="s">
        <v>14</v>
      </c>
      <c r="R41" s="6">
        <f t="shared" si="28"/>
        <v>776.33155582424058</v>
      </c>
      <c r="T41" s="92" t="s">
        <v>14</v>
      </c>
      <c r="U41" s="6">
        <f t="shared" si="29"/>
        <v>504.49140926798236</v>
      </c>
      <c r="W41" s="92" t="s">
        <v>14</v>
      </c>
      <c r="X41" s="6">
        <f t="shared" si="30"/>
        <v>776.33155582424058</v>
      </c>
      <c r="Z41" s="92" t="s">
        <v>14</v>
      </c>
      <c r="AA41" s="6">
        <f t="shared" si="31"/>
        <v>-6017.2477863321201</v>
      </c>
      <c r="AC41" s="92" t="s">
        <v>14</v>
      </c>
      <c r="AD41" s="6">
        <f t="shared" si="32"/>
        <v>-2518.2443854026742</v>
      </c>
      <c r="AF41" s="92" t="s">
        <v>14</v>
      </c>
      <c r="AG41" s="6">
        <f t="shared" si="33"/>
        <v>1566.7566791483475</v>
      </c>
      <c r="AI41" s="92" t="s">
        <v>14</v>
      </c>
      <c r="AJ41" s="6">
        <f t="shared" si="34"/>
        <v>1566.7566791483475</v>
      </c>
      <c r="AL41" s="92" t="s">
        <v>14</v>
      </c>
      <c r="AM41" s="6">
        <f t="shared" si="35"/>
        <v>1566.7566791483475</v>
      </c>
      <c r="AO41" s="92" t="s">
        <v>14</v>
      </c>
      <c r="AP41" s="6">
        <f t="shared" si="36"/>
        <v>1566.7566791483475</v>
      </c>
      <c r="AR41" s="92" t="s">
        <v>14</v>
      </c>
      <c r="AS41" s="6">
        <f t="shared" si="37"/>
        <v>1566.7566791483475</v>
      </c>
      <c r="AU41" s="92" t="s">
        <v>14</v>
      </c>
      <c r="AV41" s="6">
        <f t="shared" si="38"/>
        <v>1566.7566791483475</v>
      </c>
      <c r="AX41" s="92" t="s">
        <v>14</v>
      </c>
      <c r="AY41" s="6">
        <f t="shared" si="39"/>
        <v>1566.7566791483475</v>
      </c>
      <c r="BA41" s="92" t="s">
        <v>14</v>
      </c>
      <c r="BB41" s="6">
        <f t="shared" si="40"/>
        <v>1566.7566791483475</v>
      </c>
      <c r="BD41" s="92" t="s">
        <v>14</v>
      </c>
      <c r="BE41" s="6">
        <f t="shared" si="41"/>
        <v>1566.7566791483475</v>
      </c>
      <c r="BG41" s="92" t="s">
        <v>14</v>
      </c>
      <c r="BH41" s="6">
        <f t="shared" si="42"/>
        <v>1566.7566791483475</v>
      </c>
      <c r="BJ41" s="92" t="s">
        <v>14</v>
      </c>
      <c r="BK41" s="6">
        <f t="shared" si="43"/>
        <v>1566.7566791483475</v>
      </c>
      <c r="BM41" s="92" t="s">
        <v>14</v>
      </c>
      <c r="BN41" s="6">
        <f t="shared" si="44"/>
        <v>1566.7566791483475</v>
      </c>
      <c r="BP41" s="92" t="s">
        <v>14</v>
      </c>
      <c r="BQ41" s="6">
        <f t="shared" si="45"/>
        <v>1566.7566791483475</v>
      </c>
      <c r="BS41" s="92" t="s">
        <v>14</v>
      </c>
      <c r="BT41" s="6">
        <f t="shared" si="46"/>
        <v>1566.7566791483475</v>
      </c>
      <c r="BV41" s="92" t="s">
        <v>14</v>
      </c>
      <c r="BW41" s="6">
        <f t="shared" si="47"/>
        <v>1566.7566791483475</v>
      </c>
      <c r="BY41" s="92" t="s">
        <v>14</v>
      </c>
      <c r="BZ41" s="6">
        <f t="shared" si="48"/>
        <v>1566.7566791483475</v>
      </c>
    </row>
    <row r="42" spans="1:78" x14ac:dyDescent="0.25">
      <c r="A42" s="8" t="s">
        <v>5</v>
      </c>
      <c r="B42" s="11" t="s">
        <v>16</v>
      </c>
      <c r="C42" s="11" t="s">
        <v>245</v>
      </c>
      <c r="E42" s="92" t="s">
        <v>16</v>
      </c>
      <c r="F42" s="6">
        <f t="shared" si="24"/>
        <v>-166212.92986315151</v>
      </c>
      <c r="H42" s="92" t="s">
        <v>16</v>
      </c>
      <c r="I42" s="6">
        <f t="shared" si="25"/>
        <v>0</v>
      </c>
      <c r="K42" s="92" t="s">
        <v>16</v>
      </c>
      <c r="L42" s="6">
        <f t="shared" si="26"/>
        <v>0</v>
      </c>
      <c r="N42" s="92" t="s">
        <v>16</v>
      </c>
      <c r="O42" s="6">
        <f t="shared" si="27"/>
        <v>0</v>
      </c>
      <c r="Q42" s="92" t="s">
        <v>16</v>
      </c>
      <c r="R42" s="6">
        <f t="shared" si="28"/>
        <v>0</v>
      </c>
      <c r="T42" s="92" t="s">
        <v>16</v>
      </c>
      <c r="U42" s="6">
        <f t="shared" si="29"/>
        <v>0</v>
      </c>
      <c r="W42" s="92" t="s">
        <v>16</v>
      </c>
      <c r="X42" s="6">
        <f t="shared" si="30"/>
        <v>0</v>
      </c>
      <c r="Z42" s="92" t="s">
        <v>16</v>
      </c>
      <c r="AA42" s="6">
        <f t="shared" si="31"/>
        <v>0</v>
      </c>
      <c r="AC42" s="92" t="s">
        <v>16</v>
      </c>
      <c r="AD42" s="6">
        <f t="shared" si="32"/>
        <v>0</v>
      </c>
      <c r="AF42" s="92" t="s">
        <v>16</v>
      </c>
      <c r="AG42" s="6">
        <f t="shared" si="33"/>
        <v>166212.92986315151</v>
      </c>
      <c r="AI42" s="92" t="s">
        <v>16</v>
      </c>
      <c r="AJ42" s="6">
        <f t="shared" si="34"/>
        <v>166212.92986315151</v>
      </c>
      <c r="AL42" s="92" t="s">
        <v>16</v>
      </c>
      <c r="AM42" s="6">
        <f t="shared" si="35"/>
        <v>166212.92986315151</v>
      </c>
      <c r="AO42" s="92" t="s">
        <v>16</v>
      </c>
      <c r="AP42" s="6">
        <f t="shared" si="36"/>
        <v>166212.92986315151</v>
      </c>
      <c r="AR42" s="92" t="s">
        <v>16</v>
      </c>
      <c r="AS42" s="6">
        <f t="shared" si="37"/>
        <v>166212.92986315151</v>
      </c>
      <c r="AU42" s="92" t="s">
        <v>16</v>
      </c>
      <c r="AV42" s="6">
        <f t="shared" si="38"/>
        <v>166212.92986315151</v>
      </c>
      <c r="AX42" s="92" t="s">
        <v>16</v>
      </c>
      <c r="AY42" s="6">
        <f t="shared" si="39"/>
        <v>166212.92986315151</v>
      </c>
      <c r="BA42" s="92" t="s">
        <v>16</v>
      </c>
      <c r="BB42" s="6">
        <f t="shared" si="40"/>
        <v>166212.92986315151</v>
      </c>
      <c r="BD42" s="92" t="s">
        <v>16</v>
      </c>
      <c r="BE42" s="6">
        <f t="shared" si="41"/>
        <v>166212.92986315151</v>
      </c>
      <c r="BG42" s="92" t="s">
        <v>16</v>
      </c>
      <c r="BH42" s="6">
        <f t="shared" si="42"/>
        <v>166212.92986315151</v>
      </c>
      <c r="BJ42" s="92" t="s">
        <v>16</v>
      </c>
      <c r="BK42" s="6">
        <f t="shared" si="43"/>
        <v>166212.92986315151</v>
      </c>
      <c r="BM42" s="92" t="s">
        <v>16</v>
      </c>
      <c r="BN42" s="6">
        <f t="shared" si="44"/>
        <v>166212.92986315151</v>
      </c>
      <c r="BP42" s="92" t="s">
        <v>16</v>
      </c>
      <c r="BQ42" s="6">
        <f t="shared" si="45"/>
        <v>166212.92986315151</v>
      </c>
      <c r="BS42" s="92" t="s">
        <v>16</v>
      </c>
      <c r="BT42" s="6">
        <f t="shared" si="46"/>
        <v>166212.92986315151</v>
      </c>
      <c r="BV42" s="92" t="s">
        <v>16</v>
      </c>
      <c r="BW42" s="6">
        <f t="shared" si="47"/>
        <v>166212.92986315151</v>
      </c>
      <c r="BY42" s="92" t="s">
        <v>16</v>
      </c>
      <c r="BZ42" s="6">
        <f t="shared" si="48"/>
        <v>166212.92986315151</v>
      </c>
    </row>
    <row r="43" spans="1:78" x14ac:dyDescent="0.25">
      <c r="A43" s="8" t="s">
        <v>5</v>
      </c>
      <c r="B43" s="11" t="s">
        <v>18</v>
      </c>
      <c r="C43" s="11" t="s">
        <v>17</v>
      </c>
      <c r="E43" s="92" t="s">
        <v>18</v>
      </c>
      <c r="F43" s="6">
        <f t="shared" si="24"/>
        <v>-306972.9310982778</v>
      </c>
      <c r="H43" s="92" t="s">
        <v>18</v>
      </c>
      <c r="I43" s="6">
        <f t="shared" si="25"/>
        <v>261398.31690165616</v>
      </c>
      <c r="K43" s="92" t="s">
        <v>18</v>
      </c>
      <c r="L43" s="6">
        <f t="shared" si="26"/>
        <v>260183.59269642178</v>
      </c>
      <c r="N43" s="92" t="s">
        <v>18</v>
      </c>
      <c r="O43" s="6">
        <f t="shared" si="27"/>
        <v>119153.62771829596</v>
      </c>
      <c r="Q43" s="92" t="s">
        <v>18</v>
      </c>
      <c r="R43" s="6">
        <f t="shared" si="28"/>
        <v>119153.62771829596</v>
      </c>
      <c r="T43" s="92" t="s">
        <v>18</v>
      </c>
      <c r="U43" s="6">
        <f t="shared" si="29"/>
        <v>117938.90351306158</v>
      </c>
      <c r="W43" s="92" t="s">
        <v>18</v>
      </c>
      <c r="X43" s="6">
        <f t="shared" si="30"/>
        <v>117938.90351306158</v>
      </c>
      <c r="Z43" s="92" t="s">
        <v>18</v>
      </c>
      <c r="AA43" s="6">
        <f t="shared" si="31"/>
        <v>119153.62771829596</v>
      </c>
      <c r="AC43" s="92" t="s">
        <v>18</v>
      </c>
      <c r="AD43" s="6">
        <f t="shared" si="32"/>
        <v>119153.62771829596</v>
      </c>
      <c r="AF43" s="92" t="s">
        <v>18</v>
      </c>
      <c r="AG43" s="6">
        <f t="shared" si="33"/>
        <v>306972.9310982778</v>
      </c>
      <c r="AI43" s="92" t="s">
        <v>18</v>
      </c>
      <c r="AJ43" s="6">
        <f t="shared" si="34"/>
        <v>306972.9310982778</v>
      </c>
      <c r="AL43" s="92" t="s">
        <v>18</v>
      </c>
      <c r="AM43" s="6">
        <f t="shared" si="35"/>
        <v>306972.9310982778</v>
      </c>
      <c r="AO43" s="92" t="s">
        <v>18</v>
      </c>
      <c r="AP43" s="6">
        <f t="shared" si="36"/>
        <v>306972.9310982778</v>
      </c>
      <c r="AR43" s="92" t="s">
        <v>18</v>
      </c>
      <c r="AS43" s="6">
        <f t="shared" si="37"/>
        <v>306972.9310982778</v>
      </c>
      <c r="AU43" s="92" t="s">
        <v>18</v>
      </c>
      <c r="AV43" s="6">
        <f t="shared" si="38"/>
        <v>306972.9310982778</v>
      </c>
      <c r="AX43" s="92" t="s">
        <v>18</v>
      </c>
      <c r="AY43" s="6">
        <f t="shared" si="39"/>
        <v>306972.9310982778</v>
      </c>
      <c r="BA43" s="92" t="s">
        <v>18</v>
      </c>
      <c r="BB43" s="6">
        <f t="shared" si="40"/>
        <v>306972.9310982778</v>
      </c>
      <c r="BD43" s="92" t="s">
        <v>18</v>
      </c>
      <c r="BE43" s="6">
        <f t="shared" si="41"/>
        <v>306972.9310982778</v>
      </c>
      <c r="BG43" s="92" t="s">
        <v>18</v>
      </c>
      <c r="BH43" s="6">
        <f t="shared" si="42"/>
        <v>306972.9310982778</v>
      </c>
      <c r="BJ43" s="92" t="s">
        <v>18</v>
      </c>
      <c r="BK43" s="6">
        <f t="shared" si="43"/>
        <v>306972.9310982778</v>
      </c>
      <c r="BM43" s="92" t="s">
        <v>18</v>
      </c>
      <c r="BN43" s="6">
        <f t="shared" si="44"/>
        <v>306972.9310982778</v>
      </c>
      <c r="BP43" s="92" t="s">
        <v>18</v>
      </c>
      <c r="BQ43" s="6">
        <f t="shared" si="45"/>
        <v>306972.9310982778</v>
      </c>
      <c r="BS43" s="92" t="s">
        <v>18</v>
      </c>
      <c r="BT43" s="6">
        <f t="shared" si="46"/>
        <v>306972.9310982778</v>
      </c>
      <c r="BV43" s="92" t="s">
        <v>18</v>
      </c>
      <c r="BW43" s="6">
        <f t="shared" si="47"/>
        <v>306972.9310982778</v>
      </c>
      <c r="BY43" s="92" t="s">
        <v>18</v>
      </c>
      <c r="BZ43" s="6">
        <f t="shared" si="48"/>
        <v>306972.9310982778</v>
      </c>
    </row>
    <row r="44" spans="1:78" x14ac:dyDescent="0.25">
      <c r="A44" s="8" t="s">
        <v>5</v>
      </c>
      <c r="B44" s="11" t="s">
        <v>20</v>
      </c>
      <c r="C44" s="11" t="s">
        <v>246</v>
      </c>
      <c r="E44" s="92" t="s">
        <v>20</v>
      </c>
      <c r="F44" s="6">
        <f t="shared" si="24"/>
        <v>-1175912.7817671327</v>
      </c>
      <c r="H44" s="92" t="s">
        <v>20</v>
      </c>
      <c r="I44" s="6">
        <f t="shared" si="25"/>
        <v>97738.476872725645</v>
      </c>
      <c r="K44" s="92" t="s">
        <v>20</v>
      </c>
      <c r="L44" s="6">
        <f t="shared" si="26"/>
        <v>97557.846357838484</v>
      </c>
      <c r="N44" s="92" t="s">
        <v>20</v>
      </c>
      <c r="O44" s="6">
        <f t="shared" si="27"/>
        <v>48569.505599568598</v>
      </c>
      <c r="Q44" s="92" t="s">
        <v>20</v>
      </c>
      <c r="R44" s="6">
        <f t="shared" si="28"/>
        <v>48569.505599568598</v>
      </c>
      <c r="T44" s="92" t="s">
        <v>20</v>
      </c>
      <c r="U44" s="6">
        <f t="shared" si="29"/>
        <v>48388.875084681669</v>
      </c>
      <c r="W44" s="92" t="s">
        <v>20</v>
      </c>
      <c r="X44" s="6">
        <f t="shared" si="30"/>
        <v>48388.875084681669</v>
      </c>
      <c r="Z44" s="92" t="s">
        <v>20</v>
      </c>
      <c r="AA44" s="6">
        <f t="shared" si="31"/>
        <v>48569.505599568598</v>
      </c>
      <c r="AC44" s="92" t="s">
        <v>20</v>
      </c>
      <c r="AD44" s="6">
        <f t="shared" si="32"/>
        <v>48569.505599568598</v>
      </c>
      <c r="AF44" s="92" t="s">
        <v>20</v>
      </c>
      <c r="AG44" s="6">
        <f t="shared" si="33"/>
        <v>1175912.7817671327</v>
      </c>
      <c r="AI44" s="92" t="s">
        <v>20</v>
      </c>
      <c r="AJ44" s="6">
        <f t="shared" si="34"/>
        <v>1175912.7817671327</v>
      </c>
      <c r="AL44" s="92" t="s">
        <v>20</v>
      </c>
      <c r="AM44" s="6">
        <f t="shared" si="35"/>
        <v>1175912.7817671327</v>
      </c>
      <c r="AO44" s="92" t="s">
        <v>20</v>
      </c>
      <c r="AP44" s="6">
        <f t="shared" si="36"/>
        <v>1175912.7817671327</v>
      </c>
      <c r="AR44" s="92" t="s">
        <v>20</v>
      </c>
      <c r="AS44" s="6">
        <f t="shared" si="37"/>
        <v>1175912.7817671327</v>
      </c>
      <c r="AU44" s="92" t="s">
        <v>20</v>
      </c>
      <c r="AV44" s="6">
        <f t="shared" si="38"/>
        <v>1175912.7817671327</v>
      </c>
      <c r="AX44" s="92" t="s">
        <v>20</v>
      </c>
      <c r="AY44" s="6">
        <f t="shared" si="39"/>
        <v>1175912.7817671327</v>
      </c>
      <c r="BA44" s="92" t="s">
        <v>20</v>
      </c>
      <c r="BB44" s="6">
        <f t="shared" si="40"/>
        <v>1175912.7817671327</v>
      </c>
      <c r="BD44" s="92" t="s">
        <v>20</v>
      </c>
      <c r="BE44" s="6">
        <f t="shared" si="41"/>
        <v>1175912.7817671327</v>
      </c>
      <c r="BG44" s="92" t="s">
        <v>20</v>
      </c>
      <c r="BH44" s="6">
        <f t="shared" si="42"/>
        <v>1175912.7817671327</v>
      </c>
      <c r="BJ44" s="92" t="s">
        <v>20</v>
      </c>
      <c r="BK44" s="6">
        <f t="shared" si="43"/>
        <v>1175912.7817671327</v>
      </c>
      <c r="BM44" s="92" t="s">
        <v>20</v>
      </c>
      <c r="BN44" s="6">
        <f t="shared" si="44"/>
        <v>1175912.7817671327</v>
      </c>
      <c r="BP44" s="92" t="s">
        <v>20</v>
      </c>
      <c r="BQ44" s="6">
        <f t="shared" si="45"/>
        <v>1175912.7817671327</v>
      </c>
      <c r="BS44" s="92" t="s">
        <v>20</v>
      </c>
      <c r="BT44" s="6">
        <f t="shared" si="46"/>
        <v>1175912.7817671327</v>
      </c>
      <c r="BV44" s="92" t="s">
        <v>20</v>
      </c>
      <c r="BW44" s="6">
        <f t="shared" si="47"/>
        <v>1175912.7817671327</v>
      </c>
      <c r="BY44" s="92" t="s">
        <v>20</v>
      </c>
      <c r="BZ44" s="6">
        <f t="shared" si="48"/>
        <v>1175912.7817671327</v>
      </c>
    </row>
    <row r="45" spans="1:78" x14ac:dyDescent="0.25">
      <c r="A45" s="8" t="s">
        <v>5</v>
      </c>
      <c r="B45" s="11" t="s">
        <v>22</v>
      </c>
      <c r="C45" s="11" t="s">
        <v>21</v>
      </c>
      <c r="E45" s="92" t="s">
        <v>22</v>
      </c>
      <c r="F45" s="6">
        <f t="shared" si="24"/>
        <v>-37.438220334334353</v>
      </c>
      <c r="H45" s="92" t="s">
        <v>22</v>
      </c>
      <c r="I45" s="6">
        <f t="shared" si="25"/>
        <v>0</v>
      </c>
      <c r="K45" s="92" t="s">
        <v>22</v>
      </c>
      <c r="L45" s="6">
        <f t="shared" si="26"/>
        <v>0</v>
      </c>
      <c r="N45" s="92" t="s">
        <v>22</v>
      </c>
      <c r="O45" s="6">
        <f t="shared" si="27"/>
        <v>12.055005597436001</v>
      </c>
      <c r="Q45" s="92" t="s">
        <v>22</v>
      </c>
      <c r="R45" s="6">
        <f t="shared" si="28"/>
        <v>18.550724708091419</v>
      </c>
      <c r="T45" s="92" t="s">
        <v>22</v>
      </c>
      <c r="U45" s="6">
        <f t="shared" si="29"/>
        <v>12.055005597436001</v>
      </c>
      <c r="W45" s="92" t="s">
        <v>22</v>
      </c>
      <c r="X45" s="6">
        <f t="shared" si="30"/>
        <v>18.550724708091419</v>
      </c>
      <c r="Z45" s="92" t="s">
        <v>22</v>
      </c>
      <c r="AA45" s="6">
        <f t="shared" si="31"/>
        <v>-143.7843230088809</v>
      </c>
      <c r="AC45" s="92" t="s">
        <v>22</v>
      </c>
      <c r="AD45" s="6">
        <f t="shared" si="32"/>
        <v>-60.17436492286307</v>
      </c>
      <c r="AF45" s="92" t="s">
        <v>22</v>
      </c>
      <c r="AG45" s="6">
        <f t="shared" si="33"/>
        <v>37.438220334334353</v>
      </c>
      <c r="AI45" s="92" t="s">
        <v>22</v>
      </c>
      <c r="AJ45" s="6">
        <f t="shared" si="34"/>
        <v>37.438220334334353</v>
      </c>
      <c r="AL45" s="92" t="s">
        <v>22</v>
      </c>
      <c r="AM45" s="6">
        <f t="shared" si="35"/>
        <v>37.438220334334353</v>
      </c>
      <c r="AO45" s="92" t="s">
        <v>22</v>
      </c>
      <c r="AP45" s="6">
        <f t="shared" si="36"/>
        <v>37.438220334334353</v>
      </c>
      <c r="AR45" s="92" t="s">
        <v>22</v>
      </c>
      <c r="AS45" s="6">
        <f t="shared" si="37"/>
        <v>37.438220334334353</v>
      </c>
      <c r="AU45" s="92" t="s">
        <v>22</v>
      </c>
      <c r="AV45" s="6">
        <f t="shared" si="38"/>
        <v>37.438220334334353</v>
      </c>
      <c r="AX45" s="92" t="s">
        <v>22</v>
      </c>
      <c r="AY45" s="6">
        <f t="shared" si="39"/>
        <v>37.438220334334353</v>
      </c>
      <c r="BA45" s="92" t="s">
        <v>22</v>
      </c>
      <c r="BB45" s="6">
        <f t="shared" si="40"/>
        <v>37.438220334334353</v>
      </c>
      <c r="BD45" s="92" t="s">
        <v>22</v>
      </c>
      <c r="BE45" s="6">
        <f t="shared" si="41"/>
        <v>37.438220334334353</v>
      </c>
      <c r="BG45" s="92" t="s">
        <v>22</v>
      </c>
      <c r="BH45" s="6">
        <f t="shared" si="42"/>
        <v>37.438220334334353</v>
      </c>
      <c r="BJ45" s="92" t="s">
        <v>22</v>
      </c>
      <c r="BK45" s="6">
        <f t="shared" si="43"/>
        <v>37.438220334334353</v>
      </c>
      <c r="BM45" s="92" t="s">
        <v>22</v>
      </c>
      <c r="BN45" s="6">
        <f t="shared" si="44"/>
        <v>37.438220334334353</v>
      </c>
      <c r="BP45" s="92" t="s">
        <v>22</v>
      </c>
      <c r="BQ45" s="6">
        <f t="shared" si="45"/>
        <v>37.438220334334353</v>
      </c>
      <c r="BS45" s="92" t="s">
        <v>22</v>
      </c>
      <c r="BT45" s="6">
        <f t="shared" si="46"/>
        <v>37.438220334334353</v>
      </c>
      <c r="BV45" s="92" t="s">
        <v>22</v>
      </c>
      <c r="BW45" s="6">
        <f t="shared" si="47"/>
        <v>37.438220334334353</v>
      </c>
      <c r="BY45" s="92" t="s">
        <v>22</v>
      </c>
      <c r="BZ45" s="6">
        <f t="shared" si="48"/>
        <v>37.438220334334353</v>
      </c>
    </row>
    <row r="46" spans="1:78" x14ac:dyDescent="0.25">
      <c r="A46" s="9" t="s">
        <v>5</v>
      </c>
      <c r="B46" s="11" t="s">
        <v>24</v>
      </c>
      <c r="C46" s="11" t="s">
        <v>247</v>
      </c>
      <c r="E46" s="92" t="s">
        <v>24</v>
      </c>
      <c r="F46" s="6">
        <f t="shared" si="24"/>
        <v>-117241.59718282183</v>
      </c>
      <c r="H46" s="92" t="s">
        <v>24</v>
      </c>
      <c r="I46" s="6">
        <f t="shared" si="25"/>
        <v>0</v>
      </c>
      <c r="K46" s="92" t="s">
        <v>24</v>
      </c>
      <c r="L46" s="6">
        <f t="shared" si="26"/>
        <v>0</v>
      </c>
      <c r="N46" s="92" t="s">
        <v>24</v>
      </c>
      <c r="O46" s="6">
        <f t="shared" si="27"/>
        <v>0</v>
      </c>
      <c r="Q46" s="92" t="s">
        <v>24</v>
      </c>
      <c r="R46" s="6">
        <f t="shared" si="28"/>
        <v>0</v>
      </c>
      <c r="T46" s="92" t="s">
        <v>24</v>
      </c>
      <c r="U46" s="6">
        <f t="shared" si="29"/>
        <v>0</v>
      </c>
      <c r="W46" s="92" t="s">
        <v>24</v>
      </c>
      <c r="X46" s="6">
        <f t="shared" si="30"/>
        <v>0</v>
      </c>
      <c r="Z46" s="92" t="s">
        <v>24</v>
      </c>
      <c r="AA46" s="6">
        <f t="shared" si="31"/>
        <v>0</v>
      </c>
      <c r="AC46" s="92" t="s">
        <v>24</v>
      </c>
      <c r="AD46" s="6">
        <f t="shared" si="32"/>
        <v>0</v>
      </c>
      <c r="AF46" s="92" t="s">
        <v>24</v>
      </c>
      <c r="AG46" s="6">
        <f t="shared" si="33"/>
        <v>117241.59718282183</v>
      </c>
      <c r="AI46" s="92" t="s">
        <v>24</v>
      </c>
      <c r="AJ46" s="6">
        <f t="shared" si="34"/>
        <v>117241.59718282183</v>
      </c>
      <c r="AL46" s="92" t="s">
        <v>24</v>
      </c>
      <c r="AM46" s="6">
        <f t="shared" si="35"/>
        <v>117241.59718282183</v>
      </c>
      <c r="AO46" s="92" t="s">
        <v>24</v>
      </c>
      <c r="AP46" s="6">
        <f t="shared" si="36"/>
        <v>117241.59718282183</v>
      </c>
      <c r="AR46" s="92" t="s">
        <v>24</v>
      </c>
      <c r="AS46" s="6">
        <f t="shared" si="37"/>
        <v>117241.59718282183</v>
      </c>
      <c r="AU46" s="92" t="s">
        <v>24</v>
      </c>
      <c r="AV46" s="6">
        <f t="shared" si="38"/>
        <v>117241.59718282183</v>
      </c>
      <c r="AX46" s="92" t="s">
        <v>24</v>
      </c>
      <c r="AY46" s="6">
        <f t="shared" si="39"/>
        <v>117241.59718282183</v>
      </c>
      <c r="BA46" s="92" t="s">
        <v>24</v>
      </c>
      <c r="BB46" s="6">
        <f t="shared" si="40"/>
        <v>117241.59718282183</v>
      </c>
      <c r="BD46" s="92" t="s">
        <v>24</v>
      </c>
      <c r="BE46" s="6">
        <f t="shared" si="41"/>
        <v>117241.59718282183</v>
      </c>
      <c r="BG46" s="92" t="s">
        <v>24</v>
      </c>
      <c r="BH46" s="6">
        <f t="shared" si="42"/>
        <v>117241.59718282183</v>
      </c>
      <c r="BJ46" s="92" t="s">
        <v>24</v>
      </c>
      <c r="BK46" s="6">
        <f t="shared" si="43"/>
        <v>117241.59718282183</v>
      </c>
      <c r="BM46" s="92" t="s">
        <v>24</v>
      </c>
      <c r="BN46" s="6">
        <f t="shared" si="44"/>
        <v>117241.59718282183</v>
      </c>
      <c r="BP46" s="92" t="s">
        <v>24</v>
      </c>
      <c r="BQ46" s="6">
        <f t="shared" si="45"/>
        <v>117241.59718282183</v>
      </c>
      <c r="BS46" s="92" t="s">
        <v>24</v>
      </c>
      <c r="BT46" s="6">
        <f t="shared" si="46"/>
        <v>117241.59718282183</v>
      </c>
      <c r="BV46" s="92" t="s">
        <v>24</v>
      </c>
      <c r="BW46" s="6">
        <f t="shared" si="47"/>
        <v>117241.59718282183</v>
      </c>
      <c r="BY46" s="92" t="s">
        <v>24</v>
      </c>
      <c r="BZ46" s="6">
        <f t="shared" si="48"/>
        <v>117241.59718282183</v>
      </c>
    </row>
    <row r="47" spans="1:78" x14ac:dyDescent="0.25">
      <c r="A47" s="9" t="s">
        <v>5</v>
      </c>
      <c r="B47" s="11" t="s">
        <v>26</v>
      </c>
      <c r="C47" s="11" t="s">
        <v>25</v>
      </c>
      <c r="E47" s="92" t="s">
        <v>26</v>
      </c>
      <c r="F47" s="6">
        <f t="shared" si="24"/>
        <v>-28935.742583283187</v>
      </c>
      <c r="H47" s="92" t="s">
        <v>26</v>
      </c>
      <c r="I47" s="6">
        <f t="shared" si="25"/>
        <v>28582.959436324396</v>
      </c>
      <c r="K47" s="92" t="s">
        <v>26</v>
      </c>
      <c r="L47" s="6">
        <f t="shared" si="26"/>
        <v>28476.659102066315</v>
      </c>
      <c r="N47" s="92" t="s">
        <v>26</v>
      </c>
      <c r="O47" s="6">
        <f t="shared" si="27"/>
        <v>28533.981609347393</v>
      </c>
      <c r="Q47" s="92" t="s">
        <v>26</v>
      </c>
      <c r="R47" s="6">
        <f t="shared" si="28"/>
        <v>28533.90099291506</v>
      </c>
      <c r="T47" s="92" t="s">
        <v>26</v>
      </c>
      <c r="U47" s="6">
        <f t="shared" si="29"/>
        <v>28412.923315635264</v>
      </c>
      <c r="W47" s="92" t="s">
        <v>26</v>
      </c>
      <c r="X47" s="6">
        <f t="shared" si="30"/>
        <v>28412.818407924344</v>
      </c>
      <c r="Z47" s="92" t="s">
        <v>26</v>
      </c>
      <c r="AA47" s="6">
        <f t="shared" si="31"/>
        <v>27332.45128548201</v>
      </c>
      <c r="AC47" s="92" t="s">
        <v>26</v>
      </c>
      <c r="AD47" s="6">
        <f t="shared" si="32"/>
        <v>27892.086432117514</v>
      </c>
      <c r="AF47" s="92" t="s">
        <v>26</v>
      </c>
      <c r="AG47" s="6">
        <f t="shared" si="33"/>
        <v>28935.742583283187</v>
      </c>
      <c r="AI47" s="92" t="s">
        <v>26</v>
      </c>
      <c r="AJ47" s="6">
        <f t="shared" si="34"/>
        <v>28935.742583283187</v>
      </c>
      <c r="AL47" s="92" t="s">
        <v>26</v>
      </c>
      <c r="AM47" s="6">
        <f t="shared" si="35"/>
        <v>28935.742583283187</v>
      </c>
      <c r="AO47" s="92" t="s">
        <v>26</v>
      </c>
      <c r="AP47" s="6">
        <f t="shared" si="36"/>
        <v>28935.742583283187</v>
      </c>
      <c r="AR47" s="92" t="s">
        <v>26</v>
      </c>
      <c r="AS47" s="6">
        <f t="shared" si="37"/>
        <v>28935.742583283187</v>
      </c>
      <c r="AU47" s="92" t="s">
        <v>26</v>
      </c>
      <c r="AV47" s="6">
        <f t="shared" si="38"/>
        <v>28935.742583283187</v>
      </c>
      <c r="AX47" s="92" t="s">
        <v>26</v>
      </c>
      <c r="AY47" s="6">
        <f t="shared" si="39"/>
        <v>28935.742583283187</v>
      </c>
      <c r="BA47" s="92" t="s">
        <v>26</v>
      </c>
      <c r="BB47" s="6">
        <f t="shared" si="40"/>
        <v>28935.742583283187</v>
      </c>
      <c r="BD47" s="92" t="s">
        <v>26</v>
      </c>
      <c r="BE47" s="6">
        <f t="shared" si="41"/>
        <v>28935.742583283187</v>
      </c>
      <c r="BG47" s="92" t="s">
        <v>26</v>
      </c>
      <c r="BH47" s="6">
        <f t="shared" si="42"/>
        <v>28935.742583283187</v>
      </c>
      <c r="BJ47" s="92" t="s">
        <v>26</v>
      </c>
      <c r="BK47" s="6">
        <f t="shared" si="43"/>
        <v>28935.742583283187</v>
      </c>
      <c r="BM47" s="92" t="s">
        <v>26</v>
      </c>
      <c r="BN47" s="6">
        <f t="shared" si="44"/>
        <v>28935.742583283187</v>
      </c>
      <c r="BP47" s="92" t="s">
        <v>26</v>
      </c>
      <c r="BQ47" s="6">
        <f t="shared" si="45"/>
        <v>28935.742583283187</v>
      </c>
      <c r="BS47" s="92" t="s">
        <v>26</v>
      </c>
      <c r="BT47" s="6">
        <f t="shared" si="46"/>
        <v>28935.742583283187</v>
      </c>
      <c r="BV47" s="92" t="s">
        <v>26</v>
      </c>
      <c r="BW47" s="6">
        <f t="shared" si="47"/>
        <v>28935.742583283187</v>
      </c>
      <c r="BY47" s="92" t="s">
        <v>26</v>
      </c>
      <c r="BZ47" s="6">
        <f t="shared" si="48"/>
        <v>28935.742583283187</v>
      </c>
    </row>
    <row r="48" spans="1:78" x14ac:dyDescent="0.25">
      <c r="A48" s="9" t="s">
        <v>5</v>
      </c>
      <c r="B48" s="11" t="s">
        <v>28</v>
      </c>
      <c r="C48" s="11" t="s">
        <v>248</v>
      </c>
      <c r="E48" s="92" t="s">
        <v>28</v>
      </c>
      <c r="F48" s="6">
        <f t="shared" si="24"/>
        <v>-445.24889285255028</v>
      </c>
      <c r="H48" s="92" t="s">
        <v>28</v>
      </c>
      <c r="I48" s="6">
        <f t="shared" si="25"/>
        <v>378.28251034717971</v>
      </c>
      <c r="K48" s="92" t="s">
        <v>28</v>
      </c>
      <c r="L48" s="6">
        <f t="shared" si="26"/>
        <v>331.13705112797993</v>
      </c>
      <c r="N48" s="92" t="s">
        <v>28</v>
      </c>
      <c r="O48" s="6">
        <f t="shared" si="27"/>
        <v>384.61487778734488</v>
      </c>
      <c r="Q48" s="92" t="s">
        <v>28</v>
      </c>
      <c r="R48" s="6">
        <f t="shared" si="28"/>
        <v>398.04769000527102</v>
      </c>
      <c r="T48" s="92" t="s">
        <v>28</v>
      </c>
      <c r="U48" s="6">
        <f t="shared" si="29"/>
        <v>341.92751171491705</v>
      </c>
      <c r="W48" s="92" t="s">
        <v>28</v>
      </c>
      <c r="X48" s="6">
        <f t="shared" si="30"/>
        <v>364.81724958607845</v>
      </c>
      <c r="Z48" s="92" t="s">
        <v>28</v>
      </c>
      <c r="AA48" s="6">
        <f t="shared" si="31"/>
        <v>312.31329129636771</v>
      </c>
      <c r="AC48" s="92" t="s">
        <v>28</v>
      </c>
      <c r="AD48" s="6">
        <f t="shared" si="32"/>
        <v>356.44841186510905</v>
      </c>
      <c r="AF48" s="92" t="s">
        <v>28</v>
      </c>
      <c r="AG48" s="6">
        <f t="shared" si="33"/>
        <v>445.24889285255028</v>
      </c>
      <c r="AI48" s="92" t="s">
        <v>28</v>
      </c>
      <c r="AJ48" s="6">
        <f t="shared" si="34"/>
        <v>445.24889285255028</v>
      </c>
      <c r="AL48" s="92" t="s">
        <v>28</v>
      </c>
      <c r="AM48" s="6">
        <f t="shared" si="35"/>
        <v>445.24889285255028</v>
      </c>
      <c r="AO48" s="92" t="s">
        <v>28</v>
      </c>
      <c r="AP48" s="6">
        <f t="shared" si="36"/>
        <v>445.24889285255028</v>
      </c>
      <c r="AR48" s="92" t="s">
        <v>28</v>
      </c>
      <c r="AS48" s="6">
        <f t="shared" si="37"/>
        <v>445.24889285255028</v>
      </c>
      <c r="AU48" s="92" t="s">
        <v>28</v>
      </c>
      <c r="AV48" s="6">
        <f t="shared" si="38"/>
        <v>445.24889285255028</v>
      </c>
      <c r="AX48" s="92" t="s">
        <v>28</v>
      </c>
      <c r="AY48" s="6">
        <f t="shared" si="39"/>
        <v>445.24889285255028</v>
      </c>
      <c r="BA48" s="92" t="s">
        <v>28</v>
      </c>
      <c r="BB48" s="6">
        <f t="shared" si="40"/>
        <v>445.24889285255028</v>
      </c>
      <c r="BD48" s="92" t="s">
        <v>28</v>
      </c>
      <c r="BE48" s="6">
        <f t="shared" si="41"/>
        <v>445.24889285255028</v>
      </c>
      <c r="BG48" s="92" t="s">
        <v>28</v>
      </c>
      <c r="BH48" s="6">
        <f t="shared" si="42"/>
        <v>445.24889285255028</v>
      </c>
      <c r="BJ48" s="92" t="s">
        <v>28</v>
      </c>
      <c r="BK48" s="6">
        <f t="shared" si="43"/>
        <v>445.24889285255028</v>
      </c>
      <c r="BM48" s="92" t="s">
        <v>28</v>
      </c>
      <c r="BN48" s="6">
        <f t="shared" si="44"/>
        <v>445.24889285255028</v>
      </c>
      <c r="BP48" s="92" t="s">
        <v>28</v>
      </c>
      <c r="BQ48" s="6">
        <f t="shared" si="45"/>
        <v>445.24889285255028</v>
      </c>
      <c r="BS48" s="92" t="s">
        <v>28</v>
      </c>
      <c r="BT48" s="6">
        <f t="shared" si="46"/>
        <v>445.24889285255028</v>
      </c>
      <c r="BV48" s="92" t="s">
        <v>28</v>
      </c>
      <c r="BW48" s="6">
        <f t="shared" si="47"/>
        <v>445.24889285255028</v>
      </c>
      <c r="BY48" s="92" t="s">
        <v>28</v>
      </c>
      <c r="BZ48" s="6">
        <f t="shared" si="48"/>
        <v>445.24889285255028</v>
      </c>
    </row>
    <row r="49" spans="1:78" x14ac:dyDescent="0.25">
      <c r="A49" s="10" t="s">
        <v>5</v>
      </c>
      <c r="B49" s="11" t="s">
        <v>30</v>
      </c>
      <c r="C49" s="11" t="s">
        <v>27</v>
      </c>
      <c r="E49" s="92" t="s">
        <v>30</v>
      </c>
      <c r="F49" s="6">
        <f t="shared" si="24"/>
        <v>-9134845.847271271</v>
      </c>
      <c r="H49" s="92" t="s">
        <v>30</v>
      </c>
      <c r="I49" s="6">
        <f t="shared" si="25"/>
        <v>7778644.5895723794</v>
      </c>
      <c r="K49" s="92" t="s">
        <v>30</v>
      </c>
      <c r="L49" s="6">
        <f t="shared" si="26"/>
        <v>7742497.0428748084</v>
      </c>
      <c r="N49" s="92" t="s">
        <v>30</v>
      </c>
      <c r="O49" s="6">
        <f t="shared" si="27"/>
        <v>3545752.44617029</v>
      </c>
      <c r="Q49" s="92" t="s">
        <v>30</v>
      </c>
      <c r="R49" s="6">
        <f t="shared" si="28"/>
        <v>3545752.44617029</v>
      </c>
      <c r="T49" s="92" t="s">
        <v>30</v>
      </c>
      <c r="U49" s="6">
        <f t="shared" si="29"/>
        <v>3509604.89947272</v>
      </c>
      <c r="W49" s="92" t="s">
        <v>30</v>
      </c>
      <c r="X49" s="6">
        <f t="shared" si="30"/>
        <v>3509604.89947272</v>
      </c>
      <c r="Z49" s="92" t="s">
        <v>30</v>
      </c>
      <c r="AA49" s="6">
        <f t="shared" si="31"/>
        <v>3545752.44617029</v>
      </c>
      <c r="AC49" s="92" t="s">
        <v>30</v>
      </c>
      <c r="AD49" s="6">
        <f t="shared" si="32"/>
        <v>3545752.44617029</v>
      </c>
      <c r="AF49" s="92" t="s">
        <v>30</v>
      </c>
      <c r="AG49" s="6">
        <f t="shared" si="33"/>
        <v>9134845.847271271</v>
      </c>
      <c r="AI49" s="92" t="s">
        <v>30</v>
      </c>
      <c r="AJ49" s="6">
        <f t="shared" si="34"/>
        <v>9134845.847271271</v>
      </c>
      <c r="AL49" s="92" t="s">
        <v>30</v>
      </c>
      <c r="AM49" s="6">
        <f t="shared" si="35"/>
        <v>9134845.847271271</v>
      </c>
      <c r="AO49" s="92" t="s">
        <v>30</v>
      </c>
      <c r="AP49" s="6">
        <f t="shared" si="36"/>
        <v>9134845.847271271</v>
      </c>
      <c r="AR49" s="92" t="s">
        <v>30</v>
      </c>
      <c r="AS49" s="6">
        <f t="shared" si="37"/>
        <v>9134845.847271271</v>
      </c>
      <c r="AU49" s="92" t="s">
        <v>30</v>
      </c>
      <c r="AV49" s="6">
        <f t="shared" si="38"/>
        <v>9134845.847271271</v>
      </c>
      <c r="AX49" s="92" t="s">
        <v>30</v>
      </c>
      <c r="AY49" s="6">
        <f t="shared" si="39"/>
        <v>9134845.847271271</v>
      </c>
      <c r="BA49" s="92" t="s">
        <v>30</v>
      </c>
      <c r="BB49" s="6">
        <f t="shared" si="40"/>
        <v>9134845.847271271</v>
      </c>
      <c r="BD49" s="92" t="s">
        <v>30</v>
      </c>
      <c r="BE49" s="6">
        <f t="shared" si="41"/>
        <v>9134845.847271271</v>
      </c>
      <c r="BG49" s="92" t="s">
        <v>30</v>
      </c>
      <c r="BH49" s="6">
        <f t="shared" si="42"/>
        <v>9134845.847271271</v>
      </c>
      <c r="BJ49" s="92" t="s">
        <v>30</v>
      </c>
      <c r="BK49" s="6">
        <f t="shared" si="43"/>
        <v>9134845.847271271</v>
      </c>
      <c r="BM49" s="92" t="s">
        <v>30</v>
      </c>
      <c r="BN49" s="6">
        <f t="shared" si="44"/>
        <v>9134845.847271271</v>
      </c>
      <c r="BP49" s="92" t="s">
        <v>30</v>
      </c>
      <c r="BQ49" s="6">
        <f t="shared" si="45"/>
        <v>9134845.847271271</v>
      </c>
      <c r="BS49" s="92" t="s">
        <v>30</v>
      </c>
      <c r="BT49" s="6">
        <f t="shared" si="46"/>
        <v>9134845.847271271</v>
      </c>
      <c r="BV49" s="92" t="s">
        <v>30</v>
      </c>
      <c r="BW49" s="6">
        <f t="shared" si="47"/>
        <v>9134845.847271271</v>
      </c>
      <c r="BY49" s="92" t="s">
        <v>30</v>
      </c>
      <c r="BZ49" s="6">
        <f t="shared" si="48"/>
        <v>9134845.847271271</v>
      </c>
    </row>
    <row r="50" spans="1:78" x14ac:dyDescent="0.25">
      <c r="A50" s="10" t="s">
        <v>5</v>
      </c>
      <c r="B50" s="11" t="s">
        <v>32</v>
      </c>
      <c r="C50" s="11" t="s">
        <v>29</v>
      </c>
      <c r="E50" s="92" t="s">
        <v>32</v>
      </c>
      <c r="F50" s="6">
        <f t="shared" si="24"/>
        <v>-4285618.6911067804</v>
      </c>
      <c r="H50" s="92" t="s">
        <v>32</v>
      </c>
      <c r="I50" s="6">
        <f t="shared" si="25"/>
        <v>3337747.188580214</v>
      </c>
      <c r="K50" s="92" t="s">
        <v>32</v>
      </c>
      <c r="L50" s="6">
        <f t="shared" si="26"/>
        <v>3303829.8999133143</v>
      </c>
      <c r="N50" s="92" t="s">
        <v>32</v>
      </c>
      <c r="O50" s="6">
        <f t="shared" si="27"/>
        <v>3642959.2463801028</v>
      </c>
      <c r="Q50" s="92" t="s">
        <v>32</v>
      </c>
      <c r="R50" s="6">
        <f t="shared" si="28"/>
        <v>3807419.7089347513</v>
      </c>
      <c r="T50" s="92" t="s">
        <v>32</v>
      </c>
      <c r="U50" s="6">
        <f t="shared" si="29"/>
        <v>3619963.2328453534</v>
      </c>
      <c r="W50" s="92" t="s">
        <v>32</v>
      </c>
      <c r="X50" s="6">
        <f t="shared" si="30"/>
        <v>3790308.5151966619</v>
      </c>
      <c r="Z50" s="92" t="s">
        <v>32</v>
      </c>
      <c r="AA50" s="6">
        <f t="shared" si="31"/>
        <v>-302625.16547645628</v>
      </c>
      <c r="AC50" s="92" t="s">
        <v>32</v>
      </c>
      <c r="AD50" s="6">
        <f t="shared" si="32"/>
        <v>1814235.5156520186</v>
      </c>
      <c r="AF50" s="92" t="s">
        <v>32</v>
      </c>
      <c r="AG50" s="6">
        <f t="shared" si="33"/>
        <v>4285618.6911067804</v>
      </c>
      <c r="AI50" s="92" t="s">
        <v>32</v>
      </c>
      <c r="AJ50" s="6">
        <f t="shared" si="34"/>
        <v>4285618.6911067804</v>
      </c>
      <c r="AL50" s="92" t="s">
        <v>32</v>
      </c>
      <c r="AM50" s="6">
        <f t="shared" si="35"/>
        <v>4285618.6911067804</v>
      </c>
      <c r="AO50" s="92" t="s">
        <v>32</v>
      </c>
      <c r="AP50" s="6">
        <f t="shared" si="36"/>
        <v>4285618.6911067804</v>
      </c>
      <c r="AR50" s="92" t="s">
        <v>32</v>
      </c>
      <c r="AS50" s="6">
        <f t="shared" si="37"/>
        <v>4285618.6911067804</v>
      </c>
      <c r="AU50" s="92" t="s">
        <v>32</v>
      </c>
      <c r="AV50" s="6">
        <f t="shared" si="38"/>
        <v>4285618.6911067804</v>
      </c>
      <c r="AX50" s="92" t="s">
        <v>32</v>
      </c>
      <c r="AY50" s="6">
        <f t="shared" si="39"/>
        <v>4285618.6911067804</v>
      </c>
      <c r="BA50" s="92" t="s">
        <v>32</v>
      </c>
      <c r="BB50" s="6">
        <f t="shared" si="40"/>
        <v>4285618.6911067804</v>
      </c>
      <c r="BD50" s="92" t="s">
        <v>32</v>
      </c>
      <c r="BE50" s="6">
        <f t="shared" si="41"/>
        <v>4285618.6911067804</v>
      </c>
      <c r="BG50" s="92" t="s">
        <v>32</v>
      </c>
      <c r="BH50" s="6">
        <f t="shared" si="42"/>
        <v>4285618.6911067804</v>
      </c>
      <c r="BJ50" s="92" t="s">
        <v>32</v>
      </c>
      <c r="BK50" s="6">
        <f t="shared" si="43"/>
        <v>4285618.6911067804</v>
      </c>
      <c r="BM50" s="92" t="s">
        <v>32</v>
      </c>
      <c r="BN50" s="6">
        <f t="shared" si="44"/>
        <v>4285618.6911067804</v>
      </c>
      <c r="BP50" s="92" t="s">
        <v>32</v>
      </c>
      <c r="BQ50" s="6">
        <f t="shared" si="45"/>
        <v>4285618.6911067804</v>
      </c>
      <c r="BS50" s="92" t="s">
        <v>32</v>
      </c>
      <c r="BT50" s="6">
        <f t="shared" si="46"/>
        <v>4285618.6911067804</v>
      </c>
      <c r="BV50" s="92" t="s">
        <v>32</v>
      </c>
      <c r="BW50" s="6">
        <f t="shared" si="47"/>
        <v>4285618.6911067804</v>
      </c>
      <c r="BY50" s="92" t="s">
        <v>32</v>
      </c>
      <c r="BZ50" s="6">
        <f t="shared" si="48"/>
        <v>4285618.6911067804</v>
      </c>
    </row>
    <row r="51" spans="1:78" x14ac:dyDescent="0.25">
      <c r="A51" s="10" t="s">
        <v>5</v>
      </c>
      <c r="B51" s="11" t="s">
        <v>34</v>
      </c>
      <c r="C51" s="11" t="s">
        <v>31</v>
      </c>
      <c r="E51" s="92" t="s">
        <v>34</v>
      </c>
      <c r="F51" s="6">
        <f t="shared" ref="F51:F54" si="49">F19</f>
        <v>-586762.16431520798</v>
      </c>
      <c r="H51" s="92" t="s">
        <v>34</v>
      </c>
      <c r="I51" s="6">
        <f t="shared" ref="I51:I54" si="50">I19</f>
        <v>104083.54435314884</v>
      </c>
      <c r="K51" s="92" t="s">
        <v>34</v>
      </c>
      <c r="L51" s="6">
        <f t="shared" ref="L51:L54" si="51">L19</f>
        <v>0</v>
      </c>
      <c r="N51" s="92" t="s">
        <v>34</v>
      </c>
      <c r="O51" s="6">
        <f t="shared" ref="O51:O54" si="52">O19</f>
        <v>125014.09936253115</v>
      </c>
      <c r="Q51" s="92" t="s">
        <v>34</v>
      </c>
      <c r="R51" s="6">
        <f t="shared" ref="R51:R54" si="53">R19</f>
        <v>153233.50367529556</v>
      </c>
      <c r="T51" s="92" t="s">
        <v>34</v>
      </c>
      <c r="U51" s="6">
        <f t="shared" ref="U51:U54" si="54">U19</f>
        <v>31632.932665747358</v>
      </c>
      <c r="W51" s="92" t="s">
        <v>34</v>
      </c>
      <c r="X51" s="6">
        <f t="shared" ref="X51:X54" si="55">X19</f>
        <v>65619.206061234465</v>
      </c>
      <c r="Z51" s="92" t="s">
        <v>34</v>
      </c>
      <c r="AA51" s="6">
        <f t="shared" ref="AA51:AA54" si="56">AA19</f>
        <v>-127682.03681071568</v>
      </c>
      <c r="AC51" s="92" t="s">
        <v>34</v>
      </c>
      <c r="AD51" s="6">
        <f t="shared" ref="AD51:AD54" si="57">AD19</f>
        <v>16891.689713667613</v>
      </c>
      <c r="AF51" s="92" t="s">
        <v>34</v>
      </c>
      <c r="AG51" s="6">
        <f t="shared" ref="AG51:AG54" si="58">AG19</f>
        <v>586762.16431520798</v>
      </c>
      <c r="AI51" s="92" t="s">
        <v>34</v>
      </c>
      <c r="AJ51" s="6">
        <f t="shared" ref="AJ51:AJ54" si="59">AJ19</f>
        <v>586762.16431520798</v>
      </c>
      <c r="AL51" s="92" t="s">
        <v>34</v>
      </c>
      <c r="AM51" s="6">
        <f t="shared" ref="AM51:AM54" si="60">AM19</f>
        <v>586762.16431520798</v>
      </c>
      <c r="AO51" s="92" t="s">
        <v>34</v>
      </c>
      <c r="AP51" s="6">
        <f t="shared" ref="AP51:AP54" si="61">AP19</f>
        <v>586762.16431520798</v>
      </c>
      <c r="AR51" s="92" t="s">
        <v>34</v>
      </c>
      <c r="AS51" s="6">
        <f t="shared" ref="AS51:AS54" si="62">AS19</f>
        <v>586762.16431520798</v>
      </c>
      <c r="AU51" s="92" t="s">
        <v>34</v>
      </c>
      <c r="AV51" s="6">
        <f t="shared" ref="AV51:AV54" si="63">AV19</f>
        <v>586762.16431520798</v>
      </c>
      <c r="AX51" s="92" t="s">
        <v>34</v>
      </c>
      <c r="AY51" s="6">
        <f t="shared" ref="AY51:AY54" si="64">AY19</f>
        <v>586762.16431520798</v>
      </c>
      <c r="BA51" s="92" t="s">
        <v>34</v>
      </c>
      <c r="BB51" s="6">
        <f t="shared" ref="BB51:BB54" si="65">BB19</f>
        <v>586762.16431520798</v>
      </c>
      <c r="BD51" s="92" t="s">
        <v>34</v>
      </c>
      <c r="BE51" s="6">
        <f t="shared" ref="BE51:BE54" si="66">BE19</f>
        <v>586762.16431520798</v>
      </c>
      <c r="BG51" s="92" t="s">
        <v>34</v>
      </c>
      <c r="BH51" s="6">
        <f t="shared" ref="BH51:BH54" si="67">BH19</f>
        <v>586762.16431520798</v>
      </c>
      <c r="BJ51" s="92" t="s">
        <v>34</v>
      </c>
      <c r="BK51" s="6">
        <f t="shared" ref="BK51:BK54" si="68">BK19</f>
        <v>586762.16431520798</v>
      </c>
      <c r="BM51" s="92" t="s">
        <v>34</v>
      </c>
      <c r="BN51" s="6">
        <f t="shared" ref="BN51:BN54" si="69">BN19</f>
        <v>586762.16431520798</v>
      </c>
      <c r="BP51" s="92" t="s">
        <v>34</v>
      </c>
      <c r="BQ51" s="6">
        <f t="shared" ref="BQ51:BQ54" si="70">BQ19</f>
        <v>586762.16431520798</v>
      </c>
      <c r="BS51" s="92" t="s">
        <v>34</v>
      </c>
      <c r="BT51" s="6">
        <f t="shared" ref="BT51:BT54" si="71">BT19</f>
        <v>586762.16431520798</v>
      </c>
      <c r="BV51" s="92" t="s">
        <v>34</v>
      </c>
      <c r="BW51" s="6">
        <f t="shared" ref="BW51:BW54" si="72">BW19</f>
        <v>586762.16431520798</v>
      </c>
      <c r="BY51" s="92" t="s">
        <v>34</v>
      </c>
      <c r="BZ51" s="6">
        <f t="shared" ref="BZ51:BZ54" si="73">BZ19</f>
        <v>586762.16431520798</v>
      </c>
    </row>
    <row r="52" spans="1:78" x14ac:dyDescent="0.25">
      <c r="A52" s="10" t="s">
        <v>5</v>
      </c>
      <c r="B52" s="11" t="s">
        <v>36</v>
      </c>
      <c r="C52" s="11" t="s">
        <v>33</v>
      </c>
      <c r="E52" s="93" t="s">
        <v>36</v>
      </c>
      <c r="F52" s="83">
        <f t="shared" si="49"/>
        <v>-54930.498671953726</v>
      </c>
      <c r="H52" s="93" t="s">
        <v>36</v>
      </c>
      <c r="I52" s="83">
        <f t="shared" si="50"/>
        <v>54260.788740379241</v>
      </c>
      <c r="K52" s="93" t="s">
        <v>36</v>
      </c>
      <c r="L52" s="83">
        <f t="shared" si="51"/>
        <v>54058.992282141284</v>
      </c>
      <c r="N52" s="93" t="s">
        <v>36</v>
      </c>
      <c r="O52" s="83">
        <f t="shared" si="52"/>
        <v>54476.433525352761</v>
      </c>
      <c r="Q52" s="93" t="s">
        <v>36</v>
      </c>
      <c r="R52" s="83">
        <f t="shared" si="53"/>
        <v>54592.631559401263</v>
      </c>
      <c r="T52" s="93" t="s">
        <v>36</v>
      </c>
      <c r="U52" s="83">
        <f t="shared" si="54"/>
        <v>54339.614980377701</v>
      </c>
      <c r="W52" s="93" t="s">
        <v>36</v>
      </c>
      <c r="X52" s="83">
        <f t="shared" si="55"/>
        <v>54490.82571264029</v>
      </c>
      <c r="Z52" s="93" t="s">
        <v>36</v>
      </c>
      <c r="AA52" s="83">
        <f t="shared" si="56"/>
        <v>51688.716984194529</v>
      </c>
      <c r="AC52" s="93" t="s">
        <v>36</v>
      </c>
      <c r="AD52" s="83">
        <f t="shared" si="57"/>
        <v>53184.365516862104</v>
      </c>
      <c r="AF52" s="93" t="s">
        <v>36</v>
      </c>
      <c r="AG52" s="83">
        <f t="shared" si="58"/>
        <v>54930.498671953726</v>
      </c>
      <c r="AI52" s="93" t="s">
        <v>36</v>
      </c>
      <c r="AJ52" s="83">
        <f t="shared" si="59"/>
        <v>54930.498671953726</v>
      </c>
      <c r="AL52" s="93" t="s">
        <v>36</v>
      </c>
      <c r="AM52" s="83">
        <f t="shared" si="60"/>
        <v>54930.498671953726</v>
      </c>
      <c r="AO52" s="93" t="s">
        <v>36</v>
      </c>
      <c r="AP52" s="83">
        <f t="shared" si="61"/>
        <v>54930.498671953726</v>
      </c>
      <c r="AR52" s="93" t="s">
        <v>36</v>
      </c>
      <c r="AS52" s="83">
        <f t="shared" si="62"/>
        <v>54930.498671953726</v>
      </c>
      <c r="AU52" s="93" t="s">
        <v>36</v>
      </c>
      <c r="AV52" s="83">
        <f t="shared" si="63"/>
        <v>54930.498671953726</v>
      </c>
      <c r="AX52" s="93" t="s">
        <v>36</v>
      </c>
      <c r="AY52" s="83">
        <f t="shared" si="64"/>
        <v>54930.498671953726</v>
      </c>
      <c r="BA52" s="93" t="s">
        <v>36</v>
      </c>
      <c r="BB52" s="83">
        <f t="shared" si="65"/>
        <v>54930.498671953726</v>
      </c>
      <c r="BD52" s="93" t="s">
        <v>36</v>
      </c>
      <c r="BE52" s="83">
        <f t="shared" si="66"/>
        <v>54930.498671953726</v>
      </c>
      <c r="BG52" s="93" t="s">
        <v>36</v>
      </c>
      <c r="BH52" s="83">
        <f t="shared" si="67"/>
        <v>54930.498671953726</v>
      </c>
      <c r="BJ52" s="93" t="s">
        <v>36</v>
      </c>
      <c r="BK52" s="83">
        <f t="shared" si="68"/>
        <v>54930.498671953726</v>
      </c>
      <c r="BM52" s="93" t="s">
        <v>36</v>
      </c>
      <c r="BN52" s="83">
        <f t="shared" si="69"/>
        <v>54930.498671953726</v>
      </c>
      <c r="BP52" s="93" t="s">
        <v>36</v>
      </c>
      <c r="BQ52" s="83">
        <f t="shared" si="70"/>
        <v>54930.498671953726</v>
      </c>
      <c r="BS52" s="93" t="s">
        <v>36</v>
      </c>
      <c r="BT52" s="83">
        <f t="shared" si="71"/>
        <v>54930.498671953726</v>
      </c>
      <c r="BV52" s="93" t="s">
        <v>36</v>
      </c>
      <c r="BW52" s="83">
        <f t="shared" si="72"/>
        <v>54930.498671953726</v>
      </c>
      <c r="BY52" s="93" t="s">
        <v>36</v>
      </c>
      <c r="BZ52" s="83">
        <f t="shared" si="73"/>
        <v>54930.498671953726</v>
      </c>
    </row>
    <row r="53" spans="1:78" x14ac:dyDescent="0.25">
      <c r="A53" s="10" t="s">
        <v>5</v>
      </c>
      <c r="B53" s="11" t="s">
        <v>249</v>
      </c>
      <c r="C53" s="11" t="s">
        <v>35</v>
      </c>
      <c r="E53" s="92" t="s">
        <v>249</v>
      </c>
      <c r="F53" s="6">
        <f t="shared" si="49"/>
        <v>0</v>
      </c>
      <c r="H53" s="92" t="s">
        <v>249</v>
      </c>
      <c r="I53" s="6">
        <f t="shared" si="50"/>
        <v>0</v>
      </c>
      <c r="K53" s="92" t="s">
        <v>249</v>
      </c>
      <c r="L53" s="6">
        <f t="shared" si="51"/>
        <v>0</v>
      </c>
      <c r="N53" s="92" t="s">
        <v>249</v>
      </c>
      <c r="O53" s="6">
        <f t="shared" si="52"/>
        <v>0</v>
      </c>
      <c r="Q53" s="92" t="s">
        <v>249</v>
      </c>
      <c r="R53" s="6">
        <f t="shared" si="53"/>
        <v>0</v>
      </c>
      <c r="T53" s="92" t="s">
        <v>249</v>
      </c>
      <c r="U53" s="6">
        <f t="shared" si="54"/>
        <v>0</v>
      </c>
      <c r="W53" s="92" t="s">
        <v>249</v>
      </c>
      <c r="X53" s="6">
        <f t="shared" si="55"/>
        <v>0</v>
      </c>
      <c r="Z53" s="92" t="s">
        <v>249</v>
      </c>
      <c r="AA53" s="6">
        <f t="shared" si="56"/>
        <v>0</v>
      </c>
      <c r="AC53" s="92" t="s">
        <v>249</v>
      </c>
      <c r="AD53" s="6">
        <f t="shared" si="57"/>
        <v>0</v>
      </c>
      <c r="AF53" s="92" t="s">
        <v>249</v>
      </c>
      <c r="AG53" s="6">
        <f t="shared" si="58"/>
        <v>0</v>
      </c>
      <c r="AI53" s="92" t="s">
        <v>249</v>
      </c>
      <c r="AJ53" s="6">
        <f t="shared" si="59"/>
        <v>0</v>
      </c>
      <c r="AL53" s="92" t="s">
        <v>249</v>
      </c>
      <c r="AM53" s="6">
        <f t="shared" si="60"/>
        <v>0</v>
      </c>
      <c r="AO53" s="92" t="s">
        <v>249</v>
      </c>
      <c r="AP53" s="6">
        <f t="shared" si="61"/>
        <v>0</v>
      </c>
      <c r="AR53" s="92" t="s">
        <v>249</v>
      </c>
      <c r="AS53" s="6">
        <f t="shared" si="62"/>
        <v>0</v>
      </c>
      <c r="AU53" s="92" t="s">
        <v>249</v>
      </c>
      <c r="AV53" s="6">
        <f t="shared" si="63"/>
        <v>0</v>
      </c>
      <c r="AX53" s="92" t="s">
        <v>249</v>
      </c>
      <c r="AY53" s="6">
        <f t="shared" si="64"/>
        <v>0</v>
      </c>
      <c r="BA53" s="92" t="s">
        <v>249</v>
      </c>
      <c r="BB53" s="6">
        <f t="shared" si="65"/>
        <v>0</v>
      </c>
      <c r="BD53" s="92" t="s">
        <v>249</v>
      </c>
      <c r="BE53" s="6">
        <f t="shared" si="66"/>
        <v>0</v>
      </c>
      <c r="BG53" s="92" t="s">
        <v>249</v>
      </c>
      <c r="BH53" s="6">
        <f t="shared" si="67"/>
        <v>0</v>
      </c>
      <c r="BJ53" s="92" t="s">
        <v>249</v>
      </c>
      <c r="BK53" s="6">
        <f t="shared" si="68"/>
        <v>0</v>
      </c>
      <c r="BM53" s="92" t="s">
        <v>249</v>
      </c>
      <c r="BN53" s="6">
        <f t="shared" si="69"/>
        <v>0</v>
      </c>
      <c r="BP53" s="92" t="s">
        <v>249</v>
      </c>
      <c r="BQ53" s="6">
        <f t="shared" si="70"/>
        <v>0</v>
      </c>
      <c r="BS53" s="92" t="s">
        <v>249</v>
      </c>
      <c r="BT53" s="6">
        <f t="shared" si="71"/>
        <v>0</v>
      </c>
      <c r="BV53" s="92" t="s">
        <v>249</v>
      </c>
      <c r="BW53" s="6">
        <f t="shared" si="72"/>
        <v>0</v>
      </c>
      <c r="BY53" s="92" t="s">
        <v>249</v>
      </c>
      <c r="BZ53" s="6">
        <f t="shared" si="73"/>
        <v>0</v>
      </c>
    </row>
    <row r="54" spans="1:78" ht="15.75" thickBot="1" x14ac:dyDescent="0.3">
      <c r="A54" s="12" t="s">
        <v>5</v>
      </c>
      <c r="B54" s="13" t="s">
        <v>250</v>
      </c>
      <c r="C54" s="13" t="s">
        <v>37</v>
      </c>
      <c r="E54" s="93" t="s">
        <v>250</v>
      </c>
      <c r="F54" s="83">
        <f t="shared" si="49"/>
        <v>-16924818.647919443</v>
      </c>
      <c r="H54" s="93" t="s">
        <v>250</v>
      </c>
      <c r="I54" s="83">
        <f t="shared" si="50"/>
        <v>12507698.142400388</v>
      </c>
      <c r="K54" s="93" t="s">
        <v>250</v>
      </c>
      <c r="L54" s="83">
        <f t="shared" si="51"/>
        <v>12327242.905534742</v>
      </c>
      <c r="N54" s="93" t="s">
        <v>250</v>
      </c>
      <c r="O54" s="83">
        <f t="shared" si="52"/>
        <v>8406595.7253226824</v>
      </c>
      <c r="Q54" s="93" t="s">
        <v>250</v>
      </c>
      <c r="R54" s="83">
        <f t="shared" si="53"/>
        <v>8600961.5877886154</v>
      </c>
      <c r="T54" s="93" t="s">
        <v>250</v>
      </c>
      <c r="U54" s="83">
        <f t="shared" si="54"/>
        <v>8247821.0134941405</v>
      </c>
      <c r="W54" s="93" t="s">
        <v>250</v>
      </c>
      <c r="X54" s="83">
        <f t="shared" si="55"/>
        <v>8453886.0714167748</v>
      </c>
      <c r="Z54" s="93" t="s">
        <v>250</v>
      </c>
      <c r="AA54" s="83">
        <f t="shared" si="56"/>
        <v>4167078.3816908421</v>
      </c>
      <c r="AC54" s="93" t="s">
        <v>250</v>
      </c>
      <c r="AD54" s="83">
        <f t="shared" si="57"/>
        <v>6450561.102568645</v>
      </c>
      <c r="AF54" s="93" t="s">
        <v>250</v>
      </c>
      <c r="AG54" s="83">
        <f t="shared" si="58"/>
        <v>16924818.647919443</v>
      </c>
      <c r="AI54" s="93" t="s">
        <v>250</v>
      </c>
      <c r="AJ54" s="83">
        <f t="shared" si="59"/>
        <v>16924818.647919443</v>
      </c>
      <c r="AL54" s="93" t="s">
        <v>250</v>
      </c>
      <c r="AM54" s="83">
        <f t="shared" si="60"/>
        <v>16924818.647919443</v>
      </c>
      <c r="AO54" s="93" t="s">
        <v>250</v>
      </c>
      <c r="AP54" s="83">
        <f t="shared" si="61"/>
        <v>16924818.647919443</v>
      </c>
      <c r="AR54" s="93" t="s">
        <v>250</v>
      </c>
      <c r="AS54" s="83">
        <f t="shared" si="62"/>
        <v>16924818.647919443</v>
      </c>
      <c r="AU54" s="93" t="s">
        <v>250</v>
      </c>
      <c r="AV54" s="83">
        <f t="shared" si="63"/>
        <v>16924818.647919443</v>
      </c>
      <c r="AX54" s="93" t="s">
        <v>250</v>
      </c>
      <c r="AY54" s="83">
        <f t="shared" si="64"/>
        <v>16924818.647919443</v>
      </c>
      <c r="BA54" s="93" t="s">
        <v>250</v>
      </c>
      <c r="BB54" s="83">
        <f t="shared" si="65"/>
        <v>16924818.647919443</v>
      </c>
      <c r="BD54" s="93" t="s">
        <v>250</v>
      </c>
      <c r="BE54" s="83">
        <f t="shared" si="66"/>
        <v>16924818.647919443</v>
      </c>
      <c r="BG54" s="93" t="s">
        <v>250</v>
      </c>
      <c r="BH54" s="83">
        <f t="shared" si="67"/>
        <v>16924818.647919443</v>
      </c>
      <c r="BJ54" s="93" t="s">
        <v>250</v>
      </c>
      <c r="BK54" s="83">
        <f t="shared" si="68"/>
        <v>16924818.647919443</v>
      </c>
      <c r="BM54" s="93" t="s">
        <v>250</v>
      </c>
      <c r="BN54" s="83">
        <f t="shared" si="69"/>
        <v>16924818.647919443</v>
      </c>
      <c r="BP54" s="93" t="s">
        <v>250</v>
      </c>
      <c r="BQ54" s="83">
        <f t="shared" si="70"/>
        <v>16924818.647919443</v>
      </c>
      <c r="BS54" s="93" t="s">
        <v>250</v>
      </c>
      <c r="BT54" s="83">
        <f t="shared" si="71"/>
        <v>16924818.647919443</v>
      </c>
      <c r="BV54" s="93" t="s">
        <v>250</v>
      </c>
      <c r="BW54" s="83">
        <f t="shared" si="72"/>
        <v>16924818.647919443</v>
      </c>
      <c r="BY54" s="93" t="s">
        <v>250</v>
      </c>
      <c r="BZ54" s="83">
        <f t="shared" si="73"/>
        <v>16924818.647919443</v>
      </c>
    </row>
    <row r="55" spans="1:78" ht="15.75" thickTop="1" x14ac:dyDescent="0.25"/>
    <row r="56" spans="1:78" x14ac:dyDescent="0.25">
      <c r="E56" s="20" t="s">
        <v>173</v>
      </c>
      <c r="F56" s="140" t="s">
        <v>74</v>
      </c>
      <c r="H56" s="20" t="s">
        <v>173</v>
      </c>
      <c r="I56" s="140" t="s">
        <v>74</v>
      </c>
      <c r="K56" s="20" t="s">
        <v>173</v>
      </c>
      <c r="L56" s="140" t="s">
        <v>74</v>
      </c>
      <c r="N56" s="20" t="s">
        <v>173</v>
      </c>
      <c r="O56" s="140" t="s">
        <v>74</v>
      </c>
      <c r="Q56" s="20" t="s">
        <v>173</v>
      </c>
      <c r="R56" s="140" t="s">
        <v>74</v>
      </c>
      <c r="T56" s="20" t="s">
        <v>173</v>
      </c>
      <c r="U56" s="140" t="s">
        <v>74</v>
      </c>
      <c r="W56" s="20" t="s">
        <v>173</v>
      </c>
      <c r="X56" s="140" t="s">
        <v>74</v>
      </c>
      <c r="Z56" s="20" t="s">
        <v>173</v>
      </c>
      <c r="AA56" s="140" t="s">
        <v>74</v>
      </c>
      <c r="AC56" s="20" t="s">
        <v>173</v>
      </c>
      <c r="AD56" s="140" t="s">
        <v>74</v>
      </c>
      <c r="AE56" s="65"/>
      <c r="AF56" s="20" t="s">
        <v>173</v>
      </c>
      <c r="AG56" s="140" t="s">
        <v>74</v>
      </c>
      <c r="AI56" s="20" t="s">
        <v>173</v>
      </c>
      <c r="AJ56" s="140" t="s">
        <v>74</v>
      </c>
      <c r="AL56" s="20" t="s">
        <v>173</v>
      </c>
      <c r="AM56" s="140" t="s">
        <v>74</v>
      </c>
      <c r="AO56" s="20" t="s">
        <v>173</v>
      </c>
      <c r="AP56" s="140" t="s">
        <v>74</v>
      </c>
      <c r="AR56" s="20" t="s">
        <v>173</v>
      </c>
      <c r="AS56" s="140" t="s">
        <v>74</v>
      </c>
      <c r="AU56" s="20" t="s">
        <v>173</v>
      </c>
      <c r="AV56" s="140" t="s">
        <v>74</v>
      </c>
      <c r="AX56" s="20" t="s">
        <v>173</v>
      </c>
      <c r="AY56" s="140" t="s">
        <v>74</v>
      </c>
      <c r="BA56" s="20" t="s">
        <v>173</v>
      </c>
      <c r="BB56" s="140" t="s">
        <v>74</v>
      </c>
      <c r="BD56" s="20" t="s">
        <v>173</v>
      </c>
      <c r="BE56" s="140" t="s">
        <v>74</v>
      </c>
      <c r="BG56" s="20" t="s">
        <v>173</v>
      </c>
      <c r="BH56" s="140" t="s">
        <v>74</v>
      </c>
      <c r="BJ56" s="20" t="s">
        <v>173</v>
      </c>
      <c r="BK56" s="140" t="s">
        <v>74</v>
      </c>
      <c r="BM56" s="20" t="s">
        <v>173</v>
      </c>
      <c r="BN56" s="140" t="s">
        <v>74</v>
      </c>
      <c r="BP56" s="20" t="s">
        <v>173</v>
      </c>
      <c r="BQ56" s="140" t="s">
        <v>74</v>
      </c>
      <c r="BS56" s="20" t="s">
        <v>173</v>
      </c>
      <c r="BT56" s="140" t="s">
        <v>74</v>
      </c>
      <c r="BV56" s="20" t="s">
        <v>173</v>
      </c>
      <c r="BW56" s="140" t="s">
        <v>74</v>
      </c>
      <c r="BY56" s="20" t="s">
        <v>173</v>
      </c>
      <c r="BZ56" s="140" t="s">
        <v>74</v>
      </c>
    </row>
    <row r="57" spans="1:78" x14ac:dyDescent="0.25">
      <c r="A57" s="4" t="s">
        <v>5</v>
      </c>
      <c r="B57" s="5" t="s">
        <v>6</v>
      </c>
      <c r="C57" s="5" t="s">
        <v>242</v>
      </c>
      <c r="E57" s="85" t="s">
        <v>6</v>
      </c>
      <c r="F57" s="88">
        <f t="shared" ref="F57:F70" si="74">F37/$F3</f>
        <v>1</v>
      </c>
      <c r="H57" s="85" t="s">
        <v>6</v>
      </c>
      <c r="I57" s="88">
        <f t="shared" ref="I57:I70" si="75">I37/$F3</f>
        <v>0.18729939444377064</v>
      </c>
      <c r="K57" s="85" t="s">
        <v>6</v>
      </c>
      <c r="L57" s="88">
        <f t="shared" ref="L57:L70" si="76">L37/$F3</f>
        <v>9.7860369661975158E-2</v>
      </c>
      <c r="N57" s="85" t="s">
        <v>6</v>
      </c>
      <c r="O57" s="88">
        <f t="shared" ref="O57:O70" si="77">O37/$F3</f>
        <v>0.18729939444377064</v>
      </c>
      <c r="Q57" s="85" t="s">
        <v>6</v>
      </c>
      <c r="R57" s="88">
        <f t="shared" ref="R57:R70" si="78">R37/$F3</f>
        <v>0.18729939444377064</v>
      </c>
      <c r="T57" s="85" t="s">
        <v>6</v>
      </c>
      <c r="U57" s="88">
        <f t="shared" ref="U57:U70" si="79">U37/$F3</f>
        <v>9.7860369661975158E-2</v>
      </c>
      <c r="W57" s="85" t="s">
        <v>6</v>
      </c>
      <c r="X57" s="88">
        <f t="shared" ref="X57:X70" si="80">X37/$F3</f>
        <v>9.7860369661975158E-2</v>
      </c>
      <c r="Z57" s="85" t="s">
        <v>6</v>
      </c>
      <c r="AA57" s="88">
        <f t="shared" ref="AA57:AA70" si="81">AA37/$F3</f>
        <v>0.18729939444377064</v>
      </c>
      <c r="AC57" s="85" t="s">
        <v>6</v>
      </c>
      <c r="AD57" s="88">
        <f t="shared" ref="AD57:AD70" si="82">AD37/$F3</f>
        <v>0.18729939444377064</v>
      </c>
      <c r="AE57" s="194"/>
      <c r="AF57" s="85" t="s">
        <v>6</v>
      </c>
      <c r="AG57" s="88">
        <f t="shared" ref="AG57:AG70" si="83">AG37/$F3</f>
        <v>-1</v>
      </c>
      <c r="AI57" s="85" t="s">
        <v>6</v>
      </c>
      <c r="AJ57" s="88">
        <f t="shared" ref="AJ57:AJ70" si="84">AJ37/$F3</f>
        <v>-1</v>
      </c>
      <c r="AL57" s="85" t="s">
        <v>6</v>
      </c>
      <c r="AM57" s="88">
        <f t="shared" ref="AM57:AM70" si="85">AM37/$F3</f>
        <v>-1</v>
      </c>
      <c r="AO57" s="85" t="s">
        <v>6</v>
      </c>
      <c r="AP57" s="88">
        <f t="shared" ref="AP57:AP70" si="86">AP37/$F3</f>
        <v>-1</v>
      </c>
      <c r="AR57" s="85" t="s">
        <v>6</v>
      </c>
      <c r="AS57" s="88">
        <f t="shared" ref="AS57:AS70" si="87">AS37/$F3</f>
        <v>-1</v>
      </c>
      <c r="AU57" s="85" t="s">
        <v>6</v>
      </c>
      <c r="AV57" s="88">
        <f t="shared" ref="AV57:AV70" si="88">AV37/$F3</f>
        <v>-1</v>
      </c>
      <c r="AX57" s="85" t="s">
        <v>6</v>
      </c>
      <c r="AY57" s="88">
        <f t="shared" ref="AY57:AY70" si="89">AY37/$F3</f>
        <v>-1</v>
      </c>
      <c r="BA57" s="85" t="s">
        <v>6</v>
      </c>
      <c r="BB57" s="88">
        <f t="shared" ref="BB57:BB70" si="90">BB37/$F3</f>
        <v>-1</v>
      </c>
      <c r="BD57" s="85" t="s">
        <v>6</v>
      </c>
      <c r="BE57" s="88">
        <f t="shared" ref="BE57:BE70" si="91">BE37/$F3</f>
        <v>-1</v>
      </c>
      <c r="BG57" s="85" t="s">
        <v>6</v>
      </c>
      <c r="BH57" s="88">
        <f t="shared" ref="BH57:BH70" si="92">BH37/$F3</f>
        <v>-1</v>
      </c>
      <c r="BJ57" s="85" t="s">
        <v>6</v>
      </c>
      <c r="BK57" s="88">
        <f t="shared" ref="BK57:BK70" si="93">BK37/$F3</f>
        <v>-1</v>
      </c>
      <c r="BM57" s="85" t="s">
        <v>6</v>
      </c>
      <c r="BN57" s="88">
        <f t="shared" ref="BN57:BN70" si="94">BN37/$F3</f>
        <v>-1</v>
      </c>
      <c r="BP57" s="85" t="s">
        <v>6</v>
      </c>
      <c r="BQ57" s="88">
        <f t="shared" ref="BQ57:BQ70" si="95">BQ37/$F3</f>
        <v>-1</v>
      </c>
      <c r="BS57" s="85" t="s">
        <v>6</v>
      </c>
      <c r="BT57" s="88">
        <f t="shared" ref="BT57:BT70" si="96">BT37/$F3</f>
        <v>-1</v>
      </c>
      <c r="BV57" s="85" t="s">
        <v>6</v>
      </c>
      <c r="BW57" s="88">
        <f t="shared" ref="BW57:BW70" si="97">BW37/$F3</f>
        <v>-1</v>
      </c>
      <c r="BY57" s="85" t="s">
        <v>6</v>
      </c>
      <c r="BZ57" s="88">
        <f t="shared" ref="BZ57:BZ70" si="98">BZ37/$F3</f>
        <v>-1</v>
      </c>
    </row>
    <row r="58" spans="1:78" x14ac:dyDescent="0.25">
      <c r="A58" s="4" t="s">
        <v>5</v>
      </c>
      <c r="B58" s="11" t="s">
        <v>8</v>
      </c>
      <c r="C58" s="11" t="s">
        <v>9</v>
      </c>
      <c r="E58" s="86" t="s">
        <v>8</v>
      </c>
      <c r="F58" s="89">
        <f t="shared" si="74"/>
        <v>1</v>
      </c>
      <c r="H58" s="86" t="s">
        <v>8</v>
      </c>
      <c r="I58" s="89">
        <f t="shared" si="75"/>
        <v>-0.93611500511231216</v>
      </c>
      <c r="K58" s="86" t="s">
        <v>8</v>
      </c>
      <c r="L58" s="89">
        <f t="shared" si="76"/>
        <v>-0.92389544861531203</v>
      </c>
      <c r="N58" s="86" t="s">
        <v>8</v>
      </c>
      <c r="O58" s="89">
        <f t="shared" si="77"/>
        <v>-0.6495589624765058</v>
      </c>
      <c r="Q58" s="86" t="s">
        <v>8</v>
      </c>
      <c r="R58" s="89">
        <f t="shared" si="78"/>
        <v>-0.65364096637984059</v>
      </c>
      <c r="T58" s="86" t="s">
        <v>8</v>
      </c>
      <c r="U58" s="89">
        <f t="shared" si="79"/>
        <v>-0.63813907796916813</v>
      </c>
      <c r="W58" s="86" t="s">
        <v>8</v>
      </c>
      <c r="X58" s="89">
        <f t="shared" si="80"/>
        <v>-0.64333668807694144</v>
      </c>
      <c r="Z58" s="86" t="s">
        <v>8</v>
      </c>
      <c r="AA58" s="89">
        <f t="shared" si="81"/>
        <v>-0.61196250319668188</v>
      </c>
      <c r="AC58" s="86" t="s">
        <v>8</v>
      </c>
      <c r="AD58" s="89">
        <f t="shared" si="82"/>
        <v>-0.63354002767754269</v>
      </c>
      <c r="AE58" s="194"/>
      <c r="AF58" s="86" t="s">
        <v>8</v>
      </c>
      <c r="AG58" s="89">
        <f t="shared" si="83"/>
        <v>-1</v>
      </c>
      <c r="AI58" s="86" t="s">
        <v>8</v>
      </c>
      <c r="AJ58" s="89">
        <f t="shared" si="84"/>
        <v>-1</v>
      </c>
      <c r="AL58" s="86" t="s">
        <v>8</v>
      </c>
      <c r="AM58" s="89">
        <f t="shared" si="85"/>
        <v>-1</v>
      </c>
      <c r="AO58" s="86" t="s">
        <v>8</v>
      </c>
      <c r="AP58" s="89">
        <f t="shared" si="86"/>
        <v>-1</v>
      </c>
      <c r="AR58" s="86" t="s">
        <v>8</v>
      </c>
      <c r="AS58" s="89">
        <f t="shared" si="87"/>
        <v>-1</v>
      </c>
      <c r="AU58" s="86" t="s">
        <v>8</v>
      </c>
      <c r="AV58" s="89">
        <f t="shared" si="88"/>
        <v>-1</v>
      </c>
      <c r="AX58" s="86" t="s">
        <v>8</v>
      </c>
      <c r="AY58" s="89">
        <f t="shared" si="89"/>
        <v>-1</v>
      </c>
      <c r="BA58" s="86" t="s">
        <v>8</v>
      </c>
      <c r="BB58" s="89">
        <f t="shared" si="90"/>
        <v>-1</v>
      </c>
      <c r="BD58" s="86" t="s">
        <v>8</v>
      </c>
      <c r="BE58" s="89">
        <f t="shared" si="91"/>
        <v>-1</v>
      </c>
      <c r="BG58" s="86" t="s">
        <v>8</v>
      </c>
      <c r="BH58" s="89">
        <f t="shared" si="92"/>
        <v>-1</v>
      </c>
      <c r="BJ58" s="86" t="s">
        <v>8</v>
      </c>
      <c r="BK58" s="89">
        <f t="shared" si="93"/>
        <v>-1</v>
      </c>
      <c r="BM58" s="86" t="s">
        <v>8</v>
      </c>
      <c r="BN58" s="89">
        <f t="shared" si="94"/>
        <v>-1</v>
      </c>
      <c r="BP58" s="86" t="s">
        <v>8</v>
      </c>
      <c r="BQ58" s="89">
        <f t="shared" si="95"/>
        <v>-1</v>
      </c>
      <c r="BS58" s="86" t="s">
        <v>8</v>
      </c>
      <c r="BT58" s="89">
        <f t="shared" si="96"/>
        <v>-1</v>
      </c>
      <c r="BV58" s="86" t="s">
        <v>8</v>
      </c>
      <c r="BW58" s="89">
        <f t="shared" si="97"/>
        <v>-1</v>
      </c>
      <c r="BY58" s="86" t="s">
        <v>8</v>
      </c>
      <c r="BZ58" s="89">
        <f t="shared" si="98"/>
        <v>-1</v>
      </c>
    </row>
    <row r="59" spans="1:78" x14ac:dyDescent="0.25">
      <c r="A59" s="4" t="s">
        <v>5</v>
      </c>
      <c r="B59" s="11" t="s">
        <v>10</v>
      </c>
      <c r="C59" s="11" t="s">
        <v>243</v>
      </c>
      <c r="E59" s="86" t="s">
        <v>10</v>
      </c>
      <c r="F59" s="89">
        <f t="shared" si="74"/>
        <v>1</v>
      </c>
      <c r="H59" s="86" t="s">
        <v>10</v>
      </c>
      <c r="I59" s="89">
        <f t="shared" si="75"/>
        <v>-0.85153574683292887</v>
      </c>
      <c r="K59" s="86" t="s">
        <v>10</v>
      </c>
      <c r="L59" s="89">
        <f t="shared" si="76"/>
        <v>-0.84757864920144266</v>
      </c>
      <c r="N59" s="86" t="s">
        <v>10</v>
      </c>
      <c r="O59" s="89">
        <f t="shared" si="77"/>
        <v>-0.38815744679965652</v>
      </c>
      <c r="Q59" s="86" t="s">
        <v>10</v>
      </c>
      <c r="R59" s="89">
        <f t="shared" si="78"/>
        <v>-0.38815744679965652</v>
      </c>
      <c r="T59" s="86" t="s">
        <v>10</v>
      </c>
      <c r="U59" s="89">
        <f t="shared" si="79"/>
        <v>-0.38420033903451828</v>
      </c>
      <c r="W59" s="86" t="s">
        <v>10</v>
      </c>
      <c r="X59" s="89">
        <f t="shared" si="80"/>
        <v>-0.38420033903451828</v>
      </c>
      <c r="Z59" s="86" t="s">
        <v>10</v>
      </c>
      <c r="AA59" s="89">
        <f t="shared" si="81"/>
        <v>-0.38815744679965652</v>
      </c>
      <c r="AC59" s="86" t="s">
        <v>10</v>
      </c>
      <c r="AD59" s="89">
        <f t="shared" si="82"/>
        <v>-0.38815744679965652</v>
      </c>
      <c r="AE59" s="194"/>
      <c r="AF59" s="86" t="s">
        <v>10</v>
      </c>
      <c r="AG59" s="89">
        <f t="shared" si="83"/>
        <v>-1</v>
      </c>
      <c r="AI59" s="86" t="s">
        <v>10</v>
      </c>
      <c r="AJ59" s="89">
        <f t="shared" si="84"/>
        <v>-1</v>
      </c>
      <c r="AL59" s="86" t="s">
        <v>10</v>
      </c>
      <c r="AM59" s="89">
        <f t="shared" si="85"/>
        <v>-1</v>
      </c>
      <c r="AO59" s="86" t="s">
        <v>10</v>
      </c>
      <c r="AP59" s="89">
        <f t="shared" si="86"/>
        <v>-1</v>
      </c>
      <c r="AR59" s="86" t="s">
        <v>10</v>
      </c>
      <c r="AS59" s="89">
        <f t="shared" si="87"/>
        <v>-1</v>
      </c>
      <c r="AU59" s="86" t="s">
        <v>10</v>
      </c>
      <c r="AV59" s="89">
        <f t="shared" si="88"/>
        <v>-1</v>
      </c>
      <c r="AX59" s="86" t="s">
        <v>10</v>
      </c>
      <c r="AY59" s="89">
        <f t="shared" si="89"/>
        <v>-1</v>
      </c>
      <c r="BA59" s="86" t="s">
        <v>10</v>
      </c>
      <c r="BB59" s="89">
        <f t="shared" si="90"/>
        <v>-1</v>
      </c>
      <c r="BD59" s="86" t="s">
        <v>10</v>
      </c>
      <c r="BE59" s="89">
        <f t="shared" si="91"/>
        <v>-1</v>
      </c>
      <c r="BG59" s="86" t="s">
        <v>10</v>
      </c>
      <c r="BH59" s="89">
        <f t="shared" si="92"/>
        <v>-1</v>
      </c>
      <c r="BJ59" s="86" t="s">
        <v>10</v>
      </c>
      <c r="BK59" s="89">
        <f t="shared" si="93"/>
        <v>-1</v>
      </c>
      <c r="BM59" s="86" t="s">
        <v>10</v>
      </c>
      <c r="BN59" s="89">
        <f t="shared" si="94"/>
        <v>-1</v>
      </c>
      <c r="BP59" s="86" t="s">
        <v>10</v>
      </c>
      <c r="BQ59" s="89">
        <f t="shared" si="95"/>
        <v>-1</v>
      </c>
      <c r="BS59" s="86" t="s">
        <v>10</v>
      </c>
      <c r="BT59" s="89">
        <f t="shared" si="96"/>
        <v>-1</v>
      </c>
      <c r="BV59" s="86" t="s">
        <v>10</v>
      </c>
      <c r="BW59" s="89">
        <f t="shared" si="97"/>
        <v>-1</v>
      </c>
      <c r="BY59" s="86" t="s">
        <v>10</v>
      </c>
      <c r="BZ59" s="89">
        <f t="shared" si="98"/>
        <v>-1</v>
      </c>
    </row>
    <row r="60" spans="1:78" x14ac:dyDescent="0.25">
      <c r="A60" s="8" t="s">
        <v>5</v>
      </c>
      <c r="B60" s="11" t="s">
        <v>12</v>
      </c>
      <c r="C60" s="11" t="s">
        <v>244</v>
      </c>
      <c r="E60" s="86" t="s">
        <v>12</v>
      </c>
      <c r="F60" s="89">
        <f t="shared" si="74"/>
        <v>1</v>
      </c>
      <c r="H60" s="86" t="s">
        <v>12</v>
      </c>
      <c r="I60" s="89">
        <f t="shared" si="75"/>
        <v>0.2977600000000003</v>
      </c>
      <c r="K60" s="86" t="s">
        <v>12</v>
      </c>
      <c r="L60" s="89">
        <f t="shared" si="76"/>
        <v>0.19999999999999951</v>
      </c>
      <c r="N60" s="86" t="s">
        <v>12</v>
      </c>
      <c r="O60" s="89">
        <f t="shared" si="77"/>
        <v>0.2977600000000003</v>
      </c>
      <c r="Q60" s="86" t="s">
        <v>12</v>
      </c>
      <c r="R60" s="89">
        <f t="shared" si="78"/>
        <v>0.2977600000000003</v>
      </c>
      <c r="T60" s="86" t="s">
        <v>12</v>
      </c>
      <c r="U60" s="89">
        <f t="shared" si="79"/>
        <v>0.19999999999999951</v>
      </c>
      <c r="W60" s="86" t="s">
        <v>12</v>
      </c>
      <c r="X60" s="89">
        <f t="shared" si="80"/>
        <v>0.19999999999999951</v>
      </c>
      <c r="Z60" s="86" t="s">
        <v>12</v>
      </c>
      <c r="AA60" s="89">
        <f t="shared" si="81"/>
        <v>0.2977600000000003</v>
      </c>
      <c r="AC60" s="86" t="s">
        <v>12</v>
      </c>
      <c r="AD60" s="89">
        <f t="shared" si="82"/>
        <v>0.2977600000000003</v>
      </c>
      <c r="AE60" s="194"/>
      <c r="AF60" s="86" t="s">
        <v>12</v>
      </c>
      <c r="AG60" s="89">
        <f t="shared" si="83"/>
        <v>-1</v>
      </c>
      <c r="AI60" s="86" t="s">
        <v>12</v>
      </c>
      <c r="AJ60" s="89">
        <f t="shared" si="84"/>
        <v>-1</v>
      </c>
      <c r="AL60" s="86" t="s">
        <v>12</v>
      </c>
      <c r="AM60" s="89">
        <f t="shared" si="85"/>
        <v>-1</v>
      </c>
      <c r="AO60" s="86" t="s">
        <v>12</v>
      </c>
      <c r="AP60" s="89">
        <f t="shared" si="86"/>
        <v>-1</v>
      </c>
      <c r="AR60" s="86" t="s">
        <v>12</v>
      </c>
      <c r="AS60" s="89">
        <f t="shared" si="87"/>
        <v>-1</v>
      </c>
      <c r="AU60" s="86" t="s">
        <v>12</v>
      </c>
      <c r="AV60" s="89">
        <f t="shared" si="88"/>
        <v>-1</v>
      </c>
      <c r="AX60" s="86" t="s">
        <v>12</v>
      </c>
      <c r="AY60" s="89">
        <f t="shared" si="89"/>
        <v>-1</v>
      </c>
      <c r="BA60" s="86" t="s">
        <v>12</v>
      </c>
      <c r="BB60" s="89">
        <f t="shared" si="90"/>
        <v>-1</v>
      </c>
      <c r="BD60" s="86" t="s">
        <v>12</v>
      </c>
      <c r="BE60" s="89">
        <f t="shared" si="91"/>
        <v>-1</v>
      </c>
      <c r="BG60" s="86" t="s">
        <v>12</v>
      </c>
      <c r="BH60" s="89">
        <f t="shared" si="92"/>
        <v>-1</v>
      </c>
      <c r="BJ60" s="86" t="s">
        <v>12</v>
      </c>
      <c r="BK60" s="89">
        <f t="shared" si="93"/>
        <v>-1</v>
      </c>
      <c r="BM60" s="86" t="s">
        <v>12</v>
      </c>
      <c r="BN60" s="89">
        <f t="shared" si="94"/>
        <v>-1</v>
      </c>
      <c r="BP60" s="86" t="s">
        <v>12</v>
      </c>
      <c r="BQ60" s="89">
        <f t="shared" si="95"/>
        <v>-1</v>
      </c>
      <c r="BS60" s="86" t="s">
        <v>12</v>
      </c>
      <c r="BT60" s="89">
        <f t="shared" si="96"/>
        <v>-1</v>
      </c>
      <c r="BV60" s="86" t="s">
        <v>12</v>
      </c>
      <c r="BW60" s="89">
        <f t="shared" si="97"/>
        <v>-1</v>
      </c>
      <c r="BY60" s="86" t="s">
        <v>12</v>
      </c>
      <c r="BZ60" s="89">
        <f t="shared" si="98"/>
        <v>-1</v>
      </c>
    </row>
    <row r="61" spans="1:78" x14ac:dyDescent="0.25">
      <c r="A61" s="8" t="s">
        <v>5</v>
      </c>
      <c r="B61" s="11" t="s">
        <v>14</v>
      </c>
      <c r="C61" s="11" t="s">
        <v>13</v>
      </c>
      <c r="E61" s="86" t="s">
        <v>14</v>
      </c>
      <c r="F61" s="89">
        <f t="shared" si="74"/>
        <v>1</v>
      </c>
      <c r="H61" s="86" t="s">
        <v>14</v>
      </c>
      <c r="I61" s="89">
        <f t="shared" si="75"/>
        <v>0</v>
      </c>
      <c r="K61" s="86" t="s">
        <v>14</v>
      </c>
      <c r="L61" s="89">
        <f t="shared" si="76"/>
        <v>0</v>
      </c>
      <c r="N61" s="86" t="s">
        <v>14</v>
      </c>
      <c r="O61" s="89">
        <f t="shared" si="77"/>
        <v>-0.32199729286758949</v>
      </c>
      <c r="Q61" s="86" t="s">
        <v>14</v>
      </c>
      <c r="R61" s="89">
        <f t="shared" si="78"/>
        <v>-0.49550231133926703</v>
      </c>
      <c r="T61" s="86" t="s">
        <v>14</v>
      </c>
      <c r="U61" s="89">
        <f t="shared" si="79"/>
        <v>-0.32199729286758949</v>
      </c>
      <c r="W61" s="86" t="s">
        <v>14</v>
      </c>
      <c r="X61" s="89">
        <f t="shared" si="80"/>
        <v>-0.49550231133926703</v>
      </c>
      <c r="Z61" s="86" t="s">
        <v>14</v>
      </c>
      <c r="AA61" s="89">
        <f t="shared" si="81"/>
        <v>3.8405757999403942</v>
      </c>
      <c r="AC61" s="86" t="s">
        <v>14</v>
      </c>
      <c r="AD61" s="89">
        <f t="shared" si="82"/>
        <v>1.6072976863079551</v>
      </c>
      <c r="AE61" s="194"/>
      <c r="AF61" s="86" t="s">
        <v>14</v>
      </c>
      <c r="AG61" s="89">
        <f t="shared" si="83"/>
        <v>-1</v>
      </c>
      <c r="AI61" s="86" t="s">
        <v>14</v>
      </c>
      <c r="AJ61" s="89">
        <f t="shared" si="84"/>
        <v>-1</v>
      </c>
      <c r="AL61" s="86" t="s">
        <v>14</v>
      </c>
      <c r="AM61" s="89">
        <f t="shared" si="85"/>
        <v>-1</v>
      </c>
      <c r="AO61" s="86" t="s">
        <v>14</v>
      </c>
      <c r="AP61" s="89">
        <f t="shared" si="86"/>
        <v>-1</v>
      </c>
      <c r="AR61" s="86" t="s">
        <v>14</v>
      </c>
      <c r="AS61" s="89">
        <f t="shared" si="87"/>
        <v>-1</v>
      </c>
      <c r="AU61" s="86" t="s">
        <v>14</v>
      </c>
      <c r="AV61" s="89">
        <f t="shared" si="88"/>
        <v>-1</v>
      </c>
      <c r="AX61" s="86" t="s">
        <v>14</v>
      </c>
      <c r="AY61" s="89">
        <f t="shared" si="89"/>
        <v>-1</v>
      </c>
      <c r="BA61" s="86" t="s">
        <v>14</v>
      </c>
      <c r="BB61" s="89">
        <f t="shared" si="90"/>
        <v>-1</v>
      </c>
      <c r="BD61" s="86" t="s">
        <v>14</v>
      </c>
      <c r="BE61" s="89">
        <f t="shared" si="91"/>
        <v>-1</v>
      </c>
      <c r="BG61" s="86" t="s">
        <v>14</v>
      </c>
      <c r="BH61" s="89">
        <f t="shared" si="92"/>
        <v>-1</v>
      </c>
      <c r="BJ61" s="86" t="s">
        <v>14</v>
      </c>
      <c r="BK61" s="89">
        <f t="shared" si="93"/>
        <v>-1</v>
      </c>
      <c r="BM61" s="86" t="s">
        <v>14</v>
      </c>
      <c r="BN61" s="89">
        <f t="shared" si="94"/>
        <v>-1</v>
      </c>
      <c r="BP61" s="86" t="s">
        <v>14</v>
      </c>
      <c r="BQ61" s="89">
        <f t="shared" si="95"/>
        <v>-1</v>
      </c>
      <c r="BS61" s="86" t="s">
        <v>14</v>
      </c>
      <c r="BT61" s="89">
        <f t="shared" si="96"/>
        <v>-1</v>
      </c>
      <c r="BV61" s="86" t="s">
        <v>14</v>
      </c>
      <c r="BW61" s="89">
        <f t="shared" si="97"/>
        <v>-1</v>
      </c>
      <c r="BY61" s="86" t="s">
        <v>14</v>
      </c>
      <c r="BZ61" s="89">
        <f t="shared" si="98"/>
        <v>-1</v>
      </c>
    </row>
    <row r="62" spans="1:78" x14ac:dyDescent="0.25">
      <c r="A62" s="8" t="s">
        <v>5</v>
      </c>
      <c r="B62" s="11" t="s">
        <v>16</v>
      </c>
      <c r="C62" s="11" t="s">
        <v>245</v>
      </c>
      <c r="E62" s="86" t="s">
        <v>16</v>
      </c>
      <c r="F62" s="89">
        <f t="shared" si="74"/>
        <v>1</v>
      </c>
      <c r="H62" s="86" t="s">
        <v>16</v>
      </c>
      <c r="I62" s="89">
        <f t="shared" si="75"/>
        <v>0</v>
      </c>
      <c r="K62" s="86" t="s">
        <v>16</v>
      </c>
      <c r="L62" s="89">
        <f t="shared" si="76"/>
        <v>0</v>
      </c>
      <c r="N62" s="86" t="s">
        <v>16</v>
      </c>
      <c r="O62" s="89">
        <f t="shared" si="77"/>
        <v>0</v>
      </c>
      <c r="Q62" s="86" t="s">
        <v>16</v>
      </c>
      <c r="R62" s="89">
        <f t="shared" si="78"/>
        <v>0</v>
      </c>
      <c r="T62" s="86" t="s">
        <v>16</v>
      </c>
      <c r="U62" s="89">
        <f t="shared" si="79"/>
        <v>0</v>
      </c>
      <c r="W62" s="86" t="s">
        <v>16</v>
      </c>
      <c r="X62" s="89">
        <f t="shared" si="80"/>
        <v>0</v>
      </c>
      <c r="Z62" s="86" t="s">
        <v>16</v>
      </c>
      <c r="AA62" s="89">
        <f t="shared" si="81"/>
        <v>0</v>
      </c>
      <c r="AC62" s="86" t="s">
        <v>16</v>
      </c>
      <c r="AD62" s="89">
        <f t="shared" si="82"/>
        <v>0</v>
      </c>
      <c r="AE62" s="194"/>
      <c r="AF62" s="86" t="s">
        <v>16</v>
      </c>
      <c r="AG62" s="89">
        <f t="shared" si="83"/>
        <v>-1</v>
      </c>
      <c r="AI62" s="86" t="s">
        <v>16</v>
      </c>
      <c r="AJ62" s="89">
        <f t="shared" si="84"/>
        <v>-1</v>
      </c>
      <c r="AL62" s="86" t="s">
        <v>16</v>
      </c>
      <c r="AM62" s="89">
        <f t="shared" si="85"/>
        <v>-1</v>
      </c>
      <c r="AO62" s="86" t="s">
        <v>16</v>
      </c>
      <c r="AP62" s="89">
        <f t="shared" si="86"/>
        <v>-1</v>
      </c>
      <c r="AR62" s="86" t="s">
        <v>16</v>
      </c>
      <c r="AS62" s="89">
        <f t="shared" si="87"/>
        <v>-1</v>
      </c>
      <c r="AU62" s="86" t="s">
        <v>16</v>
      </c>
      <c r="AV62" s="89">
        <f t="shared" si="88"/>
        <v>-1</v>
      </c>
      <c r="AX62" s="86" t="s">
        <v>16</v>
      </c>
      <c r="AY62" s="89">
        <f t="shared" si="89"/>
        <v>-1</v>
      </c>
      <c r="BA62" s="86" t="s">
        <v>16</v>
      </c>
      <c r="BB62" s="89">
        <f t="shared" si="90"/>
        <v>-1</v>
      </c>
      <c r="BD62" s="86" t="s">
        <v>16</v>
      </c>
      <c r="BE62" s="89">
        <f t="shared" si="91"/>
        <v>-1</v>
      </c>
      <c r="BG62" s="86" t="s">
        <v>16</v>
      </c>
      <c r="BH62" s="89">
        <f t="shared" si="92"/>
        <v>-1</v>
      </c>
      <c r="BJ62" s="86" t="s">
        <v>16</v>
      </c>
      <c r="BK62" s="89">
        <f t="shared" si="93"/>
        <v>-1</v>
      </c>
      <c r="BM62" s="86" t="s">
        <v>16</v>
      </c>
      <c r="BN62" s="89">
        <f t="shared" si="94"/>
        <v>-1</v>
      </c>
      <c r="BP62" s="86" t="s">
        <v>16</v>
      </c>
      <c r="BQ62" s="89">
        <f t="shared" si="95"/>
        <v>-1</v>
      </c>
      <c r="BS62" s="86" t="s">
        <v>16</v>
      </c>
      <c r="BT62" s="89">
        <f t="shared" si="96"/>
        <v>-1</v>
      </c>
      <c r="BV62" s="86" t="s">
        <v>16</v>
      </c>
      <c r="BW62" s="89">
        <f t="shared" si="97"/>
        <v>-1</v>
      </c>
      <c r="BY62" s="86" t="s">
        <v>16</v>
      </c>
      <c r="BZ62" s="89">
        <f t="shared" si="98"/>
        <v>-1</v>
      </c>
    </row>
    <row r="63" spans="1:78" x14ac:dyDescent="0.25">
      <c r="A63" s="8" t="s">
        <v>5</v>
      </c>
      <c r="B63" s="11" t="s">
        <v>18</v>
      </c>
      <c r="C63" s="11" t="s">
        <v>17</v>
      </c>
      <c r="E63" s="86" t="s">
        <v>18</v>
      </c>
      <c r="F63" s="89">
        <f t="shared" si="74"/>
        <v>1</v>
      </c>
      <c r="H63" s="86" t="s">
        <v>18</v>
      </c>
      <c r="I63" s="89">
        <f t="shared" si="75"/>
        <v>-0.8515353974906964</v>
      </c>
      <c r="K63" s="86" t="s">
        <v>18</v>
      </c>
      <c r="L63" s="89">
        <f t="shared" si="76"/>
        <v>-0.84757829221470882</v>
      </c>
      <c r="N63" s="86" t="s">
        <v>18</v>
      </c>
      <c r="O63" s="89">
        <f t="shared" si="77"/>
        <v>-0.38815679054173269</v>
      </c>
      <c r="Q63" s="86" t="s">
        <v>18</v>
      </c>
      <c r="R63" s="89">
        <f t="shared" si="78"/>
        <v>-0.38815679054173269</v>
      </c>
      <c r="T63" s="86" t="s">
        <v>18</v>
      </c>
      <c r="U63" s="89">
        <f t="shared" si="79"/>
        <v>-0.38419968526574511</v>
      </c>
      <c r="W63" s="86" t="s">
        <v>18</v>
      </c>
      <c r="X63" s="89">
        <f t="shared" si="80"/>
        <v>-0.38419968526574511</v>
      </c>
      <c r="Z63" s="86" t="s">
        <v>18</v>
      </c>
      <c r="AA63" s="89">
        <f t="shared" si="81"/>
        <v>-0.38815679054173269</v>
      </c>
      <c r="AC63" s="86" t="s">
        <v>18</v>
      </c>
      <c r="AD63" s="89">
        <f t="shared" si="82"/>
        <v>-0.38815679054173269</v>
      </c>
      <c r="AE63" s="194"/>
      <c r="AF63" s="86" t="s">
        <v>18</v>
      </c>
      <c r="AG63" s="89">
        <f t="shared" si="83"/>
        <v>-1</v>
      </c>
      <c r="AI63" s="86" t="s">
        <v>18</v>
      </c>
      <c r="AJ63" s="89">
        <f t="shared" si="84"/>
        <v>-1</v>
      </c>
      <c r="AL63" s="86" t="s">
        <v>18</v>
      </c>
      <c r="AM63" s="89">
        <f t="shared" si="85"/>
        <v>-1</v>
      </c>
      <c r="AO63" s="86" t="s">
        <v>18</v>
      </c>
      <c r="AP63" s="89">
        <f t="shared" si="86"/>
        <v>-1</v>
      </c>
      <c r="AR63" s="86" t="s">
        <v>18</v>
      </c>
      <c r="AS63" s="89">
        <f t="shared" si="87"/>
        <v>-1</v>
      </c>
      <c r="AU63" s="86" t="s">
        <v>18</v>
      </c>
      <c r="AV63" s="89">
        <f t="shared" si="88"/>
        <v>-1</v>
      </c>
      <c r="AX63" s="86" t="s">
        <v>18</v>
      </c>
      <c r="AY63" s="89">
        <f t="shared" si="89"/>
        <v>-1</v>
      </c>
      <c r="BA63" s="86" t="s">
        <v>18</v>
      </c>
      <c r="BB63" s="89">
        <f t="shared" si="90"/>
        <v>-1</v>
      </c>
      <c r="BD63" s="86" t="s">
        <v>18</v>
      </c>
      <c r="BE63" s="89">
        <f t="shared" si="91"/>
        <v>-1</v>
      </c>
      <c r="BG63" s="86" t="s">
        <v>18</v>
      </c>
      <c r="BH63" s="89">
        <f t="shared" si="92"/>
        <v>-1</v>
      </c>
      <c r="BJ63" s="86" t="s">
        <v>18</v>
      </c>
      <c r="BK63" s="89">
        <f t="shared" si="93"/>
        <v>-1</v>
      </c>
      <c r="BM63" s="86" t="s">
        <v>18</v>
      </c>
      <c r="BN63" s="89">
        <f t="shared" si="94"/>
        <v>-1</v>
      </c>
      <c r="BP63" s="86" t="s">
        <v>18</v>
      </c>
      <c r="BQ63" s="89">
        <f t="shared" si="95"/>
        <v>-1</v>
      </c>
      <c r="BS63" s="86" t="s">
        <v>18</v>
      </c>
      <c r="BT63" s="89">
        <f t="shared" si="96"/>
        <v>-1</v>
      </c>
      <c r="BV63" s="86" t="s">
        <v>18</v>
      </c>
      <c r="BW63" s="89">
        <f t="shared" si="97"/>
        <v>-1</v>
      </c>
      <c r="BY63" s="86" t="s">
        <v>18</v>
      </c>
      <c r="BZ63" s="89">
        <f t="shared" si="98"/>
        <v>-1</v>
      </c>
    </row>
    <row r="64" spans="1:78" x14ac:dyDescent="0.25">
      <c r="A64" s="8" t="s">
        <v>5</v>
      </c>
      <c r="B64" s="11" t="s">
        <v>20</v>
      </c>
      <c r="C64" s="11" t="s">
        <v>246</v>
      </c>
      <c r="E64" s="86" t="s">
        <v>20</v>
      </c>
      <c r="F64" s="89">
        <f t="shared" si="74"/>
        <v>1</v>
      </c>
      <c r="H64" s="86" t="s">
        <v>20</v>
      </c>
      <c r="I64" s="89">
        <f t="shared" si="75"/>
        <v>-8.311711411610534E-2</v>
      </c>
      <c r="K64" s="86" t="s">
        <v>20</v>
      </c>
      <c r="L64" s="89">
        <f t="shared" si="76"/>
        <v>-8.2963505347081065E-2</v>
      </c>
      <c r="N64" s="86" t="s">
        <v>20</v>
      </c>
      <c r="O64" s="89">
        <f t="shared" si="77"/>
        <v>-4.1303663292595175E-2</v>
      </c>
      <c r="Q64" s="86" t="s">
        <v>20</v>
      </c>
      <c r="R64" s="89">
        <f t="shared" si="78"/>
        <v>-4.1303663292595175E-2</v>
      </c>
      <c r="T64" s="86" t="s">
        <v>20</v>
      </c>
      <c r="U64" s="89">
        <f t="shared" si="79"/>
        <v>-4.1150054523571095E-2</v>
      </c>
      <c r="W64" s="86" t="s">
        <v>20</v>
      </c>
      <c r="X64" s="89">
        <f t="shared" si="80"/>
        <v>-4.1150054523571095E-2</v>
      </c>
      <c r="Z64" s="86" t="s">
        <v>20</v>
      </c>
      <c r="AA64" s="89">
        <f t="shared" si="81"/>
        <v>-4.1303663292595175E-2</v>
      </c>
      <c r="AC64" s="86" t="s">
        <v>20</v>
      </c>
      <c r="AD64" s="89">
        <f t="shared" si="82"/>
        <v>-4.1303663292595175E-2</v>
      </c>
      <c r="AE64" s="194"/>
      <c r="AF64" s="86" t="s">
        <v>20</v>
      </c>
      <c r="AG64" s="89">
        <f t="shared" si="83"/>
        <v>-1</v>
      </c>
      <c r="AI64" s="86" t="s">
        <v>20</v>
      </c>
      <c r="AJ64" s="89">
        <f t="shared" si="84"/>
        <v>-1</v>
      </c>
      <c r="AL64" s="86" t="s">
        <v>20</v>
      </c>
      <c r="AM64" s="89">
        <f t="shared" si="85"/>
        <v>-1</v>
      </c>
      <c r="AO64" s="86" t="s">
        <v>20</v>
      </c>
      <c r="AP64" s="89">
        <f t="shared" si="86"/>
        <v>-1</v>
      </c>
      <c r="AR64" s="86" t="s">
        <v>20</v>
      </c>
      <c r="AS64" s="89">
        <f t="shared" si="87"/>
        <v>-1</v>
      </c>
      <c r="AU64" s="86" t="s">
        <v>20</v>
      </c>
      <c r="AV64" s="89">
        <f t="shared" si="88"/>
        <v>-1</v>
      </c>
      <c r="AX64" s="86" t="s">
        <v>20</v>
      </c>
      <c r="AY64" s="89">
        <f t="shared" si="89"/>
        <v>-1</v>
      </c>
      <c r="BA64" s="86" t="s">
        <v>20</v>
      </c>
      <c r="BB64" s="89">
        <f t="shared" si="90"/>
        <v>-1</v>
      </c>
      <c r="BD64" s="86" t="s">
        <v>20</v>
      </c>
      <c r="BE64" s="89">
        <f t="shared" si="91"/>
        <v>-1</v>
      </c>
      <c r="BG64" s="86" t="s">
        <v>20</v>
      </c>
      <c r="BH64" s="89">
        <f t="shared" si="92"/>
        <v>-1</v>
      </c>
      <c r="BJ64" s="86" t="s">
        <v>20</v>
      </c>
      <c r="BK64" s="89">
        <f t="shared" si="93"/>
        <v>-1</v>
      </c>
      <c r="BM64" s="86" t="s">
        <v>20</v>
      </c>
      <c r="BN64" s="89">
        <f t="shared" si="94"/>
        <v>-1</v>
      </c>
      <c r="BP64" s="86" t="s">
        <v>20</v>
      </c>
      <c r="BQ64" s="89">
        <f t="shared" si="95"/>
        <v>-1</v>
      </c>
      <c r="BS64" s="86" t="s">
        <v>20</v>
      </c>
      <c r="BT64" s="89">
        <f t="shared" si="96"/>
        <v>-1</v>
      </c>
      <c r="BV64" s="86" t="s">
        <v>20</v>
      </c>
      <c r="BW64" s="89">
        <f t="shared" si="97"/>
        <v>-1</v>
      </c>
      <c r="BY64" s="86" t="s">
        <v>20</v>
      </c>
      <c r="BZ64" s="89">
        <f t="shared" si="98"/>
        <v>-1</v>
      </c>
    </row>
    <row r="65" spans="1:78" x14ac:dyDescent="0.25">
      <c r="A65" s="8" t="s">
        <v>5</v>
      </c>
      <c r="B65" s="11" t="s">
        <v>22</v>
      </c>
      <c r="C65" s="11" t="s">
        <v>21</v>
      </c>
      <c r="E65" s="86" t="s">
        <v>22</v>
      </c>
      <c r="F65" s="89">
        <f t="shared" si="74"/>
        <v>1</v>
      </c>
      <c r="H65" s="86" t="s">
        <v>22</v>
      </c>
      <c r="I65" s="89">
        <f t="shared" si="75"/>
        <v>0</v>
      </c>
      <c r="K65" s="86" t="s">
        <v>22</v>
      </c>
      <c r="L65" s="89">
        <f t="shared" si="76"/>
        <v>0</v>
      </c>
      <c r="N65" s="86" t="s">
        <v>22</v>
      </c>
      <c r="O65" s="89">
        <f t="shared" si="77"/>
        <v>-0.32199729286758944</v>
      </c>
      <c r="Q65" s="86" t="s">
        <v>22</v>
      </c>
      <c r="R65" s="89">
        <f t="shared" si="78"/>
        <v>-0.49550231133926703</v>
      </c>
      <c r="T65" s="86" t="s">
        <v>22</v>
      </c>
      <c r="U65" s="89">
        <f t="shared" si="79"/>
        <v>-0.32199729286758944</v>
      </c>
      <c r="W65" s="86" t="s">
        <v>22</v>
      </c>
      <c r="X65" s="89">
        <f t="shared" si="80"/>
        <v>-0.49550231133926703</v>
      </c>
      <c r="Z65" s="86" t="s">
        <v>22</v>
      </c>
      <c r="AA65" s="89">
        <f t="shared" si="81"/>
        <v>3.8405757999403947</v>
      </c>
      <c r="AC65" s="86" t="s">
        <v>22</v>
      </c>
      <c r="AD65" s="89">
        <f t="shared" si="82"/>
        <v>1.6072976863079558</v>
      </c>
      <c r="AE65" s="194"/>
      <c r="AF65" s="86" t="s">
        <v>22</v>
      </c>
      <c r="AG65" s="89">
        <f t="shared" si="83"/>
        <v>-1</v>
      </c>
      <c r="AI65" s="86" t="s">
        <v>22</v>
      </c>
      <c r="AJ65" s="89">
        <f t="shared" si="84"/>
        <v>-1</v>
      </c>
      <c r="AL65" s="86" t="s">
        <v>22</v>
      </c>
      <c r="AM65" s="89">
        <f t="shared" si="85"/>
        <v>-1</v>
      </c>
      <c r="AO65" s="86" t="s">
        <v>22</v>
      </c>
      <c r="AP65" s="89">
        <f t="shared" si="86"/>
        <v>-1</v>
      </c>
      <c r="AR65" s="86" t="s">
        <v>22</v>
      </c>
      <c r="AS65" s="89">
        <f t="shared" si="87"/>
        <v>-1</v>
      </c>
      <c r="AU65" s="86" t="s">
        <v>22</v>
      </c>
      <c r="AV65" s="89">
        <f t="shared" si="88"/>
        <v>-1</v>
      </c>
      <c r="AX65" s="86" t="s">
        <v>22</v>
      </c>
      <c r="AY65" s="89">
        <f t="shared" si="89"/>
        <v>-1</v>
      </c>
      <c r="BA65" s="86" t="s">
        <v>22</v>
      </c>
      <c r="BB65" s="89">
        <f t="shared" si="90"/>
        <v>-1</v>
      </c>
      <c r="BD65" s="86" t="s">
        <v>22</v>
      </c>
      <c r="BE65" s="89">
        <f t="shared" si="91"/>
        <v>-1</v>
      </c>
      <c r="BG65" s="86" t="s">
        <v>22</v>
      </c>
      <c r="BH65" s="89">
        <f t="shared" si="92"/>
        <v>-1</v>
      </c>
      <c r="BJ65" s="86" t="s">
        <v>22</v>
      </c>
      <c r="BK65" s="89">
        <f t="shared" si="93"/>
        <v>-1</v>
      </c>
      <c r="BM65" s="86" t="s">
        <v>22</v>
      </c>
      <c r="BN65" s="89">
        <f t="shared" si="94"/>
        <v>-1</v>
      </c>
      <c r="BP65" s="86" t="s">
        <v>22</v>
      </c>
      <c r="BQ65" s="89">
        <f t="shared" si="95"/>
        <v>-1</v>
      </c>
      <c r="BS65" s="86" t="s">
        <v>22</v>
      </c>
      <c r="BT65" s="89">
        <f t="shared" si="96"/>
        <v>-1</v>
      </c>
      <c r="BV65" s="86" t="s">
        <v>22</v>
      </c>
      <c r="BW65" s="89">
        <f t="shared" si="97"/>
        <v>-1</v>
      </c>
      <c r="BY65" s="86" t="s">
        <v>22</v>
      </c>
      <c r="BZ65" s="89">
        <f t="shared" si="98"/>
        <v>-1</v>
      </c>
    </row>
    <row r="66" spans="1:78" x14ac:dyDescent="0.25">
      <c r="A66" s="9" t="s">
        <v>5</v>
      </c>
      <c r="B66" s="11" t="s">
        <v>24</v>
      </c>
      <c r="C66" s="11" t="s">
        <v>247</v>
      </c>
      <c r="E66" s="86" t="s">
        <v>24</v>
      </c>
      <c r="F66" s="89">
        <f t="shared" si="74"/>
        <v>1</v>
      </c>
      <c r="H66" s="86" t="s">
        <v>24</v>
      </c>
      <c r="I66" s="89">
        <f t="shared" si="75"/>
        <v>0</v>
      </c>
      <c r="K66" s="86" t="s">
        <v>24</v>
      </c>
      <c r="L66" s="89">
        <f t="shared" si="76"/>
        <v>0</v>
      </c>
      <c r="N66" s="86" t="s">
        <v>24</v>
      </c>
      <c r="O66" s="89">
        <f t="shared" si="77"/>
        <v>0</v>
      </c>
      <c r="Q66" s="86" t="s">
        <v>24</v>
      </c>
      <c r="R66" s="89">
        <f t="shared" si="78"/>
        <v>0</v>
      </c>
      <c r="T66" s="86" t="s">
        <v>24</v>
      </c>
      <c r="U66" s="89">
        <f t="shared" si="79"/>
        <v>0</v>
      </c>
      <c r="W66" s="86" t="s">
        <v>24</v>
      </c>
      <c r="X66" s="89">
        <f t="shared" si="80"/>
        <v>0</v>
      </c>
      <c r="Z66" s="86" t="s">
        <v>24</v>
      </c>
      <c r="AA66" s="89">
        <f t="shared" si="81"/>
        <v>0</v>
      </c>
      <c r="AC66" s="86" t="s">
        <v>24</v>
      </c>
      <c r="AD66" s="89">
        <f t="shared" si="82"/>
        <v>0</v>
      </c>
      <c r="AE66" s="194"/>
      <c r="AF66" s="86" t="s">
        <v>24</v>
      </c>
      <c r="AG66" s="89">
        <f t="shared" si="83"/>
        <v>-1</v>
      </c>
      <c r="AI66" s="86" t="s">
        <v>24</v>
      </c>
      <c r="AJ66" s="89">
        <f t="shared" si="84"/>
        <v>-1</v>
      </c>
      <c r="AL66" s="86" t="s">
        <v>24</v>
      </c>
      <c r="AM66" s="89">
        <f t="shared" si="85"/>
        <v>-1</v>
      </c>
      <c r="AO66" s="86" t="s">
        <v>24</v>
      </c>
      <c r="AP66" s="89">
        <f t="shared" si="86"/>
        <v>-1</v>
      </c>
      <c r="AR66" s="86" t="s">
        <v>24</v>
      </c>
      <c r="AS66" s="89">
        <f t="shared" si="87"/>
        <v>-1</v>
      </c>
      <c r="AU66" s="86" t="s">
        <v>24</v>
      </c>
      <c r="AV66" s="89">
        <f t="shared" si="88"/>
        <v>-1</v>
      </c>
      <c r="AX66" s="86" t="s">
        <v>24</v>
      </c>
      <c r="AY66" s="89">
        <f t="shared" si="89"/>
        <v>-1</v>
      </c>
      <c r="BA66" s="86" t="s">
        <v>24</v>
      </c>
      <c r="BB66" s="89">
        <f t="shared" si="90"/>
        <v>-1</v>
      </c>
      <c r="BD66" s="86" t="s">
        <v>24</v>
      </c>
      <c r="BE66" s="89">
        <f t="shared" si="91"/>
        <v>-1</v>
      </c>
      <c r="BG66" s="86" t="s">
        <v>24</v>
      </c>
      <c r="BH66" s="89">
        <f t="shared" si="92"/>
        <v>-1</v>
      </c>
      <c r="BJ66" s="86" t="s">
        <v>24</v>
      </c>
      <c r="BK66" s="89">
        <f t="shared" si="93"/>
        <v>-1</v>
      </c>
      <c r="BM66" s="86" t="s">
        <v>24</v>
      </c>
      <c r="BN66" s="89">
        <f t="shared" si="94"/>
        <v>-1</v>
      </c>
      <c r="BP66" s="86" t="s">
        <v>24</v>
      </c>
      <c r="BQ66" s="89">
        <f t="shared" si="95"/>
        <v>-1</v>
      </c>
      <c r="BS66" s="86" t="s">
        <v>24</v>
      </c>
      <c r="BT66" s="89">
        <f t="shared" si="96"/>
        <v>-1</v>
      </c>
      <c r="BV66" s="86" t="s">
        <v>24</v>
      </c>
      <c r="BW66" s="89">
        <f t="shared" si="97"/>
        <v>-1</v>
      </c>
      <c r="BY66" s="86" t="s">
        <v>24</v>
      </c>
      <c r="BZ66" s="89">
        <f t="shared" si="98"/>
        <v>-1</v>
      </c>
    </row>
    <row r="67" spans="1:78" x14ac:dyDescent="0.25">
      <c r="A67" s="9" t="s">
        <v>5</v>
      </c>
      <c r="B67" s="11" t="s">
        <v>26</v>
      </c>
      <c r="C67" s="11" t="s">
        <v>25</v>
      </c>
      <c r="E67" s="86" t="s">
        <v>26</v>
      </c>
      <c r="F67" s="89">
        <f t="shared" si="74"/>
        <v>1</v>
      </c>
      <c r="H67" s="86" t="s">
        <v>26</v>
      </c>
      <c r="I67" s="89">
        <f t="shared" si="75"/>
        <v>-0.98780804930291988</v>
      </c>
      <c r="K67" s="86" t="s">
        <v>26</v>
      </c>
      <c r="L67" s="89">
        <f t="shared" si="76"/>
        <v>-0.98413438051933411</v>
      </c>
      <c r="N67" s="86" t="s">
        <v>26</v>
      </c>
      <c r="O67" s="89">
        <f t="shared" si="77"/>
        <v>-0.98611540820908805</v>
      </c>
      <c r="Q67" s="86" t="s">
        <v>26</v>
      </c>
      <c r="R67" s="89">
        <f t="shared" si="78"/>
        <v>-0.9861126221588562</v>
      </c>
      <c r="T67" s="86" t="s">
        <v>26</v>
      </c>
      <c r="U67" s="89">
        <f t="shared" si="79"/>
        <v>-0.98193171417173286</v>
      </c>
      <c r="W67" s="86" t="s">
        <v>26</v>
      </c>
      <c r="X67" s="89">
        <f t="shared" si="80"/>
        <v>-0.98192808863108472</v>
      </c>
      <c r="Z67" s="86" t="s">
        <v>26</v>
      </c>
      <c r="AA67" s="89">
        <f t="shared" si="81"/>
        <v>-0.94459132012297364</v>
      </c>
      <c r="AC67" s="86" t="s">
        <v>26</v>
      </c>
      <c r="AD67" s="89">
        <f t="shared" si="82"/>
        <v>-0.96393193821925216</v>
      </c>
      <c r="AE67" s="194"/>
      <c r="AF67" s="86" t="s">
        <v>26</v>
      </c>
      <c r="AG67" s="89">
        <f t="shared" si="83"/>
        <v>-1</v>
      </c>
      <c r="AI67" s="86" t="s">
        <v>26</v>
      </c>
      <c r="AJ67" s="89">
        <f t="shared" si="84"/>
        <v>-1</v>
      </c>
      <c r="AL67" s="86" t="s">
        <v>26</v>
      </c>
      <c r="AM67" s="89">
        <f t="shared" si="85"/>
        <v>-1</v>
      </c>
      <c r="AO67" s="86" t="s">
        <v>26</v>
      </c>
      <c r="AP67" s="89">
        <f t="shared" si="86"/>
        <v>-1</v>
      </c>
      <c r="AR67" s="86" t="s">
        <v>26</v>
      </c>
      <c r="AS67" s="89">
        <f t="shared" si="87"/>
        <v>-1</v>
      </c>
      <c r="AU67" s="86" t="s">
        <v>26</v>
      </c>
      <c r="AV67" s="89">
        <f t="shared" si="88"/>
        <v>-1</v>
      </c>
      <c r="AX67" s="86" t="s">
        <v>26</v>
      </c>
      <c r="AY67" s="89">
        <f t="shared" si="89"/>
        <v>-1</v>
      </c>
      <c r="BA67" s="86" t="s">
        <v>26</v>
      </c>
      <c r="BB67" s="89">
        <f t="shared" si="90"/>
        <v>-1</v>
      </c>
      <c r="BD67" s="86" t="s">
        <v>26</v>
      </c>
      <c r="BE67" s="89">
        <f t="shared" si="91"/>
        <v>-1</v>
      </c>
      <c r="BG67" s="86" t="s">
        <v>26</v>
      </c>
      <c r="BH67" s="89">
        <f t="shared" si="92"/>
        <v>-1</v>
      </c>
      <c r="BJ67" s="86" t="s">
        <v>26</v>
      </c>
      <c r="BK67" s="89">
        <f t="shared" si="93"/>
        <v>-1</v>
      </c>
      <c r="BM67" s="86" t="s">
        <v>26</v>
      </c>
      <c r="BN67" s="89">
        <f t="shared" si="94"/>
        <v>-1</v>
      </c>
      <c r="BP67" s="86" t="s">
        <v>26</v>
      </c>
      <c r="BQ67" s="89">
        <f t="shared" si="95"/>
        <v>-1</v>
      </c>
      <c r="BS67" s="86" t="s">
        <v>26</v>
      </c>
      <c r="BT67" s="89">
        <f t="shared" si="96"/>
        <v>-1</v>
      </c>
      <c r="BV67" s="86" t="s">
        <v>26</v>
      </c>
      <c r="BW67" s="89">
        <f t="shared" si="97"/>
        <v>-1</v>
      </c>
      <c r="BY67" s="86" t="s">
        <v>26</v>
      </c>
      <c r="BZ67" s="89">
        <f t="shared" si="98"/>
        <v>-1</v>
      </c>
    </row>
    <row r="68" spans="1:78" x14ac:dyDescent="0.25">
      <c r="A68" s="9" t="s">
        <v>5</v>
      </c>
      <c r="B68" s="11" t="s">
        <v>28</v>
      </c>
      <c r="C68" s="11" t="s">
        <v>248</v>
      </c>
      <c r="E68" s="86" t="s">
        <v>28</v>
      </c>
      <c r="F68" s="89">
        <f t="shared" si="74"/>
        <v>1</v>
      </c>
      <c r="H68" s="86" t="s">
        <v>28</v>
      </c>
      <c r="I68" s="89">
        <f t="shared" si="75"/>
        <v>-0.8495978685621407</v>
      </c>
      <c r="K68" s="86" t="s">
        <v>28</v>
      </c>
      <c r="L68" s="89">
        <f t="shared" si="76"/>
        <v>-0.74371223925230534</v>
      </c>
      <c r="N68" s="86" t="s">
        <v>28</v>
      </c>
      <c r="O68" s="89">
        <f t="shared" si="77"/>
        <v>-0.8638199532024774</v>
      </c>
      <c r="Q68" s="86" t="s">
        <v>28</v>
      </c>
      <c r="R68" s="89">
        <f t="shared" si="78"/>
        <v>-0.89398917413386914</v>
      </c>
      <c r="T68" s="86" t="s">
        <v>28</v>
      </c>
      <c r="U68" s="89">
        <f t="shared" si="79"/>
        <v>-0.767946910601641</v>
      </c>
      <c r="W68" s="86" t="s">
        <v>28</v>
      </c>
      <c r="X68" s="89">
        <f t="shared" si="80"/>
        <v>-0.81935577031719253</v>
      </c>
      <c r="Z68" s="86" t="s">
        <v>28</v>
      </c>
      <c r="AA68" s="89">
        <f t="shared" si="81"/>
        <v>-0.70143530126596887</v>
      </c>
      <c r="AC68" s="86" t="s">
        <v>28</v>
      </c>
      <c r="AD68" s="89">
        <f t="shared" si="82"/>
        <v>-0.80055990612682193</v>
      </c>
      <c r="AE68" s="194"/>
      <c r="AF68" s="86" t="s">
        <v>28</v>
      </c>
      <c r="AG68" s="89">
        <f t="shared" si="83"/>
        <v>-1</v>
      </c>
      <c r="AI68" s="86" t="s">
        <v>28</v>
      </c>
      <c r="AJ68" s="89">
        <f t="shared" si="84"/>
        <v>-1</v>
      </c>
      <c r="AL68" s="86" t="s">
        <v>28</v>
      </c>
      <c r="AM68" s="89">
        <f t="shared" si="85"/>
        <v>-1</v>
      </c>
      <c r="AO68" s="86" t="s">
        <v>28</v>
      </c>
      <c r="AP68" s="89">
        <f t="shared" si="86"/>
        <v>-1</v>
      </c>
      <c r="AR68" s="86" t="s">
        <v>28</v>
      </c>
      <c r="AS68" s="89">
        <f t="shared" si="87"/>
        <v>-1</v>
      </c>
      <c r="AU68" s="86" t="s">
        <v>28</v>
      </c>
      <c r="AV68" s="89">
        <f t="shared" si="88"/>
        <v>-1</v>
      </c>
      <c r="AX68" s="86" t="s">
        <v>28</v>
      </c>
      <c r="AY68" s="89">
        <f t="shared" si="89"/>
        <v>-1</v>
      </c>
      <c r="BA68" s="86" t="s">
        <v>28</v>
      </c>
      <c r="BB68" s="89">
        <f t="shared" si="90"/>
        <v>-1</v>
      </c>
      <c r="BD68" s="86" t="s">
        <v>28</v>
      </c>
      <c r="BE68" s="89">
        <f t="shared" si="91"/>
        <v>-1</v>
      </c>
      <c r="BG68" s="86" t="s">
        <v>28</v>
      </c>
      <c r="BH68" s="89">
        <f t="shared" si="92"/>
        <v>-1</v>
      </c>
      <c r="BJ68" s="86" t="s">
        <v>28</v>
      </c>
      <c r="BK68" s="89">
        <f t="shared" si="93"/>
        <v>-1</v>
      </c>
      <c r="BM68" s="86" t="s">
        <v>28</v>
      </c>
      <c r="BN68" s="89">
        <f t="shared" si="94"/>
        <v>-1</v>
      </c>
      <c r="BP68" s="86" t="s">
        <v>28</v>
      </c>
      <c r="BQ68" s="89">
        <f t="shared" si="95"/>
        <v>-1</v>
      </c>
      <c r="BS68" s="86" t="s">
        <v>28</v>
      </c>
      <c r="BT68" s="89">
        <f t="shared" si="96"/>
        <v>-1</v>
      </c>
      <c r="BV68" s="86" t="s">
        <v>28</v>
      </c>
      <c r="BW68" s="89">
        <f t="shared" si="97"/>
        <v>-1</v>
      </c>
      <c r="BY68" s="86" t="s">
        <v>28</v>
      </c>
      <c r="BZ68" s="89">
        <f t="shared" si="98"/>
        <v>-1</v>
      </c>
    </row>
    <row r="69" spans="1:78" x14ac:dyDescent="0.25">
      <c r="A69" s="10" t="s">
        <v>5</v>
      </c>
      <c r="B69" s="11" t="s">
        <v>30</v>
      </c>
      <c r="C69" s="11" t="s">
        <v>27</v>
      </c>
      <c r="E69" s="86" t="s">
        <v>30</v>
      </c>
      <c r="F69" s="89">
        <f t="shared" si="74"/>
        <v>1</v>
      </c>
      <c r="H69" s="86" t="s">
        <v>30</v>
      </c>
      <c r="I69" s="89">
        <f t="shared" si="75"/>
        <v>-0.8515353974906964</v>
      </c>
      <c r="K69" s="86" t="s">
        <v>30</v>
      </c>
      <c r="L69" s="89">
        <f t="shared" si="76"/>
        <v>-0.84757829221470882</v>
      </c>
      <c r="N69" s="86" t="s">
        <v>30</v>
      </c>
      <c r="O69" s="89">
        <f t="shared" si="77"/>
        <v>-0.38815679054173252</v>
      </c>
      <c r="Q69" s="86" t="s">
        <v>30</v>
      </c>
      <c r="R69" s="89">
        <f t="shared" si="78"/>
        <v>-0.38815679054173252</v>
      </c>
      <c r="T69" s="86" t="s">
        <v>30</v>
      </c>
      <c r="U69" s="89">
        <f t="shared" si="79"/>
        <v>-0.38419968526574499</v>
      </c>
      <c r="W69" s="86" t="s">
        <v>30</v>
      </c>
      <c r="X69" s="89">
        <f t="shared" si="80"/>
        <v>-0.38419968526574499</v>
      </c>
      <c r="Z69" s="86" t="s">
        <v>30</v>
      </c>
      <c r="AA69" s="89">
        <f t="shared" si="81"/>
        <v>-0.38815679054173252</v>
      </c>
      <c r="AC69" s="86" t="s">
        <v>30</v>
      </c>
      <c r="AD69" s="89">
        <f t="shared" si="82"/>
        <v>-0.38815679054173252</v>
      </c>
      <c r="AE69" s="194"/>
      <c r="AF69" s="86" t="s">
        <v>30</v>
      </c>
      <c r="AG69" s="89">
        <f t="shared" si="83"/>
        <v>-1</v>
      </c>
      <c r="AI69" s="86" t="s">
        <v>30</v>
      </c>
      <c r="AJ69" s="89">
        <f t="shared" si="84"/>
        <v>-1</v>
      </c>
      <c r="AL69" s="86" t="s">
        <v>30</v>
      </c>
      <c r="AM69" s="89">
        <f t="shared" si="85"/>
        <v>-1</v>
      </c>
      <c r="AO69" s="86" t="s">
        <v>30</v>
      </c>
      <c r="AP69" s="89">
        <f t="shared" si="86"/>
        <v>-1</v>
      </c>
      <c r="AR69" s="86" t="s">
        <v>30</v>
      </c>
      <c r="AS69" s="89">
        <f t="shared" si="87"/>
        <v>-1</v>
      </c>
      <c r="AU69" s="86" t="s">
        <v>30</v>
      </c>
      <c r="AV69" s="89">
        <f t="shared" si="88"/>
        <v>-1</v>
      </c>
      <c r="AX69" s="86" t="s">
        <v>30</v>
      </c>
      <c r="AY69" s="89">
        <f t="shared" si="89"/>
        <v>-1</v>
      </c>
      <c r="BA69" s="86" t="s">
        <v>30</v>
      </c>
      <c r="BB69" s="89">
        <f t="shared" si="90"/>
        <v>-1</v>
      </c>
      <c r="BD69" s="86" t="s">
        <v>30</v>
      </c>
      <c r="BE69" s="89">
        <f t="shared" si="91"/>
        <v>-1</v>
      </c>
      <c r="BG69" s="86" t="s">
        <v>30</v>
      </c>
      <c r="BH69" s="89">
        <f t="shared" si="92"/>
        <v>-1</v>
      </c>
      <c r="BJ69" s="86" t="s">
        <v>30</v>
      </c>
      <c r="BK69" s="89">
        <f t="shared" si="93"/>
        <v>-1</v>
      </c>
      <c r="BM69" s="86" t="s">
        <v>30</v>
      </c>
      <c r="BN69" s="89">
        <f t="shared" si="94"/>
        <v>-1</v>
      </c>
      <c r="BP69" s="86" t="s">
        <v>30</v>
      </c>
      <c r="BQ69" s="89">
        <f t="shared" si="95"/>
        <v>-1</v>
      </c>
      <c r="BS69" s="86" t="s">
        <v>30</v>
      </c>
      <c r="BT69" s="89">
        <f t="shared" si="96"/>
        <v>-1</v>
      </c>
      <c r="BV69" s="86" t="s">
        <v>30</v>
      </c>
      <c r="BW69" s="89">
        <f t="shared" si="97"/>
        <v>-1</v>
      </c>
      <c r="BY69" s="86" t="s">
        <v>30</v>
      </c>
      <c r="BZ69" s="89">
        <f t="shared" si="98"/>
        <v>-1</v>
      </c>
    </row>
    <row r="70" spans="1:78" x14ac:dyDescent="0.25">
      <c r="A70" s="10" t="s">
        <v>5</v>
      </c>
      <c r="B70" s="11" t="s">
        <v>32</v>
      </c>
      <c r="C70" s="11" t="s">
        <v>29</v>
      </c>
      <c r="E70" s="86" t="s">
        <v>32</v>
      </c>
      <c r="F70" s="89">
        <f t="shared" si="74"/>
        <v>1</v>
      </c>
      <c r="H70" s="86" t="s">
        <v>32</v>
      </c>
      <c r="I70" s="89">
        <f t="shared" si="75"/>
        <v>-0.77882504934619501</v>
      </c>
      <c r="K70" s="86" t="s">
        <v>32</v>
      </c>
      <c r="L70" s="89">
        <f t="shared" si="76"/>
        <v>-0.77091083879421973</v>
      </c>
      <c r="N70" s="86" t="s">
        <v>32</v>
      </c>
      <c r="O70" s="89">
        <f t="shared" si="77"/>
        <v>-0.85004278470684291</v>
      </c>
      <c r="Q70" s="86" t="s">
        <v>32</v>
      </c>
      <c r="R70" s="89">
        <f t="shared" si="78"/>
        <v>-0.88841774860550371</v>
      </c>
      <c r="T70" s="86" t="s">
        <v>32</v>
      </c>
      <c r="U70" s="89">
        <f t="shared" si="79"/>
        <v>-0.84467692852778775</v>
      </c>
      <c r="W70" s="86" t="s">
        <v>32</v>
      </c>
      <c r="X70" s="89">
        <f t="shared" si="80"/>
        <v>-0.88442504767445784</v>
      </c>
      <c r="Z70" s="86" t="s">
        <v>32</v>
      </c>
      <c r="AA70" s="89">
        <f t="shared" si="81"/>
        <v>7.0614113687819002E-2</v>
      </c>
      <c r="AC70" s="86" t="s">
        <v>32</v>
      </c>
      <c r="AD70" s="89">
        <f t="shared" si="82"/>
        <v>-0.4233310628910581</v>
      </c>
      <c r="AE70" s="194"/>
      <c r="AF70" s="86" t="s">
        <v>32</v>
      </c>
      <c r="AG70" s="89">
        <f t="shared" si="83"/>
        <v>-1</v>
      </c>
      <c r="AI70" s="86" t="s">
        <v>32</v>
      </c>
      <c r="AJ70" s="89">
        <f t="shared" si="84"/>
        <v>-1</v>
      </c>
      <c r="AL70" s="86" t="s">
        <v>32</v>
      </c>
      <c r="AM70" s="89">
        <f t="shared" si="85"/>
        <v>-1</v>
      </c>
      <c r="AO70" s="86" t="s">
        <v>32</v>
      </c>
      <c r="AP70" s="89">
        <f t="shared" si="86"/>
        <v>-1</v>
      </c>
      <c r="AR70" s="86" t="s">
        <v>32</v>
      </c>
      <c r="AS70" s="89">
        <f t="shared" si="87"/>
        <v>-1</v>
      </c>
      <c r="AU70" s="86" t="s">
        <v>32</v>
      </c>
      <c r="AV70" s="89">
        <f t="shared" si="88"/>
        <v>-1</v>
      </c>
      <c r="AX70" s="86" t="s">
        <v>32</v>
      </c>
      <c r="AY70" s="89">
        <f t="shared" si="89"/>
        <v>-1</v>
      </c>
      <c r="BA70" s="86" t="s">
        <v>32</v>
      </c>
      <c r="BB70" s="89">
        <f t="shared" si="90"/>
        <v>-1</v>
      </c>
      <c r="BD70" s="86" t="s">
        <v>32</v>
      </c>
      <c r="BE70" s="89">
        <f t="shared" si="91"/>
        <v>-1</v>
      </c>
      <c r="BG70" s="86" t="s">
        <v>32</v>
      </c>
      <c r="BH70" s="89">
        <f t="shared" si="92"/>
        <v>-1</v>
      </c>
      <c r="BJ70" s="86" t="s">
        <v>32</v>
      </c>
      <c r="BK70" s="89">
        <f t="shared" si="93"/>
        <v>-1</v>
      </c>
      <c r="BM70" s="86" t="s">
        <v>32</v>
      </c>
      <c r="BN70" s="89">
        <f t="shared" si="94"/>
        <v>-1</v>
      </c>
      <c r="BP70" s="86" t="s">
        <v>32</v>
      </c>
      <c r="BQ70" s="89">
        <f t="shared" si="95"/>
        <v>-1</v>
      </c>
      <c r="BS70" s="86" t="s">
        <v>32</v>
      </c>
      <c r="BT70" s="89">
        <f t="shared" si="96"/>
        <v>-1</v>
      </c>
      <c r="BV70" s="86" t="s">
        <v>32</v>
      </c>
      <c r="BW70" s="89">
        <f t="shared" si="97"/>
        <v>-1</v>
      </c>
      <c r="BY70" s="86" t="s">
        <v>32</v>
      </c>
      <c r="BZ70" s="89">
        <f t="shared" si="98"/>
        <v>-1</v>
      </c>
    </row>
    <row r="71" spans="1:78" x14ac:dyDescent="0.25">
      <c r="A71" s="10" t="s">
        <v>5</v>
      </c>
      <c r="B71" s="11" t="s">
        <v>34</v>
      </c>
      <c r="C71" s="11" t="s">
        <v>31</v>
      </c>
      <c r="E71" s="86" t="s">
        <v>34</v>
      </c>
      <c r="F71" s="89">
        <f t="shared" ref="F71:F74" si="99">F51/$F19</f>
        <v>1</v>
      </c>
      <c r="H71" s="86" t="s">
        <v>34</v>
      </c>
      <c r="I71" s="89">
        <f t="shared" ref="I71:I74" si="100">I51/$F19</f>
        <v>-0.17738625747047193</v>
      </c>
      <c r="K71" s="86" t="s">
        <v>34</v>
      </c>
      <c r="L71" s="89">
        <f t="shared" ref="L71:L74" si="101">L51/$F19</f>
        <v>0</v>
      </c>
      <c r="N71" s="86" t="s">
        <v>34</v>
      </c>
      <c r="O71" s="89">
        <f t="shared" ref="O71:O74" si="102">O51/$F19</f>
        <v>-0.2130575332995972</v>
      </c>
      <c r="Q71" s="86" t="s">
        <v>34</v>
      </c>
      <c r="R71" s="89">
        <f t="shared" ref="R71:R74" si="103">R51/$F19</f>
        <v>-0.26115096199859728</v>
      </c>
      <c r="T71" s="86" t="s">
        <v>34</v>
      </c>
      <c r="U71" s="89">
        <f t="shared" ref="U71:U74" si="104">U51/$F19</f>
        <v>-5.3910995952960221E-2</v>
      </c>
      <c r="W71" s="86" t="s">
        <v>34</v>
      </c>
      <c r="X71" s="89">
        <f t="shared" ref="X71:X74" si="105">X51/$F19</f>
        <v>-0.1118327152839117</v>
      </c>
      <c r="Z71" s="86" t="s">
        <v>34</v>
      </c>
      <c r="AA71" s="89">
        <f t="shared" ref="AA71:AA74" si="106">AA51/$F19</f>
        <v>0.21760441380832632</v>
      </c>
      <c r="AC71" s="86" t="s">
        <v>34</v>
      </c>
      <c r="AD71" s="89">
        <f t="shared" ref="AD71:AD74" si="107">AD51/$F19</f>
        <v>-2.8787966813404512E-2</v>
      </c>
      <c r="AE71" s="194"/>
      <c r="AF71" s="86" t="s">
        <v>34</v>
      </c>
      <c r="AG71" s="89">
        <f t="shared" ref="AG71:AG74" si="108">AG51/$F19</f>
        <v>-1</v>
      </c>
      <c r="AI71" s="86" t="s">
        <v>34</v>
      </c>
      <c r="AJ71" s="89">
        <f t="shared" ref="AJ71:AJ74" si="109">AJ51/$F19</f>
        <v>-1</v>
      </c>
      <c r="AL71" s="86" t="s">
        <v>34</v>
      </c>
      <c r="AM71" s="89">
        <f t="shared" ref="AM71:AM74" si="110">AM51/$F19</f>
        <v>-1</v>
      </c>
      <c r="AO71" s="86" t="s">
        <v>34</v>
      </c>
      <c r="AP71" s="89">
        <f t="shared" ref="AP71:AP74" si="111">AP51/$F19</f>
        <v>-1</v>
      </c>
      <c r="AR71" s="86" t="s">
        <v>34</v>
      </c>
      <c r="AS71" s="89">
        <f t="shared" ref="AS71:AS74" si="112">AS51/$F19</f>
        <v>-1</v>
      </c>
      <c r="AU71" s="86" t="s">
        <v>34</v>
      </c>
      <c r="AV71" s="89">
        <f t="shared" ref="AV71:AV74" si="113">AV51/$F19</f>
        <v>-1</v>
      </c>
      <c r="AX71" s="86" t="s">
        <v>34</v>
      </c>
      <c r="AY71" s="89">
        <f t="shared" ref="AY71:AY74" si="114">AY51/$F19</f>
        <v>-1</v>
      </c>
      <c r="BA71" s="86" t="s">
        <v>34</v>
      </c>
      <c r="BB71" s="89">
        <f t="shared" ref="BB71:BB74" si="115">BB51/$F19</f>
        <v>-1</v>
      </c>
      <c r="BD71" s="86" t="s">
        <v>34</v>
      </c>
      <c r="BE71" s="89">
        <f t="shared" ref="BE71:BE74" si="116">BE51/$F19</f>
        <v>-1</v>
      </c>
      <c r="BG71" s="86" t="s">
        <v>34</v>
      </c>
      <c r="BH71" s="89">
        <f t="shared" ref="BH71:BH74" si="117">BH51/$F19</f>
        <v>-1</v>
      </c>
      <c r="BJ71" s="86" t="s">
        <v>34</v>
      </c>
      <c r="BK71" s="89">
        <f t="shared" ref="BK71:BK74" si="118">BK51/$F19</f>
        <v>-1</v>
      </c>
      <c r="BM71" s="86" t="s">
        <v>34</v>
      </c>
      <c r="BN71" s="89">
        <f t="shared" ref="BN71:BN74" si="119">BN51/$F19</f>
        <v>-1</v>
      </c>
      <c r="BP71" s="86" t="s">
        <v>34</v>
      </c>
      <c r="BQ71" s="89">
        <f t="shared" ref="BQ71:BQ74" si="120">BQ51/$F19</f>
        <v>-1</v>
      </c>
      <c r="BS71" s="86" t="s">
        <v>34</v>
      </c>
      <c r="BT71" s="89">
        <f t="shared" ref="BT71:BT74" si="121">BT51/$F19</f>
        <v>-1</v>
      </c>
      <c r="BV71" s="86" t="s">
        <v>34</v>
      </c>
      <c r="BW71" s="89">
        <f t="shared" ref="BW71:BW74" si="122">BW51/$F19</f>
        <v>-1</v>
      </c>
      <c r="BY71" s="86" t="s">
        <v>34</v>
      </c>
      <c r="BZ71" s="89">
        <f t="shared" ref="BZ71:BZ74" si="123">BZ51/$F19</f>
        <v>-1</v>
      </c>
    </row>
    <row r="72" spans="1:78" x14ac:dyDescent="0.25">
      <c r="A72" s="10" t="s">
        <v>5</v>
      </c>
      <c r="B72" s="11" t="s">
        <v>36</v>
      </c>
      <c r="C72" s="11" t="s">
        <v>33</v>
      </c>
      <c r="E72" s="87" t="s">
        <v>36</v>
      </c>
      <c r="F72" s="90">
        <f t="shared" si="99"/>
        <v>1</v>
      </c>
      <c r="H72" s="87" t="s">
        <v>36</v>
      </c>
      <c r="I72" s="90">
        <f t="shared" si="100"/>
        <v>-0.98780804930291988</v>
      </c>
      <c r="K72" s="87" t="s">
        <v>36</v>
      </c>
      <c r="L72" s="90">
        <f t="shared" si="101"/>
        <v>-0.98413438051933411</v>
      </c>
      <c r="N72" s="87" t="s">
        <v>36</v>
      </c>
      <c r="O72" s="90">
        <f t="shared" si="102"/>
        <v>-0.99173382442215474</v>
      </c>
      <c r="Q72" s="87" t="s">
        <v>36</v>
      </c>
      <c r="R72" s="90">
        <f t="shared" si="103"/>
        <v>-0.99384918905305752</v>
      </c>
      <c r="T72" s="87" t="s">
        <v>36</v>
      </c>
      <c r="U72" s="90">
        <f t="shared" si="104"/>
        <v>-0.98924306704177589</v>
      </c>
      <c r="W72" s="87" t="s">
        <v>36</v>
      </c>
      <c r="X72" s="90">
        <f t="shared" si="105"/>
        <v>-0.99199583164283334</v>
      </c>
      <c r="Z72" s="87" t="s">
        <v>36</v>
      </c>
      <c r="AA72" s="90">
        <f t="shared" si="106"/>
        <v>-0.94098393850164741</v>
      </c>
      <c r="AC72" s="87" t="s">
        <v>36</v>
      </c>
      <c r="AD72" s="90">
        <f t="shared" si="107"/>
        <v>-0.96821195515592218</v>
      </c>
      <c r="AE72" s="194"/>
      <c r="AF72" s="87" t="s">
        <v>36</v>
      </c>
      <c r="AG72" s="90">
        <f t="shared" si="108"/>
        <v>-1</v>
      </c>
      <c r="AI72" s="87" t="s">
        <v>36</v>
      </c>
      <c r="AJ72" s="90">
        <f t="shared" si="109"/>
        <v>-1</v>
      </c>
      <c r="AL72" s="87" t="s">
        <v>36</v>
      </c>
      <c r="AM72" s="90">
        <f t="shared" si="110"/>
        <v>-1</v>
      </c>
      <c r="AO72" s="87" t="s">
        <v>36</v>
      </c>
      <c r="AP72" s="90">
        <f t="shared" si="111"/>
        <v>-1</v>
      </c>
      <c r="AR72" s="87" t="s">
        <v>36</v>
      </c>
      <c r="AS72" s="90">
        <f t="shared" si="112"/>
        <v>-1</v>
      </c>
      <c r="AU72" s="87" t="s">
        <v>36</v>
      </c>
      <c r="AV72" s="90">
        <f t="shared" si="113"/>
        <v>-1</v>
      </c>
      <c r="AX72" s="87" t="s">
        <v>36</v>
      </c>
      <c r="AY72" s="90">
        <f t="shared" si="114"/>
        <v>-1</v>
      </c>
      <c r="BA72" s="87" t="s">
        <v>36</v>
      </c>
      <c r="BB72" s="90">
        <f t="shared" si="115"/>
        <v>-1</v>
      </c>
      <c r="BD72" s="87" t="s">
        <v>36</v>
      </c>
      <c r="BE72" s="90">
        <f t="shared" si="116"/>
        <v>-1</v>
      </c>
      <c r="BG72" s="87" t="s">
        <v>36</v>
      </c>
      <c r="BH72" s="90">
        <f t="shared" si="117"/>
        <v>-1</v>
      </c>
      <c r="BJ72" s="87" t="s">
        <v>36</v>
      </c>
      <c r="BK72" s="90">
        <f t="shared" si="118"/>
        <v>-1</v>
      </c>
      <c r="BM72" s="87" t="s">
        <v>36</v>
      </c>
      <c r="BN72" s="90">
        <f t="shared" si="119"/>
        <v>-1</v>
      </c>
      <c r="BP72" s="87" t="s">
        <v>36</v>
      </c>
      <c r="BQ72" s="90">
        <f t="shared" si="120"/>
        <v>-1</v>
      </c>
      <c r="BS72" s="87" t="s">
        <v>36</v>
      </c>
      <c r="BT72" s="90">
        <f t="shared" si="121"/>
        <v>-1</v>
      </c>
      <c r="BV72" s="87" t="s">
        <v>36</v>
      </c>
      <c r="BW72" s="90">
        <f t="shared" si="122"/>
        <v>-1</v>
      </c>
      <c r="BY72" s="87" t="s">
        <v>36</v>
      </c>
      <c r="BZ72" s="90">
        <f t="shared" si="123"/>
        <v>-1</v>
      </c>
    </row>
    <row r="73" spans="1:78" x14ac:dyDescent="0.25">
      <c r="A73" s="10" t="s">
        <v>5</v>
      </c>
      <c r="B73" s="11" t="s">
        <v>249</v>
      </c>
      <c r="C73" s="11" t="s">
        <v>35</v>
      </c>
      <c r="E73" s="86" t="s">
        <v>249</v>
      </c>
      <c r="F73" s="89" t="e">
        <f t="shared" si="99"/>
        <v>#DIV/0!</v>
      </c>
      <c r="H73" s="86" t="s">
        <v>249</v>
      </c>
      <c r="I73" s="89" t="e">
        <f t="shared" si="100"/>
        <v>#DIV/0!</v>
      </c>
      <c r="K73" s="86" t="s">
        <v>249</v>
      </c>
      <c r="L73" s="89" t="e">
        <f t="shared" si="101"/>
        <v>#DIV/0!</v>
      </c>
      <c r="N73" s="86" t="s">
        <v>249</v>
      </c>
      <c r="O73" s="89" t="e">
        <f t="shared" si="102"/>
        <v>#DIV/0!</v>
      </c>
      <c r="Q73" s="86" t="s">
        <v>249</v>
      </c>
      <c r="R73" s="89" t="e">
        <f t="shared" si="103"/>
        <v>#DIV/0!</v>
      </c>
      <c r="T73" s="86" t="s">
        <v>249</v>
      </c>
      <c r="U73" s="89" t="e">
        <f t="shared" si="104"/>
        <v>#DIV/0!</v>
      </c>
      <c r="W73" s="86" t="s">
        <v>249</v>
      </c>
      <c r="X73" s="89" t="e">
        <f t="shared" si="105"/>
        <v>#DIV/0!</v>
      </c>
      <c r="Z73" s="86" t="s">
        <v>249</v>
      </c>
      <c r="AA73" s="89" t="e">
        <f t="shared" si="106"/>
        <v>#DIV/0!</v>
      </c>
      <c r="AC73" s="86" t="s">
        <v>249</v>
      </c>
      <c r="AD73" s="89" t="e">
        <f t="shared" si="107"/>
        <v>#DIV/0!</v>
      </c>
      <c r="AE73" s="65"/>
      <c r="AF73" s="86" t="s">
        <v>249</v>
      </c>
      <c r="AG73" s="89" t="e">
        <f t="shared" si="108"/>
        <v>#DIV/0!</v>
      </c>
      <c r="AI73" s="86" t="s">
        <v>249</v>
      </c>
      <c r="AJ73" s="89" t="e">
        <f t="shared" si="109"/>
        <v>#DIV/0!</v>
      </c>
      <c r="AL73" s="86" t="s">
        <v>249</v>
      </c>
      <c r="AM73" s="89" t="e">
        <f t="shared" si="110"/>
        <v>#DIV/0!</v>
      </c>
      <c r="AO73" s="86" t="s">
        <v>249</v>
      </c>
      <c r="AP73" s="89" t="e">
        <f t="shared" si="111"/>
        <v>#DIV/0!</v>
      </c>
      <c r="AR73" s="86" t="s">
        <v>249</v>
      </c>
      <c r="AS73" s="89" t="e">
        <f t="shared" si="112"/>
        <v>#DIV/0!</v>
      </c>
      <c r="AU73" s="86" t="s">
        <v>249</v>
      </c>
      <c r="AV73" s="89" t="e">
        <f t="shared" si="113"/>
        <v>#DIV/0!</v>
      </c>
      <c r="AX73" s="86" t="s">
        <v>249</v>
      </c>
      <c r="AY73" s="89" t="e">
        <f t="shared" si="114"/>
        <v>#DIV/0!</v>
      </c>
      <c r="BA73" s="86" t="s">
        <v>249</v>
      </c>
      <c r="BB73" s="89" t="e">
        <f t="shared" si="115"/>
        <v>#DIV/0!</v>
      </c>
      <c r="BD73" s="86" t="s">
        <v>249</v>
      </c>
      <c r="BE73" s="89" t="e">
        <f t="shared" si="116"/>
        <v>#DIV/0!</v>
      </c>
      <c r="BG73" s="86" t="s">
        <v>249</v>
      </c>
      <c r="BH73" s="89" t="e">
        <f t="shared" si="117"/>
        <v>#DIV/0!</v>
      </c>
      <c r="BJ73" s="86" t="s">
        <v>249</v>
      </c>
      <c r="BK73" s="89" t="e">
        <f t="shared" si="118"/>
        <v>#DIV/0!</v>
      </c>
      <c r="BM73" s="86" t="s">
        <v>249</v>
      </c>
      <c r="BN73" s="89" t="e">
        <f t="shared" si="119"/>
        <v>#DIV/0!</v>
      </c>
      <c r="BP73" s="86" t="s">
        <v>249</v>
      </c>
      <c r="BQ73" s="89" t="e">
        <f t="shared" si="120"/>
        <v>#DIV/0!</v>
      </c>
      <c r="BS73" s="86" t="s">
        <v>249</v>
      </c>
      <c r="BT73" s="89" t="e">
        <f t="shared" si="121"/>
        <v>#DIV/0!</v>
      </c>
      <c r="BV73" s="86" t="s">
        <v>249</v>
      </c>
      <c r="BW73" s="89" t="e">
        <f t="shared" si="122"/>
        <v>#DIV/0!</v>
      </c>
      <c r="BY73" s="86" t="s">
        <v>249</v>
      </c>
      <c r="BZ73" s="89" t="e">
        <f t="shared" si="123"/>
        <v>#DIV/0!</v>
      </c>
    </row>
    <row r="74" spans="1:78" ht="15.75" thickBot="1" x14ac:dyDescent="0.3">
      <c r="A74" s="12" t="s">
        <v>5</v>
      </c>
      <c r="B74" s="13" t="s">
        <v>250</v>
      </c>
      <c r="C74" s="13" t="s">
        <v>37</v>
      </c>
      <c r="E74" s="87" t="s">
        <v>250</v>
      </c>
      <c r="F74" s="90">
        <f t="shared" si="99"/>
        <v>1</v>
      </c>
      <c r="H74" s="87" t="s">
        <v>250</v>
      </c>
      <c r="I74" s="90">
        <f t="shared" si="100"/>
        <v>-0.7390151943482095</v>
      </c>
      <c r="K74" s="87" t="s">
        <v>250</v>
      </c>
      <c r="L74" s="90">
        <f t="shared" si="101"/>
        <v>-0.72835302770290677</v>
      </c>
      <c r="N74" s="87" t="s">
        <v>250</v>
      </c>
      <c r="O74" s="90">
        <f t="shared" si="102"/>
        <v>-0.49670226312032595</v>
      </c>
      <c r="Q74" s="87" t="s">
        <v>250</v>
      </c>
      <c r="R74" s="90">
        <f t="shared" si="103"/>
        <v>-0.50818633668762681</v>
      </c>
      <c r="T74" s="87" t="s">
        <v>250</v>
      </c>
      <c r="U74" s="90">
        <f t="shared" si="104"/>
        <v>-0.48732108656939965</v>
      </c>
      <c r="W74" s="87" t="s">
        <v>250</v>
      </c>
      <c r="X74" s="90">
        <f t="shared" si="105"/>
        <v>-0.49949640508886667</v>
      </c>
      <c r="Z74" s="87" t="s">
        <v>250</v>
      </c>
      <c r="AA74" s="90">
        <f t="shared" si="106"/>
        <v>-0.24621110975408286</v>
      </c>
      <c r="AC74" s="87" t="s">
        <v>250</v>
      </c>
      <c r="AD74" s="90">
        <f t="shared" si="107"/>
        <v>-0.38113029372764406</v>
      </c>
      <c r="AE74" s="65"/>
      <c r="AF74" s="87" t="s">
        <v>250</v>
      </c>
      <c r="AG74" s="90">
        <f t="shared" si="108"/>
        <v>-1</v>
      </c>
      <c r="AI74" s="87" t="s">
        <v>250</v>
      </c>
      <c r="AJ74" s="90">
        <f t="shared" si="109"/>
        <v>-1</v>
      </c>
      <c r="AL74" s="87" t="s">
        <v>250</v>
      </c>
      <c r="AM74" s="90">
        <f t="shared" si="110"/>
        <v>-1</v>
      </c>
      <c r="AO74" s="87" t="s">
        <v>250</v>
      </c>
      <c r="AP74" s="90">
        <f t="shared" si="111"/>
        <v>-1</v>
      </c>
      <c r="AR74" s="87" t="s">
        <v>250</v>
      </c>
      <c r="AS74" s="90">
        <f t="shared" si="112"/>
        <v>-1</v>
      </c>
      <c r="AU74" s="87" t="s">
        <v>250</v>
      </c>
      <c r="AV74" s="90">
        <f t="shared" si="113"/>
        <v>-1</v>
      </c>
      <c r="AX74" s="87" t="s">
        <v>250</v>
      </c>
      <c r="AY74" s="90">
        <f t="shared" si="114"/>
        <v>-1</v>
      </c>
      <c r="BA74" s="87" t="s">
        <v>250</v>
      </c>
      <c r="BB74" s="90">
        <f t="shared" si="115"/>
        <v>-1</v>
      </c>
      <c r="BD74" s="87" t="s">
        <v>250</v>
      </c>
      <c r="BE74" s="90">
        <f t="shared" si="116"/>
        <v>-1</v>
      </c>
      <c r="BG74" s="87" t="s">
        <v>250</v>
      </c>
      <c r="BH74" s="90">
        <f t="shared" si="117"/>
        <v>-1</v>
      </c>
      <c r="BJ74" s="87" t="s">
        <v>250</v>
      </c>
      <c r="BK74" s="90">
        <f t="shared" si="118"/>
        <v>-1</v>
      </c>
      <c r="BM74" s="87" t="s">
        <v>250</v>
      </c>
      <c r="BN74" s="90">
        <f t="shared" si="119"/>
        <v>-1</v>
      </c>
      <c r="BP74" s="87" t="s">
        <v>250</v>
      </c>
      <c r="BQ74" s="90">
        <f t="shared" si="120"/>
        <v>-1</v>
      </c>
      <c r="BS74" s="87" t="s">
        <v>250</v>
      </c>
      <c r="BT74" s="90">
        <f t="shared" si="121"/>
        <v>-1</v>
      </c>
      <c r="BV74" s="87" t="s">
        <v>250</v>
      </c>
      <c r="BW74" s="90">
        <f t="shared" si="122"/>
        <v>-1</v>
      </c>
      <c r="BY74" s="87" t="s">
        <v>250</v>
      </c>
      <c r="BZ74" s="90">
        <f t="shared" si="123"/>
        <v>-1</v>
      </c>
    </row>
    <row r="75" spans="1:78" ht="15.75" thickTop="1" x14ac:dyDescent="0.25"/>
  </sheetData>
  <mergeCells count="24">
    <mergeCell ref="BS1:BT1"/>
    <mergeCell ref="BY1:BZ1"/>
    <mergeCell ref="BV1:BW1"/>
    <mergeCell ref="AR1:AS1"/>
    <mergeCell ref="AU1:AV1"/>
    <mergeCell ref="AX1:AY1"/>
    <mergeCell ref="BA1:BB1"/>
    <mergeCell ref="BP1:BQ1"/>
    <mergeCell ref="BG1:BH1"/>
    <mergeCell ref="BJ1:BK1"/>
    <mergeCell ref="BM1:BN1"/>
    <mergeCell ref="BD1:BE1"/>
    <mergeCell ref="H1:I1"/>
    <mergeCell ref="K1:L1"/>
    <mergeCell ref="N1:O1"/>
    <mergeCell ref="Q1:R1"/>
    <mergeCell ref="T1:U1"/>
    <mergeCell ref="AL1:AM1"/>
    <mergeCell ref="AO1:AP1"/>
    <mergeCell ref="W1:X1"/>
    <mergeCell ref="Z1:AA1"/>
    <mergeCell ref="AC1:AD1"/>
    <mergeCell ref="AF1:AG1"/>
    <mergeCell ref="AI1:AJ1"/>
  </mergeCells>
  <conditionalFormatting sqref="A21:G23 D3:E3 D4:G20">
    <cfRule type="cellIs" dxfId="1475" priority="1681" operator="lessThan">
      <formula>0</formula>
    </cfRule>
  </conditionalFormatting>
  <conditionalFormatting sqref="A2:G2">
    <cfRule type="cellIs" dxfId="1474" priority="1680" operator="lessThan">
      <formula>0</formula>
    </cfRule>
  </conditionalFormatting>
  <conditionalFormatting sqref="C36">
    <cfRule type="cellIs" dxfId="1473" priority="1276" operator="lessThan">
      <formula>0</formula>
    </cfRule>
  </conditionalFormatting>
  <conditionalFormatting sqref="I23">
    <cfRule type="cellIs" dxfId="1472" priority="1272" operator="lessThan">
      <formula>0</formula>
    </cfRule>
  </conditionalFormatting>
  <conditionalFormatting sqref="H23">
    <cfRule type="cellIs" dxfId="1471" priority="1269" operator="lessThan">
      <formula>0</formula>
    </cfRule>
  </conditionalFormatting>
  <conditionalFormatting sqref="L23">
    <cfRule type="cellIs" dxfId="1470" priority="1256" operator="lessThan">
      <formula>0</formula>
    </cfRule>
  </conditionalFormatting>
  <conditionalFormatting sqref="K2:L2">
    <cfRule type="cellIs" dxfId="1469" priority="1255" operator="lessThan">
      <formula>0</formula>
    </cfRule>
  </conditionalFormatting>
  <conditionalFormatting sqref="K23">
    <cfRule type="cellIs" dxfId="1468" priority="1253" operator="lessThan">
      <formula>0</formula>
    </cfRule>
  </conditionalFormatting>
  <conditionalFormatting sqref="O23">
    <cfRule type="cellIs" dxfId="1467" priority="1240" operator="lessThan">
      <formula>0</formula>
    </cfRule>
  </conditionalFormatting>
  <conditionalFormatting sqref="N2:O2">
    <cfRule type="cellIs" dxfId="1466" priority="1239" operator="lessThan">
      <formula>0</formula>
    </cfRule>
  </conditionalFormatting>
  <conditionalFormatting sqref="N23">
    <cfRule type="cellIs" dxfId="1465" priority="1237" operator="lessThan">
      <formula>0</formula>
    </cfRule>
  </conditionalFormatting>
  <conditionalFormatting sqref="R23">
    <cfRule type="cellIs" dxfId="1464" priority="1224" operator="lessThan">
      <formula>0</formula>
    </cfRule>
  </conditionalFormatting>
  <conditionalFormatting sqref="Q2:R2">
    <cfRule type="cellIs" dxfId="1463" priority="1223" operator="lessThan">
      <formula>0</formula>
    </cfRule>
  </conditionalFormatting>
  <conditionalFormatting sqref="Q23">
    <cfRule type="cellIs" dxfId="1462" priority="1221" operator="lessThan">
      <formula>0</formula>
    </cfRule>
  </conditionalFormatting>
  <conditionalFormatting sqref="U23">
    <cfRule type="cellIs" dxfId="1461" priority="1208" operator="lessThan">
      <formula>0</formula>
    </cfRule>
  </conditionalFormatting>
  <conditionalFormatting sqref="T2:U2">
    <cfRule type="cellIs" dxfId="1460" priority="1207" operator="lessThan">
      <formula>0</formula>
    </cfRule>
  </conditionalFormatting>
  <conditionalFormatting sqref="T23">
    <cfRule type="cellIs" dxfId="1459" priority="1205" operator="lessThan">
      <formula>0</formula>
    </cfRule>
  </conditionalFormatting>
  <conditionalFormatting sqref="X23">
    <cfRule type="cellIs" dxfId="1458" priority="1192" operator="lessThan">
      <formula>0</formula>
    </cfRule>
  </conditionalFormatting>
  <conditionalFormatting sqref="W2:X2">
    <cfRule type="cellIs" dxfId="1457" priority="1191" operator="lessThan">
      <formula>0</formula>
    </cfRule>
  </conditionalFormatting>
  <conditionalFormatting sqref="W23">
    <cfRule type="cellIs" dxfId="1456" priority="1189" operator="lessThan">
      <formula>0</formula>
    </cfRule>
  </conditionalFormatting>
  <conditionalFormatting sqref="AA23">
    <cfRule type="cellIs" dxfId="1455" priority="1176" operator="lessThan">
      <formula>0</formula>
    </cfRule>
  </conditionalFormatting>
  <conditionalFormatting sqref="Z2:AA2">
    <cfRule type="cellIs" dxfId="1454" priority="1175" operator="lessThan">
      <formula>0</formula>
    </cfRule>
  </conditionalFormatting>
  <conditionalFormatting sqref="Z23">
    <cfRule type="cellIs" dxfId="1453" priority="1173" operator="lessThan">
      <formula>0</formula>
    </cfRule>
  </conditionalFormatting>
  <conditionalFormatting sqref="AD23">
    <cfRule type="cellIs" dxfId="1452" priority="1160" operator="lessThan">
      <formula>0</formula>
    </cfRule>
  </conditionalFormatting>
  <conditionalFormatting sqref="AC2:AD2">
    <cfRule type="cellIs" dxfId="1451" priority="1159" operator="lessThan">
      <formula>0</formula>
    </cfRule>
  </conditionalFormatting>
  <conditionalFormatting sqref="AC23">
    <cfRule type="cellIs" dxfId="1450" priority="1157" operator="lessThan">
      <formula>0</formula>
    </cfRule>
  </conditionalFormatting>
  <conditionalFormatting sqref="AG23">
    <cfRule type="cellIs" dxfId="1449" priority="1144" operator="lessThan">
      <formula>0</formula>
    </cfRule>
  </conditionalFormatting>
  <conditionalFormatting sqref="AF2:AG2">
    <cfRule type="cellIs" dxfId="1448" priority="1143" operator="lessThan">
      <formula>0</formula>
    </cfRule>
  </conditionalFormatting>
  <conditionalFormatting sqref="AF23">
    <cfRule type="cellIs" dxfId="1447" priority="1141" operator="lessThan">
      <formula>0</formula>
    </cfRule>
  </conditionalFormatting>
  <conditionalFormatting sqref="AJ23">
    <cfRule type="cellIs" dxfId="1446" priority="1128" operator="lessThan">
      <formula>0</formula>
    </cfRule>
  </conditionalFormatting>
  <conditionalFormatting sqref="AI2:AJ2">
    <cfRule type="cellIs" dxfId="1445" priority="1127" operator="lessThan">
      <formula>0</formula>
    </cfRule>
  </conditionalFormatting>
  <conditionalFormatting sqref="AI23">
    <cfRule type="cellIs" dxfId="1444" priority="1125" operator="lessThan">
      <formula>0</formula>
    </cfRule>
  </conditionalFormatting>
  <conditionalFormatting sqref="AM23">
    <cfRule type="cellIs" dxfId="1443" priority="1112" operator="lessThan">
      <formula>0</formula>
    </cfRule>
  </conditionalFormatting>
  <conditionalFormatting sqref="AL2:AM2">
    <cfRule type="cellIs" dxfId="1442" priority="1111" operator="lessThan">
      <formula>0</formula>
    </cfRule>
  </conditionalFormatting>
  <conditionalFormatting sqref="AL23">
    <cfRule type="cellIs" dxfId="1441" priority="1109" operator="lessThan">
      <formula>0</formula>
    </cfRule>
  </conditionalFormatting>
  <conditionalFormatting sqref="AP23">
    <cfRule type="cellIs" dxfId="1440" priority="1096" operator="lessThan">
      <formula>0</formula>
    </cfRule>
  </conditionalFormatting>
  <conditionalFormatting sqref="AO2:AP2">
    <cfRule type="cellIs" dxfId="1439" priority="1095" operator="lessThan">
      <formula>0</formula>
    </cfRule>
  </conditionalFormatting>
  <conditionalFormatting sqref="AO23">
    <cfRule type="cellIs" dxfId="1438" priority="1093" operator="lessThan">
      <formula>0</formula>
    </cfRule>
  </conditionalFormatting>
  <conditionalFormatting sqref="AS23">
    <cfRule type="cellIs" dxfId="1437" priority="1080" operator="lessThan">
      <formula>0</formula>
    </cfRule>
  </conditionalFormatting>
  <conditionalFormatting sqref="AR2:AS2">
    <cfRule type="cellIs" dxfId="1436" priority="1079" operator="lessThan">
      <formula>0</formula>
    </cfRule>
  </conditionalFormatting>
  <conditionalFormatting sqref="AR23">
    <cfRule type="cellIs" dxfId="1435" priority="1077" operator="lessThan">
      <formula>0</formula>
    </cfRule>
  </conditionalFormatting>
  <conditionalFormatting sqref="AV23">
    <cfRule type="cellIs" dxfId="1434" priority="1064" operator="lessThan">
      <formula>0</formula>
    </cfRule>
  </conditionalFormatting>
  <conditionalFormatting sqref="AU2:AV2">
    <cfRule type="cellIs" dxfId="1433" priority="1063" operator="lessThan">
      <formula>0</formula>
    </cfRule>
  </conditionalFormatting>
  <conditionalFormatting sqref="AU23">
    <cfRule type="cellIs" dxfId="1432" priority="1061" operator="lessThan">
      <formula>0</formula>
    </cfRule>
  </conditionalFormatting>
  <conditionalFormatting sqref="AY23">
    <cfRule type="cellIs" dxfId="1431" priority="1048" operator="lessThan">
      <formula>0</formula>
    </cfRule>
  </conditionalFormatting>
  <conditionalFormatting sqref="AX2:AY2">
    <cfRule type="cellIs" dxfId="1430" priority="1047" operator="lessThan">
      <formula>0</formula>
    </cfRule>
  </conditionalFormatting>
  <conditionalFormatting sqref="AX23">
    <cfRule type="cellIs" dxfId="1429" priority="1045" operator="lessThan">
      <formula>0</formula>
    </cfRule>
  </conditionalFormatting>
  <conditionalFormatting sqref="BB23">
    <cfRule type="cellIs" dxfId="1428" priority="1032" operator="lessThan">
      <formula>0</formula>
    </cfRule>
  </conditionalFormatting>
  <conditionalFormatting sqref="BA2:BB2">
    <cfRule type="cellIs" dxfId="1427" priority="1031" operator="lessThan">
      <formula>0</formula>
    </cfRule>
  </conditionalFormatting>
  <conditionalFormatting sqref="BA23">
    <cfRule type="cellIs" dxfId="1426" priority="1029" operator="lessThan">
      <formula>0</formula>
    </cfRule>
  </conditionalFormatting>
  <conditionalFormatting sqref="BE23">
    <cfRule type="cellIs" dxfId="1425" priority="1016" operator="lessThan">
      <formula>0</formula>
    </cfRule>
  </conditionalFormatting>
  <conditionalFormatting sqref="BD2:BE2">
    <cfRule type="cellIs" dxfId="1424" priority="1015" operator="lessThan">
      <formula>0</formula>
    </cfRule>
  </conditionalFormatting>
  <conditionalFormatting sqref="BD23">
    <cfRule type="cellIs" dxfId="1423" priority="1013" operator="lessThan">
      <formula>0</formula>
    </cfRule>
  </conditionalFormatting>
  <conditionalFormatting sqref="BH23">
    <cfRule type="cellIs" dxfId="1422" priority="1000" operator="lessThan">
      <formula>0</formula>
    </cfRule>
  </conditionalFormatting>
  <conditionalFormatting sqref="BG2:BH2">
    <cfRule type="cellIs" dxfId="1421" priority="999" operator="lessThan">
      <formula>0</formula>
    </cfRule>
  </conditionalFormatting>
  <conditionalFormatting sqref="BG23">
    <cfRule type="cellIs" dxfId="1420" priority="997" operator="lessThan">
      <formula>0</formula>
    </cfRule>
  </conditionalFormatting>
  <conditionalFormatting sqref="BK23">
    <cfRule type="cellIs" dxfId="1419" priority="984" operator="lessThan">
      <formula>0</formula>
    </cfRule>
  </conditionalFormatting>
  <conditionalFormatting sqref="BJ2:BK2">
    <cfRule type="cellIs" dxfId="1418" priority="983" operator="lessThan">
      <formula>0</formula>
    </cfRule>
  </conditionalFormatting>
  <conditionalFormatting sqref="BJ23">
    <cfRule type="cellIs" dxfId="1417" priority="981" operator="lessThan">
      <formula>0</formula>
    </cfRule>
  </conditionalFormatting>
  <conditionalFormatting sqref="BN23">
    <cfRule type="cellIs" dxfId="1416" priority="968" operator="lessThan">
      <formula>0</formula>
    </cfRule>
  </conditionalFormatting>
  <conditionalFormatting sqref="BM2:BN2">
    <cfRule type="cellIs" dxfId="1415" priority="967" operator="lessThan">
      <formula>0</formula>
    </cfRule>
  </conditionalFormatting>
  <conditionalFormatting sqref="BM23">
    <cfRule type="cellIs" dxfId="1414" priority="965" operator="lessThan">
      <formula>0</formula>
    </cfRule>
  </conditionalFormatting>
  <conditionalFormatting sqref="BQ23">
    <cfRule type="cellIs" dxfId="1413" priority="952" operator="lessThan">
      <formula>0</formula>
    </cfRule>
  </conditionalFormatting>
  <conditionalFormatting sqref="BP2:BQ2">
    <cfRule type="cellIs" dxfId="1412" priority="951" operator="lessThan">
      <formula>0</formula>
    </cfRule>
  </conditionalFormatting>
  <conditionalFormatting sqref="BP23">
    <cfRule type="cellIs" dxfId="1411" priority="949" operator="lessThan">
      <formula>0</formula>
    </cfRule>
  </conditionalFormatting>
  <conditionalFormatting sqref="BT23">
    <cfRule type="cellIs" dxfId="1410" priority="936" operator="lessThan">
      <formula>0</formula>
    </cfRule>
  </conditionalFormatting>
  <conditionalFormatting sqref="BS2:BT2">
    <cfRule type="cellIs" dxfId="1409" priority="935" operator="lessThan">
      <formula>0</formula>
    </cfRule>
  </conditionalFormatting>
  <conditionalFormatting sqref="BS23">
    <cfRule type="cellIs" dxfId="1408" priority="933" operator="lessThan">
      <formula>0</formula>
    </cfRule>
  </conditionalFormatting>
  <conditionalFormatting sqref="BW23">
    <cfRule type="cellIs" dxfId="1407" priority="920" operator="lessThan">
      <formula>0</formula>
    </cfRule>
  </conditionalFormatting>
  <conditionalFormatting sqref="BV2:BW2">
    <cfRule type="cellIs" dxfId="1406" priority="919" operator="lessThan">
      <formula>0</formula>
    </cfRule>
  </conditionalFormatting>
  <conditionalFormatting sqref="BV23">
    <cfRule type="cellIs" dxfId="1405" priority="917" operator="lessThan">
      <formula>0</formula>
    </cfRule>
  </conditionalFormatting>
  <conditionalFormatting sqref="BZ23">
    <cfRule type="cellIs" dxfId="1404" priority="904" operator="lessThan">
      <formula>0</formula>
    </cfRule>
  </conditionalFormatting>
  <conditionalFormatting sqref="BY2:BZ2">
    <cfRule type="cellIs" dxfId="1403" priority="903" operator="lessThan">
      <formula>0</formula>
    </cfRule>
  </conditionalFormatting>
  <conditionalFormatting sqref="BY23">
    <cfRule type="cellIs" dxfId="1402" priority="901" operator="lessThan">
      <formula>0</formula>
    </cfRule>
  </conditionalFormatting>
  <conditionalFormatting sqref="F3:G22">
    <cfRule type="cellIs" dxfId="1401" priority="871" operator="lessThan">
      <formula>0</formula>
    </cfRule>
  </conditionalFormatting>
  <conditionalFormatting sqref="E57:E59">
    <cfRule type="cellIs" dxfId="1400" priority="861" operator="lessThan">
      <formula>0</formula>
    </cfRule>
  </conditionalFormatting>
  <conditionalFormatting sqref="E56">
    <cfRule type="cellIs" dxfId="1399" priority="859" operator="lessThan">
      <formula>0</formula>
    </cfRule>
  </conditionalFormatting>
  <conditionalFormatting sqref="E36:F36">
    <cfRule type="cellIs" dxfId="1398" priority="865" operator="lessThan">
      <formula>0</formula>
    </cfRule>
  </conditionalFormatting>
  <conditionalFormatting sqref="E37:F39">
    <cfRule type="cellIs" dxfId="1397" priority="864" operator="lessThan">
      <formula>0</formula>
    </cfRule>
  </conditionalFormatting>
  <conditionalFormatting sqref="E60:E74">
    <cfRule type="cellIs" dxfId="1396" priority="860" operator="lessThan">
      <formula>0</formula>
    </cfRule>
  </conditionalFormatting>
  <conditionalFormatting sqref="F29">
    <cfRule type="cellIs" dxfId="1395" priority="870" operator="lessThan">
      <formula>0</formula>
    </cfRule>
  </conditionalFormatting>
  <conditionalFormatting sqref="E24:F24">
    <cfRule type="cellIs" dxfId="1394" priority="869" operator="lessThan">
      <formula>0</formula>
    </cfRule>
  </conditionalFormatting>
  <conditionalFormatting sqref="E25:F28">
    <cfRule type="cellIs" dxfId="1393" priority="868" operator="lessThan">
      <formula>0</formula>
    </cfRule>
  </conditionalFormatting>
  <conditionalFormatting sqref="E30:F30">
    <cfRule type="cellIs" dxfId="1392" priority="867" operator="lessThan">
      <formula>0</formula>
    </cfRule>
  </conditionalFormatting>
  <conditionalFormatting sqref="E31:F34">
    <cfRule type="cellIs" dxfId="1391" priority="866" operator="lessThan">
      <formula>0</formula>
    </cfRule>
  </conditionalFormatting>
  <conditionalFormatting sqref="E40:F54">
    <cfRule type="cellIs" dxfId="1390" priority="863" operator="lessThan">
      <formula>0</formula>
    </cfRule>
  </conditionalFormatting>
  <conditionalFormatting sqref="F56">
    <cfRule type="cellIs" dxfId="1389" priority="862" operator="lessThan">
      <formula>0</formula>
    </cfRule>
  </conditionalFormatting>
  <conditionalFormatting sqref="F57:F74">
    <cfRule type="cellIs" dxfId="1388" priority="635" operator="lessThan">
      <formula>0</formula>
    </cfRule>
  </conditionalFormatting>
  <conditionalFormatting sqref="AE57:AE72">
    <cfRule type="cellIs" dxfId="1387" priority="585" operator="lessThan">
      <formula>0</formula>
    </cfRule>
  </conditionalFormatting>
  <conditionalFormatting sqref="L4:L22">
    <cfRule type="cellIs" dxfId="1386" priority="452" operator="lessThan">
      <formula>0</formula>
    </cfRule>
  </conditionalFormatting>
  <conditionalFormatting sqref="I3:I22">
    <cfRule type="cellIs" dxfId="1385" priority="454" operator="lessThan">
      <formula>0</formula>
    </cfRule>
  </conditionalFormatting>
  <conditionalFormatting sqref="H2">
    <cfRule type="cellIs" dxfId="1384" priority="458" operator="lessThan">
      <formula>0</formula>
    </cfRule>
  </conditionalFormatting>
  <conditionalFormatting sqref="H3:H22">
    <cfRule type="cellIs" dxfId="1383" priority="457" operator="lessThan">
      <formula>0</formula>
    </cfRule>
  </conditionalFormatting>
  <conditionalFormatting sqref="I4:I22">
    <cfRule type="cellIs" dxfId="1382" priority="456" operator="lessThan">
      <formula>0</formula>
    </cfRule>
  </conditionalFormatting>
  <conditionalFormatting sqref="I2">
    <cfRule type="cellIs" dxfId="1381" priority="455" operator="lessThan">
      <formula>0</formula>
    </cfRule>
  </conditionalFormatting>
  <conditionalFormatting sqref="K3:K22">
    <cfRule type="cellIs" dxfId="1380" priority="453" operator="lessThan">
      <formula>0</formula>
    </cfRule>
  </conditionalFormatting>
  <conditionalFormatting sqref="L3:L22">
    <cfRule type="cellIs" dxfId="1379" priority="451" operator="lessThan">
      <formula>0</formula>
    </cfRule>
  </conditionalFormatting>
  <conditionalFormatting sqref="N3:N22">
    <cfRule type="cellIs" dxfId="1378" priority="450" operator="lessThan">
      <formula>0</formula>
    </cfRule>
  </conditionalFormatting>
  <conditionalFormatting sqref="O4:O22">
    <cfRule type="cellIs" dxfId="1377" priority="449" operator="lessThan">
      <formula>0</formula>
    </cfRule>
  </conditionalFormatting>
  <conditionalFormatting sqref="O3:O22">
    <cfRule type="cellIs" dxfId="1376" priority="448" operator="lessThan">
      <formula>0</formula>
    </cfRule>
  </conditionalFormatting>
  <conditionalFormatting sqref="R4:R22">
    <cfRule type="cellIs" dxfId="1375" priority="447" operator="lessThan">
      <formula>0</formula>
    </cfRule>
  </conditionalFormatting>
  <conditionalFormatting sqref="R3:R22">
    <cfRule type="cellIs" dxfId="1374" priority="446" operator="lessThan">
      <formula>0</formula>
    </cfRule>
  </conditionalFormatting>
  <conditionalFormatting sqref="Q3:Q22">
    <cfRule type="cellIs" dxfId="1373" priority="445" operator="lessThan">
      <formula>0</formula>
    </cfRule>
  </conditionalFormatting>
  <conditionalFormatting sqref="A5:B5 A15:C20 A14:B14 A3:C4 A6:C13">
    <cfRule type="cellIs" dxfId="1372" priority="442" operator="lessThan">
      <formula>0</formula>
    </cfRule>
  </conditionalFormatting>
  <conditionalFormatting sqref="C5">
    <cfRule type="cellIs" dxfId="1371" priority="441" operator="lessThan">
      <formula>0</formula>
    </cfRule>
  </conditionalFormatting>
  <conditionalFormatting sqref="C14">
    <cfRule type="cellIs" dxfId="1370" priority="440" operator="lessThan">
      <formula>0</formula>
    </cfRule>
  </conditionalFormatting>
  <conditionalFormatting sqref="U4:U22">
    <cfRule type="cellIs" dxfId="1369" priority="436" operator="lessThan">
      <formula>0</formula>
    </cfRule>
  </conditionalFormatting>
  <conditionalFormatting sqref="U3:U22">
    <cfRule type="cellIs" dxfId="1368" priority="435" operator="lessThan">
      <formula>0</formula>
    </cfRule>
  </conditionalFormatting>
  <conditionalFormatting sqref="W3:W22">
    <cfRule type="cellIs" dxfId="1367" priority="432" operator="lessThan">
      <formula>0</formula>
    </cfRule>
  </conditionalFormatting>
  <conditionalFormatting sqref="X4:X22">
    <cfRule type="cellIs" dxfId="1366" priority="431" operator="lessThan">
      <formula>0</formula>
    </cfRule>
  </conditionalFormatting>
  <conditionalFormatting sqref="X3:X22">
    <cfRule type="cellIs" dxfId="1365" priority="430" operator="lessThan">
      <formula>0</formula>
    </cfRule>
  </conditionalFormatting>
  <conditionalFormatting sqref="Z3:Z22">
    <cfRule type="cellIs" dxfId="1364" priority="427" operator="lessThan">
      <formula>0</formula>
    </cfRule>
  </conditionalFormatting>
  <conditionalFormatting sqref="AA4:AA22">
    <cfRule type="cellIs" dxfId="1363" priority="426" operator="lessThan">
      <formula>0</formula>
    </cfRule>
  </conditionalFormatting>
  <conditionalFormatting sqref="AA3:AA22">
    <cfRule type="cellIs" dxfId="1362" priority="425" operator="lessThan">
      <formula>0</formula>
    </cfRule>
  </conditionalFormatting>
  <conditionalFormatting sqref="AC3:AC22">
    <cfRule type="cellIs" dxfId="1361" priority="422" operator="lessThan">
      <formula>0</formula>
    </cfRule>
  </conditionalFormatting>
  <conditionalFormatting sqref="AD4:AD22">
    <cfRule type="cellIs" dxfId="1360" priority="421" operator="lessThan">
      <formula>0</formula>
    </cfRule>
  </conditionalFormatting>
  <conditionalFormatting sqref="AD3:AD22">
    <cfRule type="cellIs" dxfId="1359" priority="420" operator="lessThan">
      <formula>0</formula>
    </cfRule>
  </conditionalFormatting>
  <conditionalFormatting sqref="AF3:AF21">
    <cfRule type="cellIs" dxfId="1358" priority="417" operator="lessThan">
      <formula>0</formula>
    </cfRule>
  </conditionalFormatting>
  <conditionalFormatting sqref="AG4:AG22">
    <cfRule type="cellIs" dxfId="1357" priority="416" operator="lessThan">
      <formula>0</formula>
    </cfRule>
  </conditionalFormatting>
  <conditionalFormatting sqref="AG3:AG22">
    <cfRule type="cellIs" dxfId="1356" priority="415" operator="lessThan">
      <formula>0</formula>
    </cfRule>
  </conditionalFormatting>
  <conditionalFormatting sqref="AI21">
    <cfRule type="cellIs" dxfId="1355" priority="414" operator="lessThan">
      <formula>0</formula>
    </cfRule>
  </conditionalFormatting>
  <conditionalFormatting sqref="AI22">
    <cfRule type="cellIs" dxfId="1354" priority="413" operator="lessThan">
      <formula>0</formula>
    </cfRule>
  </conditionalFormatting>
  <conditionalFormatting sqref="AI3:AI20">
    <cfRule type="cellIs" dxfId="1353" priority="412" operator="lessThan">
      <formula>0</formula>
    </cfRule>
  </conditionalFormatting>
  <conditionalFormatting sqref="AJ4:AJ22">
    <cfRule type="cellIs" dxfId="1352" priority="411" operator="lessThan">
      <formula>0</formula>
    </cfRule>
  </conditionalFormatting>
  <conditionalFormatting sqref="AJ3:AJ22">
    <cfRule type="cellIs" dxfId="1351" priority="410" operator="lessThan">
      <formula>0</formula>
    </cfRule>
  </conditionalFormatting>
  <conditionalFormatting sqref="AL21">
    <cfRule type="cellIs" dxfId="1350" priority="409" operator="lessThan">
      <formula>0</formula>
    </cfRule>
  </conditionalFormatting>
  <conditionalFormatting sqref="AL22">
    <cfRule type="cellIs" dxfId="1349" priority="408" operator="lessThan">
      <formula>0</formula>
    </cfRule>
  </conditionalFormatting>
  <conditionalFormatting sqref="AL3:AL20">
    <cfRule type="cellIs" dxfId="1348" priority="407" operator="lessThan">
      <formula>0</formula>
    </cfRule>
  </conditionalFormatting>
  <conditionalFormatting sqref="AM4:AM22">
    <cfRule type="cellIs" dxfId="1347" priority="406" operator="lessThan">
      <formula>0</formula>
    </cfRule>
  </conditionalFormatting>
  <conditionalFormatting sqref="AM3:AM22">
    <cfRule type="cellIs" dxfId="1346" priority="405" operator="lessThan">
      <formula>0</formula>
    </cfRule>
  </conditionalFormatting>
  <conditionalFormatting sqref="AO21">
    <cfRule type="cellIs" dxfId="1345" priority="404" operator="lessThan">
      <formula>0</formula>
    </cfRule>
  </conditionalFormatting>
  <conditionalFormatting sqref="AO22">
    <cfRule type="cellIs" dxfId="1344" priority="403" operator="lessThan">
      <formula>0</formula>
    </cfRule>
  </conditionalFormatting>
  <conditionalFormatting sqref="AO3:AO20">
    <cfRule type="cellIs" dxfId="1343" priority="402" operator="lessThan">
      <formula>0</formula>
    </cfRule>
  </conditionalFormatting>
  <conditionalFormatting sqref="AP4:AP22">
    <cfRule type="cellIs" dxfId="1342" priority="401" operator="lessThan">
      <formula>0</formula>
    </cfRule>
  </conditionalFormatting>
  <conditionalFormatting sqref="AP3:AP22">
    <cfRule type="cellIs" dxfId="1341" priority="400" operator="lessThan">
      <formula>0</formula>
    </cfRule>
  </conditionalFormatting>
  <conditionalFormatting sqref="AR21">
    <cfRule type="cellIs" dxfId="1340" priority="399" operator="lessThan">
      <formula>0</formula>
    </cfRule>
  </conditionalFormatting>
  <conditionalFormatting sqref="AR22">
    <cfRule type="cellIs" dxfId="1339" priority="398" operator="lessThan">
      <formula>0</formula>
    </cfRule>
  </conditionalFormatting>
  <conditionalFormatting sqref="AR3:AR20">
    <cfRule type="cellIs" dxfId="1338" priority="397" operator="lessThan">
      <formula>0</formula>
    </cfRule>
  </conditionalFormatting>
  <conditionalFormatting sqref="AS4:AS22">
    <cfRule type="cellIs" dxfId="1337" priority="396" operator="lessThan">
      <formula>0</formula>
    </cfRule>
  </conditionalFormatting>
  <conditionalFormatting sqref="AS3:AS22">
    <cfRule type="cellIs" dxfId="1336" priority="395" operator="lessThan">
      <formula>0</formula>
    </cfRule>
  </conditionalFormatting>
  <conditionalFormatting sqref="AU21">
    <cfRule type="cellIs" dxfId="1335" priority="394" operator="lessThan">
      <formula>0</formula>
    </cfRule>
  </conditionalFormatting>
  <conditionalFormatting sqref="AU22">
    <cfRule type="cellIs" dxfId="1334" priority="393" operator="lessThan">
      <formula>0</formula>
    </cfRule>
  </conditionalFormatting>
  <conditionalFormatting sqref="AU3:AU20">
    <cfRule type="cellIs" dxfId="1333" priority="392" operator="lessThan">
      <formula>0</formula>
    </cfRule>
  </conditionalFormatting>
  <conditionalFormatting sqref="AV4:AV22">
    <cfRule type="cellIs" dxfId="1332" priority="391" operator="lessThan">
      <formula>0</formula>
    </cfRule>
  </conditionalFormatting>
  <conditionalFormatting sqref="AV3:AV22">
    <cfRule type="cellIs" dxfId="1331" priority="390" operator="lessThan">
      <formula>0</formula>
    </cfRule>
  </conditionalFormatting>
  <conditionalFormatting sqref="AX21">
    <cfRule type="cellIs" dxfId="1330" priority="389" operator="lessThan">
      <formula>0</formula>
    </cfRule>
  </conditionalFormatting>
  <conditionalFormatting sqref="AX22">
    <cfRule type="cellIs" dxfId="1329" priority="388" operator="lessThan">
      <formula>0</formula>
    </cfRule>
  </conditionalFormatting>
  <conditionalFormatting sqref="AX3:AX20">
    <cfRule type="cellIs" dxfId="1328" priority="387" operator="lessThan">
      <formula>0</formula>
    </cfRule>
  </conditionalFormatting>
  <conditionalFormatting sqref="AY4:AY22">
    <cfRule type="cellIs" dxfId="1327" priority="386" operator="lessThan">
      <formula>0</formula>
    </cfRule>
  </conditionalFormatting>
  <conditionalFormatting sqref="AY3:AY22">
    <cfRule type="cellIs" dxfId="1326" priority="385" operator="lessThan">
      <formula>0</formula>
    </cfRule>
  </conditionalFormatting>
  <conditionalFormatting sqref="BA21">
    <cfRule type="cellIs" dxfId="1325" priority="384" operator="lessThan">
      <formula>0</formula>
    </cfRule>
  </conditionalFormatting>
  <conditionalFormatting sqref="BA22">
    <cfRule type="cellIs" dxfId="1324" priority="383" operator="lessThan">
      <formula>0</formula>
    </cfRule>
  </conditionalFormatting>
  <conditionalFormatting sqref="BA3:BA20">
    <cfRule type="cellIs" dxfId="1323" priority="382" operator="lessThan">
      <formula>0</formula>
    </cfRule>
  </conditionalFormatting>
  <conditionalFormatting sqref="BB4:BB22">
    <cfRule type="cellIs" dxfId="1322" priority="381" operator="lessThan">
      <formula>0</formula>
    </cfRule>
  </conditionalFormatting>
  <conditionalFormatting sqref="BB3:BB22">
    <cfRule type="cellIs" dxfId="1321" priority="380" operator="lessThan">
      <formula>0</formula>
    </cfRule>
  </conditionalFormatting>
  <conditionalFormatting sqref="BD21">
    <cfRule type="cellIs" dxfId="1320" priority="379" operator="lessThan">
      <formula>0</formula>
    </cfRule>
  </conditionalFormatting>
  <conditionalFormatting sqref="BD22">
    <cfRule type="cellIs" dxfId="1319" priority="378" operator="lessThan">
      <formula>0</formula>
    </cfRule>
  </conditionalFormatting>
  <conditionalFormatting sqref="BD3:BD20">
    <cfRule type="cellIs" dxfId="1318" priority="377" operator="lessThan">
      <formula>0</formula>
    </cfRule>
  </conditionalFormatting>
  <conditionalFormatting sqref="BE4:BE22">
    <cfRule type="cellIs" dxfId="1317" priority="376" operator="lessThan">
      <formula>0</formula>
    </cfRule>
  </conditionalFormatting>
  <conditionalFormatting sqref="BE3:BE22">
    <cfRule type="cellIs" dxfId="1316" priority="375" operator="lessThan">
      <formula>0</formula>
    </cfRule>
  </conditionalFormatting>
  <conditionalFormatting sqref="BG21">
    <cfRule type="cellIs" dxfId="1315" priority="374" operator="lessThan">
      <formula>0</formula>
    </cfRule>
  </conditionalFormatting>
  <conditionalFormatting sqref="BG22">
    <cfRule type="cellIs" dxfId="1314" priority="373" operator="lessThan">
      <formula>0</formula>
    </cfRule>
  </conditionalFormatting>
  <conditionalFormatting sqref="BG3:BG20">
    <cfRule type="cellIs" dxfId="1313" priority="372" operator="lessThan">
      <formula>0</formula>
    </cfRule>
  </conditionalFormatting>
  <conditionalFormatting sqref="BH4:BH22">
    <cfRule type="cellIs" dxfId="1312" priority="371" operator="lessThan">
      <formula>0</formula>
    </cfRule>
  </conditionalFormatting>
  <conditionalFormatting sqref="BH3:BH22">
    <cfRule type="cellIs" dxfId="1311" priority="370" operator="lessThan">
      <formula>0</formula>
    </cfRule>
  </conditionalFormatting>
  <conditionalFormatting sqref="BJ21">
    <cfRule type="cellIs" dxfId="1310" priority="369" operator="lessThan">
      <formula>0</formula>
    </cfRule>
  </conditionalFormatting>
  <conditionalFormatting sqref="BJ22">
    <cfRule type="cellIs" dxfId="1309" priority="368" operator="lessThan">
      <formula>0</formula>
    </cfRule>
  </conditionalFormatting>
  <conditionalFormatting sqref="BJ3:BJ20">
    <cfRule type="cellIs" dxfId="1308" priority="367" operator="lessThan">
      <formula>0</formula>
    </cfRule>
  </conditionalFormatting>
  <conditionalFormatting sqref="BK4:BK22">
    <cfRule type="cellIs" dxfId="1307" priority="366" operator="lessThan">
      <formula>0</formula>
    </cfRule>
  </conditionalFormatting>
  <conditionalFormatting sqref="BK3:BK22">
    <cfRule type="cellIs" dxfId="1306" priority="365" operator="lessThan">
      <formula>0</formula>
    </cfRule>
  </conditionalFormatting>
  <conditionalFormatting sqref="BM21">
    <cfRule type="cellIs" dxfId="1305" priority="364" operator="lessThan">
      <formula>0</formula>
    </cfRule>
  </conditionalFormatting>
  <conditionalFormatting sqref="BM22">
    <cfRule type="cellIs" dxfId="1304" priority="363" operator="lessThan">
      <formula>0</formula>
    </cfRule>
  </conditionalFormatting>
  <conditionalFormatting sqref="BM3:BM20">
    <cfRule type="cellIs" dxfId="1303" priority="362" operator="lessThan">
      <formula>0</formula>
    </cfRule>
  </conditionalFormatting>
  <conditionalFormatting sqref="BN4:BN22">
    <cfRule type="cellIs" dxfId="1302" priority="361" operator="lessThan">
      <formula>0</formula>
    </cfRule>
  </conditionalFormatting>
  <conditionalFormatting sqref="BN3:BN22">
    <cfRule type="cellIs" dxfId="1301" priority="360" operator="lessThan">
      <formula>0</formula>
    </cfRule>
  </conditionalFormatting>
  <conditionalFormatting sqref="BP21">
    <cfRule type="cellIs" dxfId="1300" priority="359" operator="lessThan">
      <formula>0</formula>
    </cfRule>
  </conditionalFormatting>
  <conditionalFormatting sqref="BP22">
    <cfRule type="cellIs" dxfId="1299" priority="358" operator="lessThan">
      <formula>0</formula>
    </cfRule>
  </conditionalFormatting>
  <conditionalFormatting sqref="BP3:BP20">
    <cfRule type="cellIs" dxfId="1298" priority="357" operator="lessThan">
      <formula>0</formula>
    </cfRule>
  </conditionalFormatting>
  <conditionalFormatting sqref="BQ4:BQ22">
    <cfRule type="cellIs" dxfId="1297" priority="356" operator="lessThan">
      <formula>0</formula>
    </cfRule>
  </conditionalFormatting>
  <conditionalFormatting sqref="BQ3:BQ22">
    <cfRule type="cellIs" dxfId="1296" priority="355" operator="lessThan">
      <formula>0</formula>
    </cfRule>
  </conditionalFormatting>
  <conditionalFormatting sqref="BS21">
    <cfRule type="cellIs" dxfId="1295" priority="354" operator="lessThan">
      <formula>0</formula>
    </cfRule>
  </conditionalFormatting>
  <conditionalFormatting sqref="BS22">
    <cfRule type="cellIs" dxfId="1294" priority="353" operator="lessThan">
      <formula>0</formula>
    </cfRule>
  </conditionalFormatting>
  <conditionalFormatting sqref="BS3:BS20">
    <cfRule type="cellIs" dxfId="1293" priority="352" operator="lessThan">
      <formula>0</formula>
    </cfRule>
  </conditionalFormatting>
  <conditionalFormatting sqref="BT4:BT22">
    <cfRule type="cellIs" dxfId="1292" priority="351" operator="lessThan">
      <formula>0</formula>
    </cfRule>
  </conditionalFormatting>
  <conditionalFormatting sqref="BT3:BT22">
    <cfRule type="cellIs" dxfId="1291" priority="350" operator="lessThan">
      <formula>0</formula>
    </cfRule>
  </conditionalFormatting>
  <conditionalFormatting sqref="BV21">
    <cfRule type="cellIs" dxfId="1290" priority="349" operator="lessThan">
      <formula>0</formula>
    </cfRule>
  </conditionalFormatting>
  <conditionalFormatting sqref="BV22">
    <cfRule type="cellIs" dxfId="1289" priority="348" operator="lessThan">
      <formula>0</formula>
    </cfRule>
  </conditionalFormatting>
  <conditionalFormatting sqref="BV3:BV20">
    <cfRule type="cellIs" dxfId="1288" priority="347" operator="lessThan">
      <formula>0</formula>
    </cfRule>
  </conditionalFormatting>
  <conditionalFormatting sqref="BW4:BW22">
    <cfRule type="cellIs" dxfId="1287" priority="346" operator="lessThan">
      <formula>0</formula>
    </cfRule>
  </conditionalFormatting>
  <conditionalFormatting sqref="BW3:BW22">
    <cfRule type="cellIs" dxfId="1286" priority="345" operator="lessThan">
      <formula>0</formula>
    </cfRule>
  </conditionalFormatting>
  <conditionalFormatting sqref="BY21">
    <cfRule type="cellIs" dxfId="1285" priority="344" operator="lessThan">
      <formula>0</formula>
    </cfRule>
  </conditionalFormatting>
  <conditionalFormatting sqref="BY22">
    <cfRule type="cellIs" dxfId="1284" priority="343" operator="lessThan">
      <formula>0</formula>
    </cfRule>
  </conditionalFormatting>
  <conditionalFormatting sqref="BY3:BY20">
    <cfRule type="cellIs" dxfId="1283" priority="342" operator="lessThan">
      <formula>0</formula>
    </cfRule>
  </conditionalFormatting>
  <conditionalFormatting sqref="BZ4:BZ22">
    <cfRule type="cellIs" dxfId="1282" priority="341" operator="lessThan">
      <formula>0</formula>
    </cfRule>
  </conditionalFormatting>
  <conditionalFormatting sqref="BZ3:BZ22">
    <cfRule type="cellIs" dxfId="1281" priority="340" operator="lessThan">
      <formula>0</formula>
    </cfRule>
  </conditionalFormatting>
  <conditionalFormatting sqref="A39:B39 A49:C54 A48:B48 A37:C38 A40:C47">
    <cfRule type="cellIs" dxfId="1280" priority="339" operator="lessThan">
      <formula>0</formula>
    </cfRule>
  </conditionalFormatting>
  <conditionalFormatting sqref="C39">
    <cfRule type="cellIs" dxfId="1279" priority="338" operator="lessThan">
      <formula>0</formula>
    </cfRule>
  </conditionalFormatting>
  <conditionalFormatting sqref="C48">
    <cfRule type="cellIs" dxfId="1278" priority="337" operator="lessThan">
      <formula>0</formula>
    </cfRule>
  </conditionalFormatting>
  <conditionalFormatting sqref="A59:B59 A69:C74 A68:B68 A57:C58 A60:C67">
    <cfRule type="cellIs" dxfId="1277" priority="336" operator="lessThan">
      <formula>0</formula>
    </cfRule>
  </conditionalFormatting>
  <conditionalFormatting sqref="C59">
    <cfRule type="cellIs" dxfId="1276" priority="335" operator="lessThan">
      <formula>0</formula>
    </cfRule>
  </conditionalFormatting>
  <conditionalFormatting sqref="C68">
    <cfRule type="cellIs" dxfId="1275" priority="334" operator="lessThan">
      <formula>0</formula>
    </cfRule>
  </conditionalFormatting>
  <conditionalFormatting sqref="H57:H59">
    <cfRule type="cellIs" dxfId="1274" priority="324" operator="lessThan">
      <formula>0</formula>
    </cfRule>
  </conditionalFormatting>
  <conditionalFormatting sqref="H56">
    <cfRule type="cellIs" dxfId="1273" priority="322" operator="lessThan">
      <formula>0</formula>
    </cfRule>
  </conditionalFormatting>
  <conditionalFormatting sqref="H36:I36">
    <cfRule type="cellIs" dxfId="1272" priority="328" operator="lessThan">
      <formula>0</formula>
    </cfRule>
  </conditionalFormatting>
  <conditionalFormatting sqref="H37:I39">
    <cfRule type="cellIs" dxfId="1271" priority="327" operator="lessThan">
      <formula>0</formula>
    </cfRule>
  </conditionalFormatting>
  <conditionalFormatting sqref="H60:H74">
    <cfRule type="cellIs" dxfId="1270" priority="323" operator="lessThan">
      <formula>0</formula>
    </cfRule>
  </conditionalFormatting>
  <conditionalFormatting sqref="I29">
    <cfRule type="cellIs" dxfId="1269" priority="333" operator="lessThan">
      <formula>0</formula>
    </cfRule>
  </conditionalFormatting>
  <conditionalFormatting sqref="H24:I24">
    <cfRule type="cellIs" dxfId="1268" priority="332" operator="lessThan">
      <formula>0</formula>
    </cfRule>
  </conditionalFormatting>
  <conditionalFormatting sqref="H25:I28">
    <cfRule type="cellIs" dxfId="1267" priority="331" operator="lessThan">
      <formula>0</formula>
    </cfRule>
  </conditionalFormatting>
  <conditionalFormatting sqref="H30:I30">
    <cfRule type="cellIs" dxfId="1266" priority="330" operator="lessThan">
      <formula>0</formula>
    </cfRule>
  </conditionalFormatting>
  <conditionalFormatting sqref="H31:I34">
    <cfRule type="cellIs" dxfId="1265" priority="329" operator="lessThan">
      <formula>0</formula>
    </cfRule>
  </conditionalFormatting>
  <conditionalFormatting sqref="H40:I54">
    <cfRule type="cellIs" dxfId="1264" priority="326" operator="lessThan">
      <formula>0</formula>
    </cfRule>
  </conditionalFormatting>
  <conditionalFormatting sqref="I56">
    <cfRule type="cellIs" dxfId="1263" priority="325" operator="lessThan">
      <formula>0</formula>
    </cfRule>
  </conditionalFormatting>
  <conditionalFormatting sqref="I57:I74">
    <cfRule type="cellIs" dxfId="1262" priority="321" operator="lessThan">
      <formula>0</formula>
    </cfRule>
  </conditionalFormatting>
  <conditionalFormatting sqref="K57:K59">
    <cfRule type="cellIs" dxfId="1261" priority="311" operator="lessThan">
      <formula>0</formula>
    </cfRule>
  </conditionalFormatting>
  <conditionalFormatting sqref="K56">
    <cfRule type="cellIs" dxfId="1260" priority="309" operator="lessThan">
      <formula>0</formula>
    </cfRule>
  </conditionalFormatting>
  <conditionalFormatting sqref="K36:L36">
    <cfRule type="cellIs" dxfId="1259" priority="315" operator="lessThan">
      <formula>0</formula>
    </cfRule>
  </conditionalFormatting>
  <conditionalFormatting sqref="K37:L39">
    <cfRule type="cellIs" dxfId="1258" priority="314" operator="lessThan">
      <formula>0</formula>
    </cfRule>
  </conditionalFormatting>
  <conditionalFormatting sqref="K60:K74">
    <cfRule type="cellIs" dxfId="1257" priority="310" operator="lessThan">
      <formula>0</formula>
    </cfRule>
  </conditionalFormatting>
  <conditionalFormatting sqref="L29">
    <cfRule type="cellIs" dxfId="1256" priority="320" operator="lessThan">
      <formula>0</formula>
    </cfRule>
  </conditionalFormatting>
  <conditionalFormatting sqref="K24:L24">
    <cfRule type="cellIs" dxfId="1255" priority="319" operator="lessThan">
      <formula>0</formula>
    </cfRule>
  </conditionalFormatting>
  <conditionalFormatting sqref="K25:L28">
    <cfRule type="cellIs" dxfId="1254" priority="318" operator="lessThan">
      <formula>0</formula>
    </cfRule>
  </conditionalFormatting>
  <conditionalFormatting sqref="K30:L30">
    <cfRule type="cellIs" dxfId="1253" priority="317" operator="lessThan">
      <formula>0</formula>
    </cfRule>
  </conditionalFormatting>
  <conditionalFormatting sqref="K31:L34">
    <cfRule type="cellIs" dxfId="1252" priority="316" operator="lessThan">
      <formula>0</formula>
    </cfRule>
  </conditionalFormatting>
  <conditionalFormatting sqref="K40:L54">
    <cfRule type="cellIs" dxfId="1251" priority="313" operator="lessThan">
      <formula>0</formula>
    </cfRule>
  </conditionalFormatting>
  <conditionalFormatting sqref="L56">
    <cfRule type="cellIs" dxfId="1250" priority="312" operator="lessThan">
      <formula>0</formula>
    </cfRule>
  </conditionalFormatting>
  <conditionalFormatting sqref="L57:L74">
    <cfRule type="cellIs" dxfId="1249" priority="308" operator="lessThan">
      <formula>0</formula>
    </cfRule>
  </conditionalFormatting>
  <conditionalFormatting sqref="N57:N59">
    <cfRule type="cellIs" dxfId="1248" priority="298" operator="lessThan">
      <formula>0</formula>
    </cfRule>
  </conditionalFormatting>
  <conditionalFormatting sqref="N56">
    <cfRule type="cellIs" dxfId="1247" priority="296" operator="lessThan">
      <formula>0</formula>
    </cfRule>
  </conditionalFormatting>
  <conditionalFormatting sqref="N36:O36">
    <cfRule type="cellIs" dxfId="1246" priority="302" operator="lessThan">
      <formula>0</formula>
    </cfRule>
  </conditionalFormatting>
  <conditionalFormatting sqref="N37:O39">
    <cfRule type="cellIs" dxfId="1245" priority="301" operator="lessThan">
      <formula>0</formula>
    </cfRule>
  </conditionalFormatting>
  <conditionalFormatting sqref="N60:N74">
    <cfRule type="cellIs" dxfId="1244" priority="297" operator="lessThan">
      <formula>0</formula>
    </cfRule>
  </conditionalFormatting>
  <conditionalFormatting sqref="O29">
    <cfRule type="cellIs" dxfId="1243" priority="307" operator="lessThan">
      <formula>0</formula>
    </cfRule>
  </conditionalFormatting>
  <conditionalFormatting sqref="N24:O24">
    <cfRule type="cellIs" dxfId="1242" priority="306" operator="lessThan">
      <formula>0</formula>
    </cfRule>
  </conditionalFormatting>
  <conditionalFormatting sqref="N25:O28">
    <cfRule type="cellIs" dxfId="1241" priority="305" operator="lessThan">
      <formula>0</formula>
    </cfRule>
  </conditionalFormatting>
  <conditionalFormatting sqref="N30:O30">
    <cfRule type="cellIs" dxfId="1240" priority="304" operator="lessThan">
      <formula>0</formula>
    </cfRule>
  </conditionalFormatting>
  <conditionalFormatting sqref="N31:O34">
    <cfRule type="cellIs" dxfId="1239" priority="303" operator="lessThan">
      <formula>0</formula>
    </cfRule>
  </conditionalFormatting>
  <conditionalFormatting sqref="N40:O54">
    <cfRule type="cellIs" dxfId="1238" priority="300" operator="lessThan">
      <formula>0</formula>
    </cfRule>
  </conditionalFormatting>
  <conditionalFormatting sqref="O56">
    <cfRule type="cellIs" dxfId="1237" priority="299" operator="lessThan">
      <formula>0</formula>
    </cfRule>
  </conditionalFormatting>
  <conditionalFormatting sqref="O57:O74">
    <cfRule type="cellIs" dxfId="1236" priority="295" operator="lessThan">
      <formula>0</formula>
    </cfRule>
  </conditionalFormatting>
  <conditionalFormatting sqref="Q57:Q59">
    <cfRule type="cellIs" dxfId="1235" priority="285" operator="lessThan">
      <formula>0</formula>
    </cfRule>
  </conditionalFormatting>
  <conditionalFormatting sqref="Q56">
    <cfRule type="cellIs" dxfId="1234" priority="283" operator="lessThan">
      <formula>0</formula>
    </cfRule>
  </conditionalFormatting>
  <conditionalFormatting sqref="Q36:R36">
    <cfRule type="cellIs" dxfId="1233" priority="289" operator="lessThan">
      <formula>0</formula>
    </cfRule>
  </conditionalFormatting>
  <conditionalFormatting sqref="Q37:R39">
    <cfRule type="cellIs" dxfId="1232" priority="288" operator="lessThan">
      <formula>0</formula>
    </cfRule>
  </conditionalFormatting>
  <conditionalFormatting sqref="Q60:Q74">
    <cfRule type="cellIs" dxfId="1231" priority="284" operator="lessThan">
      <formula>0</formula>
    </cfRule>
  </conditionalFormatting>
  <conditionalFormatting sqref="R29">
    <cfRule type="cellIs" dxfId="1230" priority="294" operator="lessThan">
      <formula>0</formula>
    </cfRule>
  </conditionalFormatting>
  <conditionalFormatting sqref="Q24:R24">
    <cfRule type="cellIs" dxfId="1229" priority="293" operator="lessThan">
      <formula>0</formula>
    </cfRule>
  </conditionalFormatting>
  <conditionalFormatting sqref="Q25:R28">
    <cfRule type="cellIs" dxfId="1228" priority="292" operator="lessThan">
      <formula>0</formula>
    </cfRule>
  </conditionalFormatting>
  <conditionalFormatting sqref="Q30:R30">
    <cfRule type="cellIs" dxfId="1227" priority="291" operator="lessThan">
      <formula>0</formula>
    </cfRule>
  </conditionalFormatting>
  <conditionalFormatting sqref="Q31:R34">
    <cfRule type="cellIs" dxfId="1226" priority="290" operator="lessThan">
      <formula>0</formula>
    </cfRule>
  </conditionalFormatting>
  <conditionalFormatting sqref="Q40:R54">
    <cfRule type="cellIs" dxfId="1225" priority="287" operator="lessThan">
      <formula>0</formula>
    </cfRule>
  </conditionalFormatting>
  <conditionalFormatting sqref="R56">
    <cfRule type="cellIs" dxfId="1224" priority="286" operator="lessThan">
      <formula>0</formula>
    </cfRule>
  </conditionalFormatting>
  <conditionalFormatting sqref="R57:R74">
    <cfRule type="cellIs" dxfId="1223" priority="282" operator="lessThan">
      <formula>0</formula>
    </cfRule>
  </conditionalFormatting>
  <conditionalFormatting sqref="T57:T59">
    <cfRule type="cellIs" dxfId="1222" priority="272" operator="lessThan">
      <formula>0</formula>
    </cfRule>
  </conditionalFormatting>
  <conditionalFormatting sqref="T56">
    <cfRule type="cellIs" dxfId="1221" priority="270" operator="lessThan">
      <formula>0</formula>
    </cfRule>
  </conditionalFormatting>
  <conditionalFormatting sqref="T36:U36">
    <cfRule type="cellIs" dxfId="1220" priority="276" operator="lessThan">
      <formula>0</formula>
    </cfRule>
  </conditionalFormatting>
  <conditionalFormatting sqref="T37:U39">
    <cfRule type="cellIs" dxfId="1219" priority="275" operator="lessThan">
      <formula>0</formula>
    </cfRule>
  </conditionalFormatting>
  <conditionalFormatting sqref="T60:T74">
    <cfRule type="cellIs" dxfId="1218" priority="271" operator="lessThan">
      <formula>0</formula>
    </cfRule>
  </conditionalFormatting>
  <conditionalFormatting sqref="U29">
    <cfRule type="cellIs" dxfId="1217" priority="281" operator="lessThan">
      <formula>0</formula>
    </cfRule>
  </conditionalFormatting>
  <conditionalFormatting sqref="T24:U24">
    <cfRule type="cellIs" dxfId="1216" priority="280" operator="lessThan">
      <formula>0</formula>
    </cfRule>
  </conditionalFormatting>
  <conditionalFormatting sqref="T25:U28">
    <cfRule type="cellIs" dxfId="1215" priority="279" operator="lessThan">
      <formula>0</formula>
    </cfRule>
  </conditionalFormatting>
  <conditionalFormatting sqref="T30:U30">
    <cfRule type="cellIs" dxfId="1214" priority="278" operator="lessThan">
      <formula>0</formula>
    </cfRule>
  </conditionalFormatting>
  <conditionalFormatting sqref="T31:U34">
    <cfRule type="cellIs" dxfId="1213" priority="277" operator="lessThan">
      <formula>0</formula>
    </cfRule>
  </conditionalFormatting>
  <conditionalFormatting sqref="T40:U54">
    <cfRule type="cellIs" dxfId="1212" priority="274" operator="lessThan">
      <formula>0</formula>
    </cfRule>
  </conditionalFormatting>
  <conditionalFormatting sqref="U56">
    <cfRule type="cellIs" dxfId="1211" priority="273" operator="lessThan">
      <formula>0</formula>
    </cfRule>
  </conditionalFormatting>
  <conditionalFormatting sqref="U57:U74">
    <cfRule type="cellIs" dxfId="1210" priority="269" operator="lessThan">
      <formula>0</formula>
    </cfRule>
  </conditionalFormatting>
  <conditionalFormatting sqref="W57:W59">
    <cfRule type="cellIs" dxfId="1209" priority="259" operator="lessThan">
      <formula>0</formula>
    </cfRule>
  </conditionalFormatting>
  <conditionalFormatting sqref="W56">
    <cfRule type="cellIs" dxfId="1208" priority="257" operator="lessThan">
      <formula>0</formula>
    </cfRule>
  </conditionalFormatting>
  <conditionalFormatting sqref="W36:X36">
    <cfRule type="cellIs" dxfId="1207" priority="263" operator="lessThan">
      <formula>0</formula>
    </cfRule>
  </conditionalFormatting>
  <conditionalFormatting sqref="W37:X39">
    <cfRule type="cellIs" dxfId="1206" priority="262" operator="lessThan">
      <formula>0</formula>
    </cfRule>
  </conditionalFormatting>
  <conditionalFormatting sqref="W60:W74">
    <cfRule type="cellIs" dxfId="1205" priority="258" operator="lessThan">
      <formula>0</formula>
    </cfRule>
  </conditionalFormatting>
  <conditionalFormatting sqref="X29">
    <cfRule type="cellIs" dxfId="1204" priority="268" operator="lessThan">
      <formula>0</formula>
    </cfRule>
  </conditionalFormatting>
  <conditionalFormatting sqref="W24:X24">
    <cfRule type="cellIs" dxfId="1203" priority="267" operator="lessThan">
      <formula>0</formula>
    </cfRule>
  </conditionalFormatting>
  <conditionalFormatting sqref="W25:X28">
    <cfRule type="cellIs" dxfId="1202" priority="266" operator="lessThan">
      <formula>0</formula>
    </cfRule>
  </conditionalFormatting>
  <conditionalFormatting sqref="W30:X30">
    <cfRule type="cellIs" dxfId="1201" priority="265" operator="lessThan">
      <formula>0</formula>
    </cfRule>
  </conditionalFormatting>
  <conditionalFormatting sqref="W31:X34">
    <cfRule type="cellIs" dxfId="1200" priority="264" operator="lessThan">
      <formula>0</formula>
    </cfRule>
  </conditionalFormatting>
  <conditionalFormatting sqref="W40:X54">
    <cfRule type="cellIs" dxfId="1199" priority="261" operator="lessThan">
      <formula>0</formula>
    </cfRule>
  </conditionalFormatting>
  <conditionalFormatting sqref="X56">
    <cfRule type="cellIs" dxfId="1198" priority="260" operator="lessThan">
      <formula>0</formula>
    </cfRule>
  </conditionalFormatting>
  <conditionalFormatting sqref="X57:X74">
    <cfRule type="cellIs" dxfId="1197" priority="256" operator="lessThan">
      <formula>0</formula>
    </cfRule>
  </conditionalFormatting>
  <conditionalFormatting sqref="Z57:Z59">
    <cfRule type="cellIs" dxfId="1196" priority="246" operator="lessThan">
      <formula>0</formula>
    </cfRule>
  </conditionalFormatting>
  <conditionalFormatting sqref="Z56">
    <cfRule type="cellIs" dxfId="1195" priority="244" operator="lessThan">
      <formula>0</formula>
    </cfRule>
  </conditionalFormatting>
  <conditionalFormatting sqref="Z36:AA36">
    <cfRule type="cellIs" dxfId="1194" priority="250" operator="lessThan">
      <formula>0</formula>
    </cfRule>
  </conditionalFormatting>
  <conditionalFormatting sqref="Z37:AA39">
    <cfRule type="cellIs" dxfId="1193" priority="249" operator="lessThan">
      <formula>0</formula>
    </cfRule>
  </conditionalFormatting>
  <conditionalFormatting sqref="Z60:Z74">
    <cfRule type="cellIs" dxfId="1192" priority="245" operator="lessThan">
      <formula>0</formula>
    </cfRule>
  </conditionalFormatting>
  <conditionalFormatting sqref="AA29">
    <cfRule type="cellIs" dxfId="1191" priority="255" operator="lessThan">
      <formula>0</formula>
    </cfRule>
  </conditionalFormatting>
  <conditionalFormatting sqref="Z24:AA24">
    <cfRule type="cellIs" dxfId="1190" priority="254" operator="lessThan">
      <formula>0</formula>
    </cfRule>
  </conditionalFormatting>
  <conditionalFormatting sqref="Z25:AA28">
    <cfRule type="cellIs" dxfId="1189" priority="253" operator="lessThan">
      <formula>0</formula>
    </cfRule>
  </conditionalFormatting>
  <conditionalFormatting sqref="Z30:AA30">
    <cfRule type="cellIs" dxfId="1188" priority="252" operator="lessThan">
      <formula>0</formula>
    </cfRule>
  </conditionalFormatting>
  <conditionalFormatting sqref="Z31:AA34">
    <cfRule type="cellIs" dxfId="1187" priority="251" operator="lessThan">
      <formula>0</formula>
    </cfRule>
  </conditionalFormatting>
  <conditionalFormatting sqref="Z40:AA54">
    <cfRule type="cellIs" dxfId="1186" priority="248" operator="lessThan">
      <formula>0</formula>
    </cfRule>
  </conditionalFormatting>
  <conditionalFormatting sqref="AA56">
    <cfRule type="cellIs" dxfId="1185" priority="247" operator="lessThan">
      <formula>0</formula>
    </cfRule>
  </conditionalFormatting>
  <conditionalFormatting sqref="AA57:AA74">
    <cfRule type="cellIs" dxfId="1184" priority="243" operator="lessThan">
      <formula>0</formula>
    </cfRule>
  </conditionalFormatting>
  <conditionalFormatting sqref="AC57:AC59">
    <cfRule type="cellIs" dxfId="1183" priority="233" operator="lessThan">
      <formula>0</formula>
    </cfRule>
  </conditionalFormatting>
  <conditionalFormatting sqref="AC56">
    <cfRule type="cellIs" dxfId="1182" priority="231" operator="lessThan">
      <formula>0</formula>
    </cfRule>
  </conditionalFormatting>
  <conditionalFormatting sqref="AC36:AD36">
    <cfRule type="cellIs" dxfId="1181" priority="237" operator="lessThan">
      <formula>0</formula>
    </cfRule>
  </conditionalFormatting>
  <conditionalFormatting sqref="AC37:AD39">
    <cfRule type="cellIs" dxfId="1180" priority="236" operator="lessThan">
      <formula>0</formula>
    </cfRule>
  </conditionalFormatting>
  <conditionalFormatting sqref="AC60:AC74">
    <cfRule type="cellIs" dxfId="1179" priority="232" operator="lessThan">
      <formula>0</formula>
    </cfRule>
  </conditionalFormatting>
  <conditionalFormatting sqref="AD29">
    <cfRule type="cellIs" dxfId="1178" priority="242" operator="lessThan">
      <formula>0</formula>
    </cfRule>
  </conditionalFormatting>
  <conditionalFormatting sqref="AC24:AD24">
    <cfRule type="cellIs" dxfId="1177" priority="241" operator="lessThan">
      <formula>0</formula>
    </cfRule>
  </conditionalFormatting>
  <conditionalFormatting sqref="AC25:AD28">
    <cfRule type="cellIs" dxfId="1176" priority="240" operator="lessThan">
      <formula>0</formula>
    </cfRule>
  </conditionalFormatting>
  <conditionalFormatting sqref="AC30:AD30">
    <cfRule type="cellIs" dxfId="1175" priority="239" operator="lessThan">
      <formula>0</formula>
    </cfRule>
  </conditionalFormatting>
  <conditionalFormatting sqref="AC31:AD34">
    <cfRule type="cellIs" dxfId="1174" priority="238" operator="lessThan">
      <formula>0</formula>
    </cfRule>
  </conditionalFormatting>
  <conditionalFormatting sqref="AC40:AD54">
    <cfRule type="cellIs" dxfId="1173" priority="235" operator="lessThan">
      <formula>0</formula>
    </cfRule>
  </conditionalFormatting>
  <conditionalFormatting sqref="AD56">
    <cfRule type="cellIs" dxfId="1172" priority="234" operator="lessThan">
      <formula>0</formula>
    </cfRule>
  </conditionalFormatting>
  <conditionalFormatting sqref="AD57:AD74">
    <cfRule type="cellIs" dxfId="1171" priority="230" operator="lessThan">
      <formula>0</formula>
    </cfRule>
  </conditionalFormatting>
  <conditionalFormatting sqref="AF57:AF59">
    <cfRule type="cellIs" dxfId="1170" priority="220" operator="lessThan">
      <formula>0</formula>
    </cfRule>
  </conditionalFormatting>
  <conditionalFormatting sqref="AF56">
    <cfRule type="cellIs" dxfId="1169" priority="218" operator="lessThan">
      <formula>0</formula>
    </cfRule>
  </conditionalFormatting>
  <conditionalFormatting sqref="AF36:AG36">
    <cfRule type="cellIs" dxfId="1168" priority="224" operator="lessThan">
      <formula>0</formula>
    </cfRule>
  </conditionalFormatting>
  <conditionalFormatting sqref="AF37:AG39">
    <cfRule type="cellIs" dxfId="1167" priority="223" operator="lessThan">
      <formula>0</formula>
    </cfRule>
  </conditionalFormatting>
  <conditionalFormatting sqref="AF60:AF74">
    <cfRule type="cellIs" dxfId="1166" priority="219" operator="lessThan">
      <formula>0</formula>
    </cfRule>
  </conditionalFormatting>
  <conditionalFormatting sqref="AG29">
    <cfRule type="cellIs" dxfId="1165" priority="229" operator="lessThan">
      <formula>0</formula>
    </cfRule>
  </conditionalFormatting>
  <conditionalFormatting sqref="AF24:AG24">
    <cfRule type="cellIs" dxfId="1164" priority="228" operator="lessThan">
      <formula>0</formula>
    </cfRule>
  </conditionalFormatting>
  <conditionalFormatting sqref="AF25:AG28">
    <cfRule type="cellIs" dxfId="1163" priority="227" operator="lessThan">
      <formula>0</formula>
    </cfRule>
  </conditionalFormatting>
  <conditionalFormatting sqref="AF30:AG30">
    <cfRule type="cellIs" dxfId="1162" priority="226" operator="lessThan">
      <formula>0</formula>
    </cfRule>
  </conditionalFormatting>
  <conditionalFormatting sqref="AF31:AG34">
    <cfRule type="cellIs" dxfId="1161" priority="225" operator="lessThan">
      <formula>0</formula>
    </cfRule>
  </conditionalFormatting>
  <conditionalFormatting sqref="AF40:AG54">
    <cfRule type="cellIs" dxfId="1160" priority="222" operator="lessThan">
      <formula>0</formula>
    </cfRule>
  </conditionalFormatting>
  <conditionalFormatting sqref="AG56">
    <cfRule type="cellIs" dxfId="1159" priority="221" operator="lessThan">
      <formula>0</formula>
    </cfRule>
  </conditionalFormatting>
  <conditionalFormatting sqref="AG57:AG74">
    <cfRule type="cellIs" dxfId="1158" priority="217" operator="lessThan">
      <formula>0</formula>
    </cfRule>
  </conditionalFormatting>
  <conditionalFormatting sqref="AI57:AI59">
    <cfRule type="cellIs" dxfId="1157" priority="207" operator="lessThan">
      <formula>0</formula>
    </cfRule>
  </conditionalFormatting>
  <conditionalFormatting sqref="AI56">
    <cfRule type="cellIs" dxfId="1156" priority="205" operator="lessThan">
      <formula>0</formula>
    </cfRule>
  </conditionalFormatting>
  <conditionalFormatting sqref="AI36:AJ36">
    <cfRule type="cellIs" dxfId="1155" priority="211" operator="lessThan">
      <formula>0</formula>
    </cfRule>
  </conditionalFormatting>
  <conditionalFormatting sqref="AI37:AJ39">
    <cfRule type="cellIs" dxfId="1154" priority="210" operator="lessThan">
      <formula>0</formula>
    </cfRule>
  </conditionalFormatting>
  <conditionalFormatting sqref="AI60:AI74">
    <cfRule type="cellIs" dxfId="1153" priority="206" operator="lessThan">
      <formula>0</formula>
    </cfRule>
  </conditionalFormatting>
  <conditionalFormatting sqref="AJ29">
    <cfRule type="cellIs" dxfId="1152" priority="216" operator="lessThan">
      <formula>0</formula>
    </cfRule>
  </conditionalFormatting>
  <conditionalFormatting sqref="AI24:AJ24">
    <cfRule type="cellIs" dxfId="1151" priority="215" operator="lessThan">
      <formula>0</formula>
    </cfRule>
  </conditionalFormatting>
  <conditionalFormatting sqref="AI25:AJ28">
    <cfRule type="cellIs" dxfId="1150" priority="214" operator="lessThan">
      <formula>0</formula>
    </cfRule>
  </conditionalFormatting>
  <conditionalFormatting sqref="AI30:AJ30">
    <cfRule type="cellIs" dxfId="1149" priority="213" operator="lessThan">
      <formula>0</formula>
    </cfRule>
  </conditionalFormatting>
  <conditionalFormatting sqref="AI31:AJ34">
    <cfRule type="cellIs" dxfId="1148" priority="212" operator="lessThan">
      <formula>0</formula>
    </cfRule>
  </conditionalFormatting>
  <conditionalFormatting sqref="AI40:AJ54">
    <cfRule type="cellIs" dxfId="1147" priority="209" operator="lessThan">
      <formula>0</formula>
    </cfRule>
  </conditionalFormatting>
  <conditionalFormatting sqref="AJ56">
    <cfRule type="cellIs" dxfId="1146" priority="208" operator="lessThan">
      <formula>0</formula>
    </cfRule>
  </conditionalFormatting>
  <conditionalFormatting sqref="AJ57:AJ74">
    <cfRule type="cellIs" dxfId="1145" priority="204" operator="lessThan">
      <formula>0</formula>
    </cfRule>
  </conditionalFormatting>
  <conditionalFormatting sqref="AL57:AL59">
    <cfRule type="cellIs" dxfId="1144" priority="194" operator="lessThan">
      <formula>0</formula>
    </cfRule>
  </conditionalFormatting>
  <conditionalFormatting sqref="AL56">
    <cfRule type="cellIs" dxfId="1143" priority="192" operator="lessThan">
      <formula>0</formula>
    </cfRule>
  </conditionalFormatting>
  <conditionalFormatting sqref="AL36:AM36">
    <cfRule type="cellIs" dxfId="1142" priority="198" operator="lessThan">
      <formula>0</formula>
    </cfRule>
  </conditionalFormatting>
  <conditionalFormatting sqref="AL37:AM39">
    <cfRule type="cellIs" dxfId="1141" priority="197" operator="lessThan">
      <formula>0</formula>
    </cfRule>
  </conditionalFormatting>
  <conditionalFormatting sqref="AL60:AL74">
    <cfRule type="cellIs" dxfId="1140" priority="193" operator="lessThan">
      <formula>0</formula>
    </cfRule>
  </conditionalFormatting>
  <conditionalFormatting sqref="AM29">
    <cfRule type="cellIs" dxfId="1139" priority="203" operator="lessThan">
      <formula>0</formula>
    </cfRule>
  </conditionalFormatting>
  <conditionalFormatting sqref="AL24:AM24">
    <cfRule type="cellIs" dxfId="1138" priority="202" operator="lessThan">
      <formula>0</formula>
    </cfRule>
  </conditionalFormatting>
  <conditionalFormatting sqref="AL25:AM28">
    <cfRule type="cellIs" dxfId="1137" priority="201" operator="lessThan">
      <formula>0</formula>
    </cfRule>
  </conditionalFormatting>
  <conditionalFormatting sqref="AL30:AM30">
    <cfRule type="cellIs" dxfId="1136" priority="200" operator="lessThan">
      <formula>0</formula>
    </cfRule>
  </conditionalFormatting>
  <conditionalFormatting sqref="AL31:AM34">
    <cfRule type="cellIs" dxfId="1135" priority="199" operator="lessThan">
      <formula>0</formula>
    </cfRule>
  </conditionalFormatting>
  <conditionalFormatting sqref="AL40:AM54">
    <cfRule type="cellIs" dxfId="1134" priority="196" operator="lessThan">
      <formula>0</formula>
    </cfRule>
  </conditionalFormatting>
  <conditionalFormatting sqref="AM56">
    <cfRule type="cellIs" dxfId="1133" priority="195" operator="lessThan">
      <formula>0</formula>
    </cfRule>
  </conditionalFormatting>
  <conditionalFormatting sqref="AM57:AM74">
    <cfRule type="cellIs" dxfId="1132" priority="191" operator="lessThan">
      <formula>0</formula>
    </cfRule>
  </conditionalFormatting>
  <conditionalFormatting sqref="AO57:AO59">
    <cfRule type="cellIs" dxfId="1131" priority="181" operator="lessThan">
      <formula>0</formula>
    </cfRule>
  </conditionalFormatting>
  <conditionalFormatting sqref="AO56">
    <cfRule type="cellIs" dxfId="1130" priority="179" operator="lessThan">
      <formula>0</formula>
    </cfRule>
  </conditionalFormatting>
  <conditionalFormatting sqref="AO36:AP36">
    <cfRule type="cellIs" dxfId="1129" priority="185" operator="lessThan">
      <formula>0</formula>
    </cfRule>
  </conditionalFormatting>
  <conditionalFormatting sqref="AO37:AP39">
    <cfRule type="cellIs" dxfId="1128" priority="184" operator="lessThan">
      <formula>0</formula>
    </cfRule>
  </conditionalFormatting>
  <conditionalFormatting sqref="AO60:AO74">
    <cfRule type="cellIs" dxfId="1127" priority="180" operator="lessThan">
      <formula>0</formula>
    </cfRule>
  </conditionalFormatting>
  <conditionalFormatting sqref="AP29">
    <cfRule type="cellIs" dxfId="1126" priority="190" operator="lessThan">
      <formula>0</formula>
    </cfRule>
  </conditionalFormatting>
  <conditionalFormatting sqref="AO24:AP24">
    <cfRule type="cellIs" dxfId="1125" priority="189" operator="lessThan">
      <formula>0</formula>
    </cfRule>
  </conditionalFormatting>
  <conditionalFormatting sqref="AO25:AP28">
    <cfRule type="cellIs" dxfId="1124" priority="188" operator="lessThan">
      <formula>0</formula>
    </cfRule>
  </conditionalFormatting>
  <conditionalFormatting sqref="AO30:AP30">
    <cfRule type="cellIs" dxfId="1123" priority="187" operator="lessThan">
      <formula>0</formula>
    </cfRule>
  </conditionalFormatting>
  <conditionalFormatting sqref="AO31:AP34">
    <cfRule type="cellIs" dxfId="1122" priority="186" operator="lessThan">
      <formula>0</formula>
    </cfRule>
  </conditionalFormatting>
  <conditionalFormatting sqref="AO40:AP54">
    <cfRule type="cellIs" dxfId="1121" priority="183" operator="lessThan">
      <formula>0</formula>
    </cfRule>
  </conditionalFormatting>
  <conditionalFormatting sqref="AP56">
    <cfRule type="cellIs" dxfId="1120" priority="182" operator="lessThan">
      <formula>0</formula>
    </cfRule>
  </conditionalFormatting>
  <conditionalFormatting sqref="AP57:AP74">
    <cfRule type="cellIs" dxfId="1119" priority="178" operator="lessThan">
      <formula>0</formula>
    </cfRule>
  </conditionalFormatting>
  <conditionalFormatting sqref="AR57:AR59">
    <cfRule type="cellIs" dxfId="1118" priority="168" operator="lessThan">
      <formula>0</formula>
    </cfRule>
  </conditionalFormatting>
  <conditionalFormatting sqref="AR56">
    <cfRule type="cellIs" dxfId="1117" priority="166" operator="lessThan">
      <formula>0</formula>
    </cfRule>
  </conditionalFormatting>
  <conditionalFormatting sqref="AR36:AS36">
    <cfRule type="cellIs" dxfId="1116" priority="172" operator="lessThan">
      <formula>0</formula>
    </cfRule>
  </conditionalFormatting>
  <conditionalFormatting sqref="AR37:AS39">
    <cfRule type="cellIs" dxfId="1115" priority="171" operator="lessThan">
      <formula>0</formula>
    </cfRule>
  </conditionalFormatting>
  <conditionalFormatting sqref="AR60:AR74">
    <cfRule type="cellIs" dxfId="1114" priority="167" operator="lessThan">
      <formula>0</formula>
    </cfRule>
  </conditionalFormatting>
  <conditionalFormatting sqref="AS29">
    <cfRule type="cellIs" dxfId="1113" priority="177" operator="lessThan">
      <formula>0</formula>
    </cfRule>
  </conditionalFormatting>
  <conditionalFormatting sqref="AR24:AS24">
    <cfRule type="cellIs" dxfId="1112" priority="176" operator="lessThan">
      <formula>0</formula>
    </cfRule>
  </conditionalFormatting>
  <conditionalFormatting sqref="AR25:AS28">
    <cfRule type="cellIs" dxfId="1111" priority="175" operator="lessThan">
      <formula>0</formula>
    </cfRule>
  </conditionalFormatting>
  <conditionalFormatting sqref="AR30:AS30">
    <cfRule type="cellIs" dxfId="1110" priority="174" operator="lessThan">
      <formula>0</formula>
    </cfRule>
  </conditionalFormatting>
  <conditionalFormatting sqref="AR31:AS34">
    <cfRule type="cellIs" dxfId="1109" priority="173" operator="lessThan">
      <formula>0</formula>
    </cfRule>
  </conditionalFormatting>
  <conditionalFormatting sqref="AR40:AS54">
    <cfRule type="cellIs" dxfId="1108" priority="170" operator="lessThan">
      <formula>0</formula>
    </cfRule>
  </conditionalFormatting>
  <conditionalFormatting sqref="AS56">
    <cfRule type="cellIs" dxfId="1107" priority="169" operator="lessThan">
      <formula>0</formula>
    </cfRule>
  </conditionalFormatting>
  <conditionalFormatting sqref="AS57:AS74">
    <cfRule type="cellIs" dxfId="1106" priority="165" operator="lessThan">
      <formula>0</formula>
    </cfRule>
  </conditionalFormatting>
  <conditionalFormatting sqref="AU57:AU59">
    <cfRule type="cellIs" dxfId="1105" priority="155" operator="lessThan">
      <formula>0</formula>
    </cfRule>
  </conditionalFormatting>
  <conditionalFormatting sqref="AU56">
    <cfRule type="cellIs" dxfId="1104" priority="153" operator="lessThan">
      <formula>0</formula>
    </cfRule>
  </conditionalFormatting>
  <conditionalFormatting sqref="AU36:AV36">
    <cfRule type="cellIs" dxfId="1103" priority="159" operator="lessThan">
      <formula>0</formula>
    </cfRule>
  </conditionalFormatting>
  <conditionalFormatting sqref="AU37:AV39">
    <cfRule type="cellIs" dxfId="1102" priority="158" operator="lessThan">
      <formula>0</formula>
    </cfRule>
  </conditionalFormatting>
  <conditionalFormatting sqref="AU60:AU74">
    <cfRule type="cellIs" dxfId="1101" priority="154" operator="lessThan">
      <formula>0</formula>
    </cfRule>
  </conditionalFormatting>
  <conditionalFormatting sqref="AV29">
    <cfRule type="cellIs" dxfId="1100" priority="164" operator="lessThan">
      <formula>0</formula>
    </cfRule>
  </conditionalFormatting>
  <conditionalFormatting sqref="AU24:AV24">
    <cfRule type="cellIs" dxfId="1099" priority="163" operator="lessThan">
      <formula>0</formula>
    </cfRule>
  </conditionalFormatting>
  <conditionalFormatting sqref="AU25:AV28">
    <cfRule type="cellIs" dxfId="1098" priority="162" operator="lessThan">
      <formula>0</formula>
    </cfRule>
  </conditionalFormatting>
  <conditionalFormatting sqref="AU30:AV30">
    <cfRule type="cellIs" dxfId="1097" priority="161" operator="lessThan">
      <formula>0</formula>
    </cfRule>
  </conditionalFormatting>
  <conditionalFormatting sqref="AU31:AV34">
    <cfRule type="cellIs" dxfId="1096" priority="160" operator="lessThan">
      <formula>0</formula>
    </cfRule>
  </conditionalFormatting>
  <conditionalFormatting sqref="AU40:AV54">
    <cfRule type="cellIs" dxfId="1095" priority="157" operator="lessThan">
      <formula>0</formula>
    </cfRule>
  </conditionalFormatting>
  <conditionalFormatting sqref="AV56">
    <cfRule type="cellIs" dxfId="1094" priority="156" operator="lessThan">
      <formula>0</formula>
    </cfRule>
  </conditionalFormatting>
  <conditionalFormatting sqref="AV57:AV74">
    <cfRule type="cellIs" dxfId="1093" priority="152" operator="lessThan">
      <formula>0</formula>
    </cfRule>
  </conditionalFormatting>
  <conditionalFormatting sqref="AX57:AX59">
    <cfRule type="cellIs" dxfId="1092" priority="142" operator="lessThan">
      <formula>0</formula>
    </cfRule>
  </conditionalFormatting>
  <conditionalFormatting sqref="AX56">
    <cfRule type="cellIs" dxfId="1091" priority="140" operator="lessThan">
      <formula>0</formula>
    </cfRule>
  </conditionalFormatting>
  <conditionalFormatting sqref="AX36:AY36">
    <cfRule type="cellIs" dxfId="1090" priority="146" operator="lessThan">
      <formula>0</formula>
    </cfRule>
  </conditionalFormatting>
  <conditionalFormatting sqref="AX37:AY39">
    <cfRule type="cellIs" dxfId="1089" priority="145" operator="lessThan">
      <formula>0</formula>
    </cfRule>
  </conditionalFormatting>
  <conditionalFormatting sqref="AX60:AX74">
    <cfRule type="cellIs" dxfId="1088" priority="141" operator="lessThan">
      <formula>0</formula>
    </cfRule>
  </conditionalFormatting>
  <conditionalFormatting sqref="AY29">
    <cfRule type="cellIs" dxfId="1087" priority="151" operator="lessThan">
      <formula>0</formula>
    </cfRule>
  </conditionalFormatting>
  <conditionalFormatting sqref="AX24:AY24">
    <cfRule type="cellIs" dxfId="1086" priority="150" operator="lessThan">
      <formula>0</formula>
    </cfRule>
  </conditionalFormatting>
  <conditionalFormatting sqref="AX25:AY28">
    <cfRule type="cellIs" dxfId="1085" priority="149" operator="lessThan">
      <formula>0</formula>
    </cfRule>
  </conditionalFormatting>
  <conditionalFormatting sqref="AX30:AY30">
    <cfRule type="cellIs" dxfId="1084" priority="148" operator="lessThan">
      <formula>0</formula>
    </cfRule>
  </conditionalFormatting>
  <conditionalFormatting sqref="AX31:AY34">
    <cfRule type="cellIs" dxfId="1083" priority="147" operator="lessThan">
      <formula>0</formula>
    </cfRule>
  </conditionalFormatting>
  <conditionalFormatting sqref="AX40:AY54">
    <cfRule type="cellIs" dxfId="1082" priority="144" operator="lessThan">
      <formula>0</formula>
    </cfRule>
  </conditionalFormatting>
  <conditionalFormatting sqref="AY56">
    <cfRule type="cellIs" dxfId="1081" priority="143" operator="lessThan">
      <formula>0</formula>
    </cfRule>
  </conditionalFormatting>
  <conditionalFormatting sqref="AY57:AY74">
    <cfRule type="cellIs" dxfId="1080" priority="139" operator="lessThan">
      <formula>0</formula>
    </cfRule>
  </conditionalFormatting>
  <conditionalFormatting sqref="BA57:BA59">
    <cfRule type="cellIs" dxfId="1079" priority="129" operator="lessThan">
      <formula>0</formula>
    </cfRule>
  </conditionalFormatting>
  <conditionalFormatting sqref="BA56">
    <cfRule type="cellIs" dxfId="1078" priority="127" operator="lessThan">
      <formula>0</formula>
    </cfRule>
  </conditionalFormatting>
  <conditionalFormatting sqref="BA36:BB36">
    <cfRule type="cellIs" dxfId="1077" priority="133" operator="lessThan">
      <formula>0</formula>
    </cfRule>
  </conditionalFormatting>
  <conditionalFormatting sqref="BA37:BB39">
    <cfRule type="cellIs" dxfId="1076" priority="132" operator="lessThan">
      <formula>0</formula>
    </cfRule>
  </conditionalFormatting>
  <conditionalFormatting sqref="BA60:BA74">
    <cfRule type="cellIs" dxfId="1075" priority="128" operator="lessThan">
      <formula>0</formula>
    </cfRule>
  </conditionalFormatting>
  <conditionalFormatting sqref="BB29">
    <cfRule type="cellIs" dxfId="1074" priority="138" operator="lessThan">
      <formula>0</formula>
    </cfRule>
  </conditionalFormatting>
  <conditionalFormatting sqref="BA24:BB24">
    <cfRule type="cellIs" dxfId="1073" priority="137" operator="lessThan">
      <formula>0</formula>
    </cfRule>
  </conditionalFormatting>
  <conditionalFormatting sqref="BA25:BB28">
    <cfRule type="cellIs" dxfId="1072" priority="136" operator="lessThan">
      <formula>0</formula>
    </cfRule>
  </conditionalFormatting>
  <conditionalFormatting sqref="BA30:BB30">
    <cfRule type="cellIs" dxfId="1071" priority="135" operator="lessThan">
      <formula>0</formula>
    </cfRule>
  </conditionalFormatting>
  <conditionalFormatting sqref="BA31:BB34">
    <cfRule type="cellIs" dxfId="1070" priority="134" operator="lessThan">
      <formula>0</formula>
    </cfRule>
  </conditionalFormatting>
  <conditionalFormatting sqref="BA40:BB54">
    <cfRule type="cellIs" dxfId="1069" priority="131" operator="lessThan">
      <formula>0</formula>
    </cfRule>
  </conditionalFormatting>
  <conditionalFormatting sqref="BB56">
    <cfRule type="cellIs" dxfId="1068" priority="130" operator="lessThan">
      <formula>0</formula>
    </cfRule>
  </conditionalFormatting>
  <conditionalFormatting sqref="BB57:BB74">
    <cfRule type="cellIs" dxfId="1067" priority="126" operator="lessThan">
      <formula>0</formula>
    </cfRule>
  </conditionalFormatting>
  <conditionalFormatting sqref="BD57:BD59">
    <cfRule type="cellIs" dxfId="1066" priority="116" operator="lessThan">
      <formula>0</formula>
    </cfRule>
  </conditionalFormatting>
  <conditionalFormatting sqref="BD56">
    <cfRule type="cellIs" dxfId="1065" priority="114" operator="lessThan">
      <formula>0</formula>
    </cfRule>
  </conditionalFormatting>
  <conditionalFormatting sqref="BD36:BE36">
    <cfRule type="cellIs" dxfId="1064" priority="120" operator="lessThan">
      <formula>0</formula>
    </cfRule>
  </conditionalFormatting>
  <conditionalFormatting sqref="BD37:BE39">
    <cfRule type="cellIs" dxfId="1063" priority="119" operator="lessThan">
      <formula>0</formula>
    </cfRule>
  </conditionalFormatting>
  <conditionalFormatting sqref="BD60:BD74">
    <cfRule type="cellIs" dxfId="1062" priority="115" operator="lessThan">
      <formula>0</formula>
    </cfRule>
  </conditionalFormatting>
  <conditionalFormatting sqref="BE29">
    <cfRule type="cellIs" dxfId="1061" priority="125" operator="lessThan">
      <formula>0</formula>
    </cfRule>
  </conditionalFormatting>
  <conditionalFormatting sqref="BD24:BE24">
    <cfRule type="cellIs" dxfId="1060" priority="124" operator="lessThan">
      <formula>0</formula>
    </cfRule>
  </conditionalFormatting>
  <conditionalFormatting sqref="BD25:BE28">
    <cfRule type="cellIs" dxfId="1059" priority="123" operator="lessThan">
      <formula>0</formula>
    </cfRule>
  </conditionalFormatting>
  <conditionalFormatting sqref="BD30:BE30">
    <cfRule type="cellIs" dxfId="1058" priority="122" operator="lessThan">
      <formula>0</formula>
    </cfRule>
  </conditionalFormatting>
  <conditionalFormatting sqref="BD31:BE34">
    <cfRule type="cellIs" dxfId="1057" priority="121" operator="lessThan">
      <formula>0</formula>
    </cfRule>
  </conditionalFormatting>
  <conditionalFormatting sqref="BD40:BE54">
    <cfRule type="cellIs" dxfId="1056" priority="118" operator="lessThan">
      <formula>0</formula>
    </cfRule>
  </conditionalFormatting>
  <conditionalFormatting sqref="BE56">
    <cfRule type="cellIs" dxfId="1055" priority="117" operator="lessThan">
      <formula>0</formula>
    </cfRule>
  </conditionalFormatting>
  <conditionalFormatting sqref="BE57:BE74">
    <cfRule type="cellIs" dxfId="1054" priority="113" operator="lessThan">
      <formula>0</formula>
    </cfRule>
  </conditionalFormatting>
  <conditionalFormatting sqref="BG57:BG59">
    <cfRule type="cellIs" dxfId="1053" priority="103" operator="lessThan">
      <formula>0</formula>
    </cfRule>
  </conditionalFormatting>
  <conditionalFormatting sqref="BG56">
    <cfRule type="cellIs" dxfId="1052" priority="101" operator="lessThan">
      <formula>0</formula>
    </cfRule>
  </conditionalFormatting>
  <conditionalFormatting sqref="BG36:BH36">
    <cfRule type="cellIs" dxfId="1051" priority="107" operator="lessThan">
      <formula>0</formula>
    </cfRule>
  </conditionalFormatting>
  <conditionalFormatting sqref="BG37:BH39">
    <cfRule type="cellIs" dxfId="1050" priority="106" operator="lessThan">
      <formula>0</formula>
    </cfRule>
  </conditionalFormatting>
  <conditionalFormatting sqref="BG60:BG74">
    <cfRule type="cellIs" dxfId="1049" priority="102" operator="lessThan">
      <formula>0</formula>
    </cfRule>
  </conditionalFormatting>
  <conditionalFormatting sqref="BH29">
    <cfRule type="cellIs" dxfId="1048" priority="112" operator="lessThan">
      <formula>0</formula>
    </cfRule>
  </conditionalFormatting>
  <conditionalFormatting sqref="BG24:BH24">
    <cfRule type="cellIs" dxfId="1047" priority="111" operator="lessThan">
      <formula>0</formula>
    </cfRule>
  </conditionalFormatting>
  <conditionalFormatting sqref="BG25:BH28">
    <cfRule type="cellIs" dxfId="1046" priority="110" operator="lessThan">
      <formula>0</formula>
    </cfRule>
  </conditionalFormatting>
  <conditionalFormatting sqref="BG30:BH30">
    <cfRule type="cellIs" dxfId="1045" priority="109" operator="lessThan">
      <formula>0</formula>
    </cfRule>
  </conditionalFormatting>
  <conditionalFormatting sqref="BG31:BH34">
    <cfRule type="cellIs" dxfId="1044" priority="108" operator="lessThan">
      <formula>0</formula>
    </cfRule>
  </conditionalFormatting>
  <conditionalFormatting sqref="BG40:BH54">
    <cfRule type="cellIs" dxfId="1043" priority="105" operator="lessThan">
      <formula>0</formula>
    </cfRule>
  </conditionalFormatting>
  <conditionalFormatting sqref="BH56">
    <cfRule type="cellIs" dxfId="1042" priority="104" operator="lessThan">
      <formula>0</formula>
    </cfRule>
  </conditionalFormatting>
  <conditionalFormatting sqref="BH57:BH74">
    <cfRule type="cellIs" dxfId="1041" priority="100" operator="lessThan">
      <formula>0</formula>
    </cfRule>
  </conditionalFormatting>
  <conditionalFormatting sqref="BJ57:BJ59">
    <cfRule type="cellIs" dxfId="1040" priority="90" operator="lessThan">
      <formula>0</formula>
    </cfRule>
  </conditionalFormatting>
  <conditionalFormatting sqref="BJ56">
    <cfRule type="cellIs" dxfId="1039" priority="88" operator="lessThan">
      <formula>0</formula>
    </cfRule>
  </conditionalFormatting>
  <conditionalFormatting sqref="BJ36:BK36">
    <cfRule type="cellIs" dxfId="1038" priority="94" operator="lessThan">
      <formula>0</formula>
    </cfRule>
  </conditionalFormatting>
  <conditionalFormatting sqref="BJ37:BK39">
    <cfRule type="cellIs" dxfId="1037" priority="93" operator="lessThan">
      <formula>0</formula>
    </cfRule>
  </conditionalFormatting>
  <conditionalFormatting sqref="BJ60:BJ74">
    <cfRule type="cellIs" dxfId="1036" priority="89" operator="lessThan">
      <formula>0</formula>
    </cfRule>
  </conditionalFormatting>
  <conditionalFormatting sqref="BK29">
    <cfRule type="cellIs" dxfId="1035" priority="99" operator="lessThan">
      <formula>0</formula>
    </cfRule>
  </conditionalFormatting>
  <conditionalFormatting sqref="BJ24:BK24">
    <cfRule type="cellIs" dxfId="1034" priority="98" operator="lessThan">
      <formula>0</formula>
    </cfRule>
  </conditionalFormatting>
  <conditionalFormatting sqref="BJ25:BK28">
    <cfRule type="cellIs" dxfId="1033" priority="97" operator="lessThan">
      <formula>0</formula>
    </cfRule>
  </conditionalFormatting>
  <conditionalFormatting sqref="BJ30:BK30">
    <cfRule type="cellIs" dxfId="1032" priority="96" operator="lessThan">
      <formula>0</formula>
    </cfRule>
  </conditionalFormatting>
  <conditionalFormatting sqref="BJ31:BK34">
    <cfRule type="cellIs" dxfId="1031" priority="95" operator="lessThan">
      <formula>0</formula>
    </cfRule>
  </conditionalFormatting>
  <conditionalFormatting sqref="BJ40:BK54">
    <cfRule type="cellIs" dxfId="1030" priority="92" operator="lessThan">
      <formula>0</formula>
    </cfRule>
  </conditionalFormatting>
  <conditionalFormatting sqref="BK56">
    <cfRule type="cellIs" dxfId="1029" priority="91" operator="lessThan">
      <formula>0</formula>
    </cfRule>
  </conditionalFormatting>
  <conditionalFormatting sqref="BK57:BK74">
    <cfRule type="cellIs" dxfId="1028" priority="87" operator="lessThan">
      <formula>0</formula>
    </cfRule>
  </conditionalFormatting>
  <conditionalFormatting sqref="BM57:BM59">
    <cfRule type="cellIs" dxfId="1027" priority="77" operator="lessThan">
      <formula>0</formula>
    </cfRule>
  </conditionalFormatting>
  <conditionalFormatting sqref="BM56">
    <cfRule type="cellIs" dxfId="1026" priority="75" operator="lessThan">
      <formula>0</formula>
    </cfRule>
  </conditionalFormatting>
  <conditionalFormatting sqref="BM36:BN36">
    <cfRule type="cellIs" dxfId="1025" priority="81" operator="lessThan">
      <formula>0</formula>
    </cfRule>
  </conditionalFormatting>
  <conditionalFormatting sqref="BM37:BN39">
    <cfRule type="cellIs" dxfId="1024" priority="80" operator="lessThan">
      <formula>0</formula>
    </cfRule>
  </conditionalFormatting>
  <conditionalFormatting sqref="BM60:BM74">
    <cfRule type="cellIs" dxfId="1023" priority="76" operator="lessThan">
      <formula>0</formula>
    </cfRule>
  </conditionalFormatting>
  <conditionalFormatting sqref="BN29">
    <cfRule type="cellIs" dxfId="1022" priority="86" operator="lessThan">
      <formula>0</formula>
    </cfRule>
  </conditionalFormatting>
  <conditionalFormatting sqref="BM24:BN24">
    <cfRule type="cellIs" dxfId="1021" priority="85" operator="lessThan">
      <formula>0</formula>
    </cfRule>
  </conditionalFormatting>
  <conditionalFormatting sqref="BM25:BN28">
    <cfRule type="cellIs" dxfId="1020" priority="84" operator="lessThan">
      <formula>0</formula>
    </cfRule>
  </conditionalFormatting>
  <conditionalFormatting sqref="BM30:BN30">
    <cfRule type="cellIs" dxfId="1019" priority="83" operator="lessThan">
      <formula>0</formula>
    </cfRule>
  </conditionalFormatting>
  <conditionalFormatting sqref="BM31:BN34">
    <cfRule type="cellIs" dxfId="1018" priority="82" operator="lessThan">
      <formula>0</formula>
    </cfRule>
  </conditionalFormatting>
  <conditionalFormatting sqref="BM40:BN54">
    <cfRule type="cellIs" dxfId="1017" priority="79" operator="lessThan">
      <formula>0</formula>
    </cfRule>
  </conditionalFormatting>
  <conditionalFormatting sqref="BN56">
    <cfRule type="cellIs" dxfId="1016" priority="78" operator="lessThan">
      <formula>0</formula>
    </cfRule>
  </conditionalFormatting>
  <conditionalFormatting sqref="BN57:BN74">
    <cfRule type="cellIs" dxfId="1015" priority="74" operator="lessThan">
      <formula>0</formula>
    </cfRule>
  </conditionalFormatting>
  <conditionalFormatting sqref="BP57:BP59">
    <cfRule type="cellIs" dxfId="1014" priority="64" operator="lessThan">
      <formula>0</formula>
    </cfRule>
  </conditionalFormatting>
  <conditionalFormatting sqref="BP56">
    <cfRule type="cellIs" dxfId="1013" priority="62" operator="lessThan">
      <formula>0</formula>
    </cfRule>
  </conditionalFormatting>
  <conditionalFormatting sqref="BP36:BQ36">
    <cfRule type="cellIs" dxfId="1012" priority="68" operator="lessThan">
      <formula>0</formula>
    </cfRule>
  </conditionalFormatting>
  <conditionalFormatting sqref="BP37:BQ39">
    <cfRule type="cellIs" dxfId="1011" priority="67" operator="lessThan">
      <formula>0</formula>
    </cfRule>
  </conditionalFormatting>
  <conditionalFormatting sqref="BP60:BP74">
    <cfRule type="cellIs" dxfId="1010" priority="63" operator="lessThan">
      <formula>0</formula>
    </cfRule>
  </conditionalFormatting>
  <conditionalFormatting sqref="BQ29">
    <cfRule type="cellIs" dxfId="1009" priority="73" operator="lessThan">
      <formula>0</formula>
    </cfRule>
  </conditionalFormatting>
  <conditionalFormatting sqref="BP24:BQ24">
    <cfRule type="cellIs" dxfId="1008" priority="72" operator="lessThan">
      <formula>0</formula>
    </cfRule>
  </conditionalFormatting>
  <conditionalFormatting sqref="BP25:BQ28">
    <cfRule type="cellIs" dxfId="1007" priority="71" operator="lessThan">
      <formula>0</formula>
    </cfRule>
  </conditionalFormatting>
  <conditionalFormatting sqref="BP30:BQ30">
    <cfRule type="cellIs" dxfId="1006" priority="70" operator="lessThan">
      <formula>0</formula>
    </cfRule>
  </conditionalFormatting>
  <conditionalFormatting sqref="BP31:BQ34">
    <cfRule type="cellIs" dxfId="1005" priority="69" operator="lessThan">
      <formula>0</formula>
    </cfRule>
  </conditionalFormatting>
  <conditionalFormatting sqref="BP40:BQ54">
    <cfRule type="cellIs" dxfId="1004" priority="66" operator="lessThan">
      <formula>0</formula>
    </cfRule>
  </conditionalFormatting>
  <conditionalFormatting sqref="BQ56">
    <cfRule type="cellIs" dxfId="1003" priority="65" operator="lessThan">
      <formula>0</formula>
    </cfRule>
  </conditionalFormatting>
  <conditionalFormatting sqref="BQ57:BQ74">
    <cfRule type="cellIs" dxfId="1002" priority="61" operator="lessThan">
      <formula>0</formula>
    </cfRule>
  </conditionalFormatting>
  <conditionalFormatting sqref="BS57:BS59">
    <cfRule type="cellIs" dxfId="1001" priority="51" operator="lessThan">
      <formula>0</formula>
    </cfRule>
  </conditionalFormatting>
  <conditionalFormatting sqref="BS56">
    <cfRule type="cellIs" dxfId="1000" priority="49" operator="lessThan">
      <formula>0</formula>
    </cfRule>
  </conditionalFormatting>
  <conditionalFormatting sqref="BS36:BT36">
    <cfRule type="cellIs" dxfId="999" priority="55" operator="lessThan">
      <formula>0</formula>
    </cfRule>
  </conditionalFormatting>
  <conditionalFormatting sqref="BS37:BT39">
    <cfRule type="cellIs" dxfId="998" priority="54" operator="lessThan">
      <formula>0</formula>
    </cfRule>
  </conditionalFormatting>
  <conditionalFormatting sqref="BS60:BS74">
    <cfRule type="cellIs" dxfId="997" priority="50" operator="lessThan">
      <formula>0</formula>
    </cfRule>
  </conditionalFormatting>
  <conditionalFormatting sqref="BT29">
    <cfRule type="cellIs" dxfId="996" priority="60" operator="lessThan">
      <formula>0</formula>
    </cfRule>
  </conditionalFormatting>
  <conditionalFormatting sqref="BS24:BT24">
    <cfRule type="cellIs" dxfId="995" priority="59" operator="lessThan">
      <formula>0</formula>
    </cfRule>
  </conditionalFormatting>
  <conditionalFormatting sqref="BS25:BT28">
    <cfRule type="cellIs" dxfId="994" priority="58" operator="lessThan">
      <formula>0</formula>
    </cfRule>
  </conditionalFormatting>
  <conditionalFormatting sqref="BS30:BT30">
    <cfRule type="cellIs" dxfId="993" priority="57" operator="lessThan">
      <formula>0</formula>
    </cfRule>
  </conditionalFormatting>
  <conditionalFormatting sqref="BS31:BT34">
    <cfRule type="cellIs" dxfId="992" priority="56" operator="lessThan">
      <formula>0</formula>
    </cfRule>
  </conditionalFormatting>
  <conditionalFormatting sqref="BS40:BT54">
    <cfRule type="cellIs" dxfId="991" priority="53" operator="lessThan">
      <formula>0</formula>
    </cfRule>
  </conditionalFormatting>
  <conditionalFormatting sqref="BT56">
    <cfRule type="cellIs" dxfId="990" priority="52" operator="lessThan">
      <formula>0</formula>
    </cfRule>
  </conditionalFormatting>
  <conditionalFormatting sqref="BT57:BT74">
    <cfRule type="cellIs" dxfId="989" priority="48" operator="lessThan">
      <formula>0</formula>
    </cfRule>
  </conditionalFormatting>
  <conditionalFormatting sqref="BV57:BV59">
    <cfRule type="cellIs" dxfId="988" priority="38" operator="lessThan">
      <formula>0</formula>
    </cfRule>
  </conditionalFormatting>
  <conditionalFormatting sqref="BV56">
    <cfRule type="cellIs" dxfId="987" priority="36" operator="lessThan">
      <formula>0</formula>
    </cfRule>
  </conditionalFormatting>
  <conditionalFormatting sqref="BV36:BW36">
    <cfRule type="cellIs" dxfId="986" priority="42" operator="lessThan">
      <formula>0</formula>
    </cfRule>
  </conditionalFormatting>
  <conditionalFormatting sqref="BV37:BW39">
    <cfRule type="cellIs" dxfId="985" priority="41" operator="lessThan">
      <formula>0</formula>
    </cfRule>
  </conditionalFormatting>
  <conditionalFormatting sqref="BV60:BV74">
    <cfRule type="cellIs" dxfId="984" priority="37" operator="lessThan">
      <formula>0</formula>
    </cfRule>
  </conditionalFormatting>
  <conditionalFormatting sqref="BW29">
    <cfRule type="cellIs" dxfId="983" priority="47" operator="lessThan">
      <formula>0</formula>
    </cfRule>
  </conditionalFormatting>
  <conditionalFormatting sqref="BV24:BW24">
    <cfRule type="cellIs" dxfId="982" priority="46" operator="lessThan">
      <formula>0</formula>
    </cfRule>
  </conditionalFormatting>
  <conditionalFormatting sqref="BV25:BW28">
    <cfRule type="cellIs" dxfId="981" priority="45" operator="lessThan">
      <formula>0</formula>
    </cfRule>
  </conditionalFormatting>
  <conditionalFormatting sqref="BV30:BW30">
    <cfRule type="cellIs" dxfId="980" priority="44" operator="lessThan">
      <formula>0</formula>
    </cfRule>
  </conditionalFormatting>
  <conditionalFormatting sqref="BV31:BW34">
    <cfRule type="cellIs" dxfId="979" priority="43" operator="lessThan">
      <formula>0</formula>
    </cfRule>
  </conditionalFormatting>
  <conditionalFormatting sqref="BV40:BW54">
    <cfRule type="cellIs" dxfId="978" priority="40" operator="lessThan">
      <formula>0</formula>
    </cfRule>
  </conditionalFormatting>
  <conditionalFormatting sqref="BW56">
    <cfRule type="cellIs" dxfId="977" priority="39" operator="lessThan">
      <formula>0</formula>
    </cfRule>
  </conditionalFormatting>
  <conditionalFormatting sqref="BW57:BW74">
    <cfRule type="cellIs" dxfId="976" priority="35" operator="lessThan">
      <formula>0</formula>
    </cfRule>
  </conditionalFormatting>
  <conditionalFormatting sqref="BY57:BY59">
    <cfRule type="cellIs" dxfId="975" priority="25" operator="lessThan">
      <formula>0</formula>
    </cfRule>
  </conditionalFormatting>
  <conditionalFormatting sqref="BY56">
    <cfRule type="cellIs" dxfId="974" priority="23" operator="lessThan">
      <formula>0</formula>
    </cfRule>
  </conditionalFormatting>
  <conditionalFormatting sqref="BY36:BZ36">
    <cfRule type="cellIs" dxfId="973" priority="29" operator="lessThan">
      <formula>0</formula>
    </cfRule>
  </conditionalFormatting>
  <conditionalFormatting sqref="BY37:BZ39">
    <cfRule type="cellIs" dxfId="972" priority="28" operator="lessThan">
      <formula>0</formula>
    </cfRule>
  </conditionalFormatting>
  <conditionalFormatting sqref="BY60:BY74">
    <cfRule type="cellIs" dxfId="971" priority="24" operator="lessThan">
      <formula>0</formula>
    </cfRule>
  </conditionalFormatting>
  <conditionalFormatting sqref="BZ29">
    <cfRule type="cellIs" dxfId="970" priority="34" operator="lessThan">
      <formula>0</formula>
    </cfRule>
  </conditionalFormatting>
  <conditionalFormatting sqref="BY24:BZ24">
    <cfRule type="cellIs" dxfId="969" priority="33" operator="lessThan">
      <formula>0</formula>
    </cfRule>
  </conditionalFormatting>
  <conditionalFormatting sqref="BY25:BZ28">
    <cfRule type="cellIs" dxfId="968" priority="32" operator="lessThan">
      <formula>0</formula>
    </cfRule>
  </conditionalFormatting>
  <conditionalFormatting sqref="BY30:BZ30">
    <cfRule type="cellIs" dxfId="967" priority="31" operator="lessThan">
      <formula>0</formula>
    </cfRule>
  </conditionalFormatting>
  <conditionalFormatting sqref="BY31:BZ34">
    <cfRule type="cellIs" dxfId="966" priority="30" operator="lessThan">
      <formula>0</formula>
    </cfRule>
  </conditionalFormatting>
  <conditionalFormatting sqref="BY40:BZ54">
    <cfRule type="cellIs" dxfId="965" priority="27" operator="lessThan">
      <formula>0</formula>
    </cfRule>
  </conditionalFormatting>
  <conditionalFormatting sqref="BZ56">
    <cfRule type="cellIs" dxfId="964" priority="26" operator="lessThan">
      <formula>0</formula>
    </cfRule>
  </conditionalFormatting>
  <conditionalFormatting sqref="BZ57:BZ74">
    <cfRule type="cellIs" dxfId="963" priority="22" operator="lessThan">
      <formula>0</formula>
    </cfRule>
  </conditionalFormatting>
  <conditionalFormatting sqref="T3:T22">
    <cfRule type="cellIs" dxfId="962" priority="21" operator="lessThan">
      <formula>0</formula>
    </cfRule>
  </conditionalFormatting>
  <conditionalFormatting sqref="AF22">
    <cfRule type="cellIs" dxfId="961" priority="2" operator="lessThan">
      <formula>0</formula>
    </cfRule>
  </conditionalFormatting>
  <conditionalFormatting sqref="AF22">
    <cfRule type="cellIs" dxfId="960" priority="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FB70"/>
  <sheetViews>
    <sheetView topLeftCell="D1" zoomScale="90" zoomScaleNormal="90" workbookViewId="0">
      <selection activeCell="I19" sqref="I19"/>
    </sheetView>
  </sheetViews>
  <sheetFormatPr defaultRowHeight="15" x14ac:dyDescent="0.25"/>
  <cols>
    <col min="1" max="2" width="9.140625" style="54"/>
    <col min="3" max="3" width="96" style="54" bestFit="1" customWidth="1"/>
    <col min="4" max="4" width="6" style="54" customWidth="1"/>
    <col min="5" max="5" width="22" style="54" customWidth="1"/>
    <col min="6" max="6" width="30.42578125" style="54" customWidth="1"/>
    <col min="7" max="7" width="6.42578125" style="25" customWidth="1"/>
    <col min="8" max="8" width="31.7109375" style="54" customWidth="1"/>
    <col min="9" max="9" width="15.140625" style="54" bestFit="1" customWidth="1"/>
    <col min="10" max="10" width="3.85546875" style="25" customWidth="1"/>
    <col min="11" max="11" width="31" style="54" customWidth="1"/>
    <col min="12" max="12" width="13.140625" style="54" bestFit="1" customWidth="1"/>
    <col min="13" max="13" width="4.85546875" style="54" customWidth="1"/>
    <col min="14" max="14" width="31.5703125" style="54" customWidth="1"/>
    <col min="15" max="15" width="13.140625" style="54" customWidth="1"/>
    <col min="16" max="16" width="4" style="54" customWidth="1"/>
    <col min="17" max="17" width="30.28515625" style="54" customWidth="1"/>
    <col min="18" max="18" width="13.140625" style="54" bestFit="1" customWidth="1"/>
    <col min="19" max="19" width="4.42578125" style="54" customWidth="1"/>
    <col min="20" max="20" width="31.42578125" style="54" customWidth="1"/>
    <col min="21" max="21" width="13.140625" style="54" bestFit="1" customWidth="1"/>
    <col min="22" max="22" width="4.85546875" style="54" customWidth="1"/>
    <col min="23" max="23" width="31.28515625" style="54" customWidth="1"/>
    <col min="24" max="24" width="16.5703125" style="54" customWidth="1"/>
    <col min="25" max="25" width="5.28515625" style="54" customWidth="1"/>
    <col min="26" max="26" width="31.5703125" style="54" customWidth="1"/>
    <col min="27" max="27" width="13.140625" style="54" bestFit="1" customWidth="1"/>
    <col min="28" max="28" width="4.5703125" style="54" customWidth="1"/>
    <col min="29" max="29" width="30.5703125" style="54" customWidth="1"/>
    <col min="30" max="30" width="12.85546875" style="54" customWidth="1"/>
    <col min="31" max="31" width="4.5703125" style="54" customWidth="1"/>
    <col min="32" max="32" width="31.5703125" style="54" customWidth="1"/>
    <col min="33" max="33" width="13" style="54" customWidth="1"/>
    <col min="34" max="34" width="4.28515625" style="54" customWidth="1"/>
    <col min="35" max="35" width="30.7109375" style="54" customWidth="1"/>
    <col min="36" max="36" width="13.140625" style="54" bestFit="1" customWidth="1"/>
    <col min="37" max="37" width="5" style="54" customWidth="1"/>
    <col min="38" max="38" width="30.7109375" style="54" customWidth="1"/>
    <col min="39" max="39" width="13.140625" style="54" bestFit="1" customWidth="1"/>
    <col min="40" max="40" width="9.140625" style="54"/>
    <col min="41" max="41" width="30.28515625" style="54" customWidth="1"/>
    <col min="42" max="42" width="13.140625" style="54" bestFit="1" customWidth="1"/>
    <col min="43" max="43" width="9.140625" style="54"/>
    <col min="44" max="44" width="31.42578125" style="54" customWidth="1"/>
    <col min="45" max="45" width="13.140625" style="54" bestFit="1" customWidth="1"/>
    <col min="46" max="46" width="6.85546875" style="25" customWidth="1"/>
    <col min="47" max="47" width="31.5703125" style="54" customWidth="1"/>
    <col min="48" max="48" width="13.140625" style="54" customWidth="1"/>
    <col min="49" max="49" width="9.140625" style="54"/>
    <col min="50" max="50" width="30.5703125" style="54" customWidth="1"/>
    <col min="51" max="51" width="11.7109375" style="54" customWidth="1"/>
    <col min="52" max="52" width="10.7109375" style="54" bestFit="1" customWidth="1"/>
    <col min="53" max="53" width="31" style="54" customWidth="1"/>
    <col min="54" max="54" width="11" style="54" customWidth="1"/>
    <col min="55" max="55" width="9.140625" style="54"/>
    <col min="56" max="56" width="32.140625" style="54" customWidth="1"/>
    <col min="57" max="57" width="11.85546875" style="54" customWidth="1"/>
    <col min="58" max="58" width="9.140625" style="54"/>
    <col min="59" max="59" width="33" style="54" customWidth="1"/>
    <col min="60" max="60" width="12" style="54" customWidth="1"/>
    <col min="61" max="61" width="9.140625" style="54"/>
    <col min="62" max="62" width="31.140625" style="54" customWidth="1"/>
    <col min="63" max="63" width="11.85546875" style="54" customWidth="1"/>
    <col min="64" max="64" width="9.140625" style="54"/>
    <col min="65" max="65" width="14.42578125" style="54" customWidth="1"/>
    <col min="66" max="66" width="12.28515625" style="54" customWidth="1"/>
    <col min="67" max="67" width="9.140625" style="54"/>
    <col min="68" max="68" width="13.5703125" style="54" customWidth="1"/>
    <col min="69" max="69" width="12.5703125" style="54" customWidth="1"/>
    <col min="70" max="70" width="9.140625" style="54"/>
    <col min="71" max="71" width="25" style="54" customWidth="1"/>
    <col min="72" max="72" width="14" style="54" customWidth="1"/>
    <col min="73" max="73" width="9.140625" style="54"/>
    <col min="74" max="74" width="15.85546875" style="54" customWidth="1"/>
    <col min="75" max="75" width="14.85546875" style="54" customWidth="1"/>
    <col min="76" max="76" width="9.140625" style="54"/>
    <col min="77" max="77" width="17.7109375" style="54" customWidth="1"/>
    <col min="78" max="78" width="12" style="54" customWidth="1"/>
    <col min="79" max="79" width="9.140625" style="54"/>
    <col min="80" max="80" width="14.28515625" style="54" customWidth="1"/>
    <col min="81" max="81" width="11.28515625" style="54" customWidth="1"/>
    <col min="82" max="82" width="9.140625" style="54"/>
    <col min="83" max="83" width="12.28515625" style="54" customWidth="1"/>
    <col min="84" max="84" width="10.7109375" style="54" customWidth="1"/>
    <col min="85" max="85" width="9.140625" style="54"/>
    <col min="86" max="86" width="12.42578125" style="54" customWidth="1"/>
    <col min="87" max="87" width="12" style="54" customWidth="1"/>
    <col min="88" max="88" width="9.140625" style="54"/>
    <col min="89" max="89" width="11.5703125" style="54" customWidth="1"/>
    <col min="90" max="90" width="12.140625" style="54" customWidth="1"/>
    <col min="91" max="91" width="9.140625" style="54"/>
    <col min="92" max="92" width="12.28515625" style="54" customWidth="1"/>
    <col min="93" max="93" width="11.42578125" style="54" customWidth="1"/>
    <col min="94" max="94" width="9.140625" style="54"/>
    <col min="95" max="95" width="11.7109375" style="54" customWidth="1"/>
    <col min="96" max="96" width="10.85546875" style="54" customWidth="1"/>
    <col min="97" max="97" width="9.140625" style="54"/>
    <col min="98" max="98" width="11.5703125" style="54" customWidth="1"/>
    <col min="99" max="99" width="12" style="54" customWidth="1"/>
    <col min="100" max="100" width="9.140625" style="54"/>
    <col min="101" max="101" width="13.5703125" style="54" customWidth="1"/>
    <col min="102" max="102" width="12.140625" style="54" customWidth="1"/>
    <col min="103" max="103" width="9.140625" style="54"/>
    <col min="104" max="104" width="12" style="54" customWidth="1"/>
    <col min="105" max="105" width="11.85546875" style="54" customWidth="1"/>
    <col min="106" max="106" width="9.140625" style="54"/>
    <col min="107" max="107" width="15.5703125" style="54" customWidth="1"/>
    <col min="108" max="108" width="11.5703125" style="54" customWidth="1"/>
    <col min="109" max="109" width="9.140625" style="54"/>
    <col min="110" max="110" width="12.85546875" style="54" customWidth="1"/>
    <col min="111" max="111" width="13.140625" style="54" bestFit="1" customWidth="1"/>
    <col min="112" max="112" width="9.140625" style="54"/>
    <col min="113" max="113" width="12.85546875" style="54" customWidth="1"/>
    <col min="114" max="114" width="11.42578125" style="54" customWidth="1"/>
    <col min="115" max="115" width="9.140625" style="54"/>
    <col min="116" max="116" width="12" style="54" customWidth="1"/>
    <col min="117" max="117" width="13" style="54" customWidth="1"/>
    <col min="118" max="118" width="9.140625" style="54"/>
    <col min="119" max="119" width="13.7109375" style="54" customWidth="1"/>
    <col min="120" max="120" width="12.28515625" style="54" customWidth="1"/>
    <col min="121" max="121" width="9.140625" style="54"/>
    <col min="122" max="122" width="12" style="54" customWidth="1"/>
    <col min="123" max="123" width="10.42578125" style="54" customWidth="1"/>
    <col min="124" max="124" width="9.140625" style="54"/>
    <col min="125" max="125" width="12.42578125" style="54" customWidth="1"/>
    <col min="126" max="126" width="13" style="54" customWidth="1"/>
    <col min="127" max="127" width="9.140625" style="54"/>
    <col min="128" max="128" width="14" style="54" customWidth="1"/>
    <col min="129" max="129" width="12.85546875" style="54" customWidth="1"/>
    <col min="130" max="130" width="9.140625" style="54"/>
    <col min="131" max="131" width="12.28515625" style="54" customWidth="1"/>
    <col min="132" max="132" width="13.140625" style="54" customWidth="1"/>
    <col min="133" max="134" width="9.140625" style="54"/>
    <col min="135" max="135" width="12" style="54" customWidth="1"/>
    <col min="136" max="136" width="9.140625" style="54"/>
    <col min="137" max="137" width="11.7109375" style="54" customWidth="1"/>
    <col min="138" max="138" width="13.28515625" style="54" customWidth="1"/>
    <col min="139" max="139" width="9.140625" style="54"/>
    <col min="140" max="140" width="16" style="54" customWidth="1"/>
    <col min="141" max="141" width="12.28515625" style="54" customWidth="1"/>
    <col min="142" max="142" width="9.140625" style="54"/>
    <col min="143" max="143" width="31.140625" style="54" customWidth="1"/>
    <col min="144" max="144" width="13.140625" style="54" bestFit="1" customWidth="1"/>
    <col min="145" max="145" width="9.140625" style="54"/>
    <col min="146" max="146" width="31.140625" style="54" customWidth="1"/>
    <col min="147" max="147" width="13.140625" style="54" bestFit="1" customWidth="1"/>
    <col min="148" max="148" width="9.140625" style="54"/>
    <col min="149" max="149" width="13.28515625" style="54" customWidth="1"/>
    <col min="150" max="150" width="12.28515625" style="54" customWidth="1"/>
    <col min="151" max="151" width="9.140625" style="54"/>
    <col min="152" max="152" width="12.42578125" style="54" customWidth="1"/>
    <col min="153" max="153" width="11.7109375" style="54" customWidth="1"/>
    <col min="154" max="154" width="9.140625" style="54"/>
    <col min="155" max="155" width="15" style="54" customWidth="1"/>
    <col min="156" max="156" width="12.42578125" style="54" customWidth="1"/>
    <col min="157" max="16384" width="9.140625" style="54"/>
  </cols>
  <sheetData>
    <row r="1" spans="1:158" x14ac:dyDescent="0.25">
      <c r="A1" s="54" t="s">
        <v>60</v>
      </c>
      <c r="B1" s="57" t="e">
        <f>'Baseline information'!#REF!</f>
        <v>#REF!</v>
      </c>
      <c r="C1" s="57">
        <f>CBA_Scenarios!B1</f>
        <v>0</v>
      </c>
      <c r="D1" s="55"/>
      <c r="E1" s="55"/>
      <c r="F1" s="55" t="s">
        <v>92</v>
      </c>
      <c r="G1" s="55"/>
      <c r="H1" s="487" t="str">
        <f>CBA_Scenarios!B4</f>
        <v>Option 1A</v>
      </c>
      <c r="I1" s="487"/>
      <c r="K1" s="487" t="str">
        <f>CBA_Scenarios!B5</f>
        <v>Option 1B</v>
      </c>
      <c r="L1" s="487"/>
      <c r="M1" s="139"/>
      <c r="N1" s="487" t="str">
        <f>CBA_Scenarios!B6</f>
        <v>Option 1C</v>
      </c>
      <c r="O1" s="487"/>
      <c r="Q1" s="487" t="str">
        <f>CBA_Scenarios!B7</f>
        <v>Option 1D</v>
      </c>
      <c r="R1" s="487"/>
      <c r="T1" s="487" t="str">
        <f>CBA_Scenarios!B8</f>
        <v>Option 1E</v>
      </c>
      <c r="U1" s="487"/>
      <c r="W1" s="487" t="str">
        <f>CBA_Scenarios!B9</f>
        <v>Option 1F</v>
      </c>
      <c r="X1" s="487"/>
      <c r="Z1" s="487" t="str">
        <f>CBA_Scenarios!B10</f>
        <v>Option 2A</v>
      </c>
      <c r="AA1" s="487"/>
      <c r="AC1" s="487" t="str">
        <f>CBA_Scenarios!B11</f>
        <v>Option 2B</v>
      </c>
      <c r="AD1" s="487"/>
      <c r="AF1" s="487" t="str">
        <f>CBA_Scenarios!B12</f>
        <v>Option 2C</v>
      </c>
      <c r="AG1" s="487"/>
      <c r="AI1" s="487" t="str">
        <f>CBA_Scenarios!B13</f>
        <v>Option 2D</v>
      </c>
      <c r="AJ1" s="487"/>
      <c r="AL1" s="487" t="str">
        <f>CBA_Scenarios!B16</f>
        <v>Option 2E</v>
      </c>
      <c r="AM1" s="487"/>
      <c r="AO1" s="487" t="str">
        <f>CBA_Scenarios!B17</f>
        <v>Option 2F</v>
      </c>
      <c r="AP1" s="487"/>
      <c r="AR1" s="487" t="str">
        <f>CBA_Scenarios!B18</f>
        <v>Option 2G</v>
      </c>
      <c r="AS1" s="487"/>
      <c r="AT1" s="68"/>
      <c r="AU1" s="487" t="str">
        <f>CBA_Scenarios!B19</f>
        <v>Option 2H</v>
      </c>
      <c r="AV1" s="487"/>
      <c r="AX1" s="487" t="str">
        <f>CBA_Scenarios!B20</f>
        <v>Option 2I</v>
      </c>
      <c r="AY1" s="487"/>
      <c r="BA1" s="487" t="str">
        <f>CBA_Scenarios!B21</f>
        <v>Option 2J</v>
      </c>
      <c r="BB1" s="487"/>
      <c r="BD1" s="487" t="str">
        <f>CBA_Scenarios!B22</f>
        <v>Option 2K</v>
      </c>
      <c r="BE1" s="487"/>
      <c r="BG1" s="487" t="str">
        <f>CBA_Scenarios!B23</f>
        <v>Option 2L</v>
      </c>
      <c r="BH1" s="487"/>
      <c r="BJ1" s="487" t="str">
        <f>CBA_Scenarios!B24</f>
        <v>Option 2M</v>
      </c>
      <c r="BK1" s="487"/>
      <c r="BM1" s="487" t="str">
        <f>CBA_Scenarios!B25</f>
        <v>Option 2N</v>
      </c>
      <c r="BN1" s="487"/>
      <c r="BP1" s="487" t="str">
        <f>CBA_Scenarios!B26</f>
        <v>Option 2O</v>
      </c>
      <c r="BQ1" s="487"/>
      <c r="BS1" s="487" t="str">
        <f>CBA_Scenarios!B27</f>
        <v>Option 2P</v>
      </c>
      <c r="BT1" s="487"/>
      <c r="BV1" s="487" t="str">
        <f>CBA_Scenarios!B28</f>
        <v>Option 2Q</v>
      </c>
      <c r="BW1" s="487"/>
      <c r="BY1" s="487" t="str">
        <f>CBA_Scenarios!B29</f>
        <v>Option 2R</v>
      </c>
      <c r="BZ1" s="487"/>
      <c r="CB1" s="487" t="str">
        <f>CBA_Scenarios!B30</f>
        <v>Option 2S</v>
      </c>
      <c r="CC1" s="487"/>
      <c r="CE1" s="487" t="str">
        <f>CBA_Scenarios!B31</f>
        <v>Option 2T</v>
      </c>
      <c r="CF1" s="487"/>
      <c r="CH1" s="487" t="str">
        <f>CBA_Scenarios!B32</f>
        <v>Option 2U</v>
      </c>
      <c r="CI1" s="487"/>
      <c r="CK1" s="487" t="str">
        <f>CBA_Scenarios!B33</f>
        <v>Option 2V</v>
      </c>
      <c r="CL1" s="487"/>
      <c r="CN1" s="487" t="str">
        <f>CBA_Scenarios!B34</f>
        <v>Option 2W</v>
      </c>
      <c r="CO1" s="487"/>
      <c r="CQ1" s="487" t="str">
        <f>CBA_Scenarios!B35</f>
        <v>Option 2X</v>
      </c>
      <c r="CR1" s="487"/>
      <c r="CT1" s="487" t="str">
        <f>CBA_Scenarios!B36</f>
        <v>Option 2Y</v>
      </c>
      <c r="CU1" s="487"/>
      <c r="CW1" s="487" t="str">
        <f>CBA_Scenarios!B37</f>
        <v>Option 2Z</v>
      </c>
      <c r="CX1" s="487"/>
      <c r="CZ1" s="487" t="str">
        <f>CBA_Scenarios!B38</f>
        <v>Option 2AA</v>
      </c>
      <c r="DA1" s="487"/>
      <c r="DC1" s="487" t="str">
        <f>CBA_Scenarios!B39</f>
        <v>Option 2AB</v>
      </c>
      <c r="DD1" s="487"/>
      <c r="DF1" s="487">
        <f>CBA_Scenarios!B40</f>
        <v>0</v>
      </c>
      <c r="DG1" s="487"/>
      <c r="DI1" s="487">
        <f>CBA_Scenarios!B41</f>
        <v>0</v>
      </c>
      <c r="DJ1" s="487"/>
      <c r="DL1" s="487">
        <f>CBA_Scenarios!B42</f>
        <v>0</v>
      </c>
      <c r="DM1" s="487"/>
      <c r="DO1" s="487">
        <f>CBA_Scenarios!B43</f>
        <v>0</v>
      </c>
      <c r="DP1" s="487"/>
      <c r="DR1" s="487">
        <f>CBA_Scenarios!B44</f>
        <v>0</v>
      </c>
      <c r="DS1" s="487"/>
      <c r="DU1" s="487">
        <f>CBA_Scenarios!B45</f>
        <v>0</v>
      </c>
      <c r="DV1" s="487"/>
      <c r="DX1" s="487" t="str">
        <f>CBA_Scenarios!B47</f>
        <v>Option 3B</v>
      </c>
      <c r="DY1" s="487"/>
      <c r="EA1" s="487" t="str">
        <f>CBA_Scenarios!B48</f>
        <v>Option 3C</v>
      </c>
      <c r="EB1" s="487"/>
      <c r="ED1" s="487" t="str">
        <f>CBA_Scenarios!B49</f>
        <v>Option 3D</v>
      </c>
      <c r="EE1" s="487"/>
      <c r="EG1" s="487" t="str">
        <f>CBA_Scenarios!B50</f>
        <v>Option 3E</v>
      </c>
      <c r="EH1" s="487"/>
      <c r="EJ1" s="487" t="e">
        <f>CBA_Scenarios!#REF!</f>
        <v>#REF!</v>
      </c>
      <c r="EK1" s="487"/>
      <c r="EM1" s="487" t="e">
        <f>CBA_Scenarios!#REF!</f>
        <v>#REF!</v>
      </c>
      <c r="EN1" s="487"/>
      <c r="EP1" s="487" t="e">
        <f>CBA_Scenarios!#REF!</f>
        <v>#REF!</v>
      </c>
      <c r="EQ1" s="487"/>
      <c r="ES1" s="487" t="e">
        <f>CBA_Scenarios!#REF!</f>
        <v>#REF!</v>
      </c>
      <c r="ET1" s="487"/>
      <c r="EV1" s="487" t="e">
        <f>CBA_Scenarios!#REF!</f>
        <v>#REF!</v>
      </c>
      <c r="EW1" s="487"/>
      <c r="EY1" s="487" t="e">
        <f>CBA_Scenarios!#REF!</f>
        <v>#REF!</v>
      </c>
      <c r="EZ1" s="487"/>
    </row>
    <row r="2" spans="1:158" x14ac:dyDescent="0.25">
      <c r="D2" s="65"/>
      <c r="E2" s="65"/>
      <c r="F2" s="65" t="s">
        <v>95</v>
      </c>
      <c r="G2" s="55"/>
      <c r="H2" s="70" t="e">
        <f>CBA_Scenarios!#REF!</f>
        <v>#REF!</v>
      </c>
      <c r="I2" s="71"/>
      <c r="J2" s="72"/>
      <c r="K2" s="73" t="e">
        <f>CBA_Scenarios!#REF!</f>
        <v>#REF!</v>
      </c>
      <c r="L2" s="74"/>
      <c r="M2" s="75"/>
      <c r="N2" s="73" t="e">
        <f>CBA_Scenarios!#REF!</f>
        <v>#REF!</v>
      </c>
      <c r="O2" s="74"/>
      <c r="P2" s="76"/>
      <c r="Q2" s="73" t="e">
        <f>CBA_Scenarios!#REF!</f>
        <v>#REF!</v>
      </c>
      <c r="R2" s="74"/>
      <c r="S2" s="75"/>
      <c r="T2" s="73" t="e">
        <f>CBA_Scenarios!#REF!</f>
        <v>#REF!</v>
      </c>
      <c r="U2" s="77"/>
      <c r="V2" s="75"/>
      <c r="W2" s="73" t="e">
        <f>CBA_Scenarios!#REF!</f>
        <v>#REF!</v>
      </c>
      <c r="X2" s="77"/>
      <c r="Y2" s="78"/>
      <c r="Z2" s="73" t="e">
        <f>CBA_Scenarios!#REF!</f>
        <v>#REF!</v>
      </c>
      <c r="AA2" s="77"/>
      <c r="AB2" s="78"/>
      <c r="AC2" s="73" t="e">
        <f>CBA_Scenarios!#REF!</f>
        <v>#REF!</v>
      </c>
      <c r="AD2" s="77"/>
      <c r="AE2" s="78"/>
      <c r="AF2" s="73" t="e">
        <f>CBA_Scenarios!#REF!</f>
        <v>#REF!</v>
      </c>
      <c r="AG2" s="77"/>
      <c r="AH2" s="78"/>
      <c r="AI2" s="73" t="e">
        <f>CBA_Scenarios!#REF!</f>
        <v>#REF!</v>
      </c>
      <c r="AJ2" s="77"/>
      <c r="AK2" s="78"/>
      <c r="AL2" s="73" t="e">
        <f>CBA_Scenarios!#REF!</f>
        <v>#REF!</v>
      </c>
      <c r="AM2" s="77"/>
      <c r="AN2" s="78"/>
      <c r="AO2" s="73" t="e">
        <f>CBA_Scenarios!#REF!</f>
        <v>#REF!</v>
      </c>
      <c r="AP2" s="77"/>
      <c r="AQ2" s="78"/>
      <c r="AR2" s="73" t="e">
        <f>CBA_Scenarios!#REF!</f>
        <v>#REF!</v>
      </c>
      <c r="AS2" s="77"/>
      <c r="AT2" s="79"/>
      <c r="AU2" s="73" t="e">
        <f>CBA_Scenarios!#REF!</f>
        <v>#REF!</v>
      </c>
      <c r="AV2" s="77"/>
      <c r="AW2" s="78"/>
      <c r="AX2" s="73" t="e">
        <f>CBA_Scenarios!#REF!</f>
        <v>#REF!</v>
      </c>
      <c r="AY2" s="77"/>
      <c r="AZ2" s="78"/>
      <c r="BA2" s="73" t="e">
        <f>CBA_Scenarios!#REF!</f>
        <v>#REF!</v>
      </c>
      <c r="BB2" s="77"/>
      <c r="BC2" s="78"/>
      <c r="BD2" s="73" t="e">
        <f>CBA_Scenarios!#REF!</f>
        <v>#REF!</v>
      </c>
      <c r="BE2" s="77"/>
      <c r="BF2" s="78"/>
      <c r="BG2" s="73" t="e">
        <f>CBA_Scenarios!#REF!</f>
        <v>#REF!</v>
      </c>
      <c r="BH2" s="77"/>
      <c r="BI2" s="78"/>
      <c r="BJ2" s="73" t="e">
        <f>CBA_Scenarios!#REF!</f>
        <v>#REF!</v>
      </c>
      <c r="BK2" s="77"/>
      <c r="BL2" s="78"/>
      <c r="BM2" s="73" t="e">
        <f>CBA_Scenarios!#REF!</f>
        <v>#REF!</v>
      </c>
      <c r="BN2" s="77"/>
      <c r="BO2" s="78"/>
      <c r="BP2" s="73" t="e">
        <f>CBA_Scenarios!#REF!</f>
        <v>#REF!</v>
      </c>
      <c r="BQ2" s="77"/>
      <c r="BR2" s="78"/>
      <c r="BS2" s="73" t="e">
        <f>CBA_Scenarios!#REF!</f>
        <v>#REF!</v>
      </c>
      <c r="BT2" s="77"/>
      <c r="BU2" s="78"/>
      <c r="BV2" s="73" t="e">
        <f>CBA_Scenarios!#REF!</f>
        <v>#REF!</v>
      </c>
      <c r="BW2" s="77"/>
      <c r="BX2" s="78"/>
      <c r="BY2" s="73" t="e">
        <f>CBA_Scenarios!#REF!</f>
        <v>#REF!</v>
      </c>
      <c r="BZ2" s="77"/>
      <c r="CA2" s="78"/>
      <c r="CB2" s="73" t="e">
        <f>CBA_Scenarios!#REF!</f>
        <v>#REF!</v>
      </c>
      <c r="CC2" s="77"/>
      <c r="CD2" s="78"/>
      <c r="CE2" s="73" t="e">
        <f>CBA_Scenarios!#REF!</f>
        <v>#REF!</v>
      </c>
      <c r="CF2" s="77"/>
      <c r="CG2" s="78"/>
      <c r="CH2" s="73" t="e">
        <f>CBA_Scenarios!#REF!</f>
        <v>#REF!</v>
      </c>
      <c r="CI2" s="77"/>
      <c r="CJ2" s="78"/>
      <c r="CK2" s="73" t="e">
        <f>CBA_Scenarios!#REF!</f>
        <v>#REF!</v>
      </c>
      <c r="CL2" s="77"/>
      <c r="CM2" s="78"/>
      <c r="CN2" s="73" t="e">
        <f>CBA_Scenarios!#REF!</f>
        <v>#REF!</v>
      </c>
      <c r="CO2" s="77"/>
      <c r="CP2" s="78"/>
      <c r="CQ2" s="73" t="e">
        <f>CBA_Scenarios!#REF!</f>
        <v>#REF!</v>
      </c>
      <c r="CR2" s="77"/>
      <c r="CS2" s="78"/>
      <c r="CT2" s="73" t="e">
        <f>CBA_Scenarios!#REF!</f>
        <v>#REF!</v>
      </c>
      <c r="CU2" s="77"/>
      <c r="CV2" s="78"/>
      <c r="CW2" s="73" t="e">
        <f>CBA_Scenarios!#REF!</f>
        <v>#REF!</v>
      </c>
      <c r="CX2" s="77"/>
      <c r="CY2" s="78"/>
      <c r="CZ2" s="73" t="e">
        <f>CBA_Scenarios!#REF!</f>
        <v>#REF!</v>
      </c>
      <c r="DA2" s="77"/>
      <c r="DB2" s="78"/>
      <c r="DC2" s="73" t="e">
        <f>CBA_Scenarios!#REF!</f>
        <v>#REF!</v>
      </c>
      <c r="DD2" s="77"/>
      <c r="DE2" s="78"/>
      <c r="DF2" s="102" t="e">
        <f>CBA_Scenarios!#REF!</f>
        <v>#REF!</v>
      </c>
      <c r="DG2" s="79"/>
      <c r="DH2" s="103"/>
      <c r="DI2" s="102" t="e">
        <f>CBA_Scenarios!#REF!</f>
        <v>#REF!</v>
      </c>
      <c r="DJ2" s="79"/>
      <c r="DK2" s="103"/>
      <c r="DL2" s="102" t="e">
        <f>CBA_Scenarios!#REF!</f>
        <v>#REF!</v>
      </c>
      <c r="DM2" s="79"/>
      <c r="DN2" s="103"/>
      <c r="DO2" s="102" t="e">
        <f>CBA_Scenarios!#REF!</f>
        <v>#REF!</v>
      </c>
      <c r="DP2" s="79"/>
      <c r="DQ2" s="103"/>
      <c r="DR2" s="102" t="e">
        <f>CBA_Scenarios!#REF!</f>
        <v>#REF!</v>
      </c>
      <c r="DS2" s="79"/>
      <c r="DT2" s="103"/>
      <c r="DU2" s="102" t="e">
        <f>CBA_Scenarios!#REF!</f>
        <v>#REF!</v>
      </c>
      <c r="DV2" s="79"/>
      <c r="DW2" s="103"/>
      <c r="DX2" s="73" t="e">
        <f>CBA_Scenarios!#REF!</f>
        <v>#REF!</v>
      </c>
      <c r="DY2" s="77"/>
      <c r="DZ2" s="78"/>
      <c r="EA2" s="73" t="e">
        <f>CBA_Scenarios!#REF!</f>
        <v>#REF!</v>
      </c>
      <c r="EB2" s="77"/>
      <c r="EC2" s="78"/>
      <c r="ED2" s="73" t="e">
        <f>CBA_Scenarios!#REF!</f>
        <v>#REF!</v>
      </c>
      <c r="EE2" s="77"/>
      <c r="EF2" s="78"/>
      <c r="EG2" s="73" t="e">
        <f>CBA_Scenarios!#REF!</f>
        <v>#REF!</v>
      </c>
      <c r="EH2" s="77"/>
      <c r="EI2" s="78"/>
      <c r="EJ2" s="73" t="e">
        <f>CBA_Scenarios!#REF!</f>
        <v>#REF!</v>
      </c>
      <c r="EK2" s="77"/>
      <c r="EL2" s="78"/>
      <c r="EM2" s="73" t="e">
        <f>CBA_Scenarios!#REF!</f>
        <v>#REF!</v>
      </c>
      <c r="EN2" s="77"/>
      <c r="EO2" s="78"/>
      <c r="EP2" s="73" t="e">
        <f>CBA_Scenarios!#REF!</f>
        <v>#REF!</v>
      </c>
      <c r="EQ2" s="77"/>
      <c r="ER2" s="78"/>
      <c r="ES2" s="73" t="e">
        <f>CBA_Scenarios!#REF!</f>
        <v>#REF!</v>
      </c>
      <c r="ET2" s="77"/>
      <c r="EU2" s="78"/>
      <c r="EV2" s="73" t="e">
        <f>CBA_Scenarios!#REF!</f>
        <v>#REF!</v>
      </c>
      <c r="EW2" s="77"/>
      <c r="EX2" s="78"/>
      <c r="EY2" s="73" t="e">
        <f>CBA_Scenarios!#REF!</f>
        <v>#REF!</v>
      </c>
      <c r="EZ2" s="77"/>
      <c r="FA2" s="78"/>
      <c r="FB2" s="78"/>
    </row>
    <row r="3" spans="1:158" x14ac:dyDescent="0.25">
      <c r="A3" s="37" t="s">
        <v>0</v>
      </c>
      <c r="B3" s="2" t="s">
        <v>1</v>
      </c>
      <c r="C3" s="59" t="s">
        <v>2</v>
      </c>
      <c r="D3" s="66"/>
      <c r="E3" s="66"/>
      <c r="F3" s="59" t="s">
        <v>93</v>
      </c>
      <c r="G3" s="66"/>
      <c r="H3" s="59" t="s">
        <v>3</v>
      </c>
      <c r="I3" s="3" t="s">
        <v>4</v>
      </c>
      <c r="J3" s="26"/>
      <c r="K3" s="20" t="s">
        <v>3</v>
      </c>
      <c r="L3" s="3" t="s">
        <v>4</v>
      </c>
      <c r="M3" s="22"/>
      <c r="N3" s="20" t="s">
        <v>3</v>
      </c>
      <c r="O3" s="3" t="s">
        <v>4</v>
      </c>
      <c r="P3" s="22"/>
      <c r="Q3" s="20" t="s">
        <v>3</v>
      </c>
      <c r="R3" s="3" t="s">
        <v>4</v>
      </c>
      <c r="S3" s="22"/>
      <c r="T3" s="20" t="s">
        <v>3</v>
      </c>
      <c r="U3" s="3" t="s">
        <v>4</v>
      </c>
      <c r="V3" s="22"/>
      <c r="W3" s="20" t="s">
        <v>3</v>
      </c>
      <c r="X3" s="3" t="s">
        <v>4</v>
      </c>
      <c r="Z3" s="20" t="s">
        <v>3</v>
      </c>
      <c r="AA3" s="3" t="s">
        <v>4</v>
      </c>
      <c r="AC3" s="20" t="s">
        <v>3</v>
      </c>
      <c r="AD3" s="3" t="s">
        <v>4</v>
      </c>
      <c r="AF3" s="20" t="s">
        <v>3</v>
      </c>
      <c r="AG3" s="3" t="s">
        <v>4</v>
      </c>
      <c r="AI3" s="20" t="s">
        <v>3</v>
      </c>
      <c r="AJ3" s="3" t="s">
        <v>4</v>
      </c>
      <c r="AL3" s="20" t="s">
        <v>3</v>
      </c>
      <c r="AM3" s="3" t="s">
        <v>4</v>
      </c>
      <c r="AO3" s="20" t="s">
        <v>3</v>
      </c>
      <c r="AP3" s="3" t="s">
        <v>4</v>
      </c>
      <c r="AR3" s="20"/>
      <c r="AS3" s="3" t="s">
        <v>4</v>
      </c>
      <c r="AT3" s="26"/>
      <c r="AU3" s="20" t="s">
        <v>3</v>
      </c>
      <c r="AV3" s="3" t="s">
        <v>4</v>
      </c>
      <c r="AX3" s="20" t="s">
        <v>3</v>
      </c>
      <c r="AY3" s="3" t="s">
        <v>4</v>
      </c>
      <c r="BA3" s="141" t="s">
        <v>3</v>
      </c>
      <c r="BB3" s="140" t="s">
        <v>4</v>
      </c>
      <c r="BD3" s="141" t="s">
        <v>3</v>
      </c>
      <c r="BE3" s="140" t="s">
        <v>4</v>
      </c>
      <c r="BG3" s="20" t="s">
        <v>3</v>
      </c>
      <c r="BH3" s="3" t="s">
        <v>4</v>
      </c>
      <c r="BJ3" s="20" t="s">
        <v>3</v>
      </c>
      <c r="BK3" s="3" t="s">
        <v>4</v>
      </c>
      <c r="BM3" s="20" t="s">
        <v>3</v>
      </c>
      <c r="BN3" s="3" t="s">
        <v>4</v>
      </c>
      <c r="BP3" s="20" t="s">
        <v>3</v>
      </c>
      <c r="BQ3" s="3" t="s">
        <v>4</v>
      </c>
      <c r="BS3" s="20" t="s">
        <v>3</v>
      </c>
      <c r="BT3" s="3" t="s">
        <v>4</v>
      </c>
      <c r="BV3" s="20" t="s">
        <v>3</v>
      </c>
      <c r="BW3" s="3" t="s">
        <v>4</v>
      </c>
      <c r="BY3" s="20" t="s">
        <v>3</v>
      </c>
      <c r="BZ3" s="3" t="s">
        <v>4</v>
      </c>
      <c r="CB3" s="20" t="s">
        <v>3</v>
      </c>
      <c r="CC3" s="3" t="s">
        <v>4</v>
      </c>
      <c r="CE3" s="20" t="s">
        <v>3</v>
      </c>
      <c r="CF3" s="3" t="s">
        <v>4</v>
      </c>
      <c r="CH3" s="20" t="s">
        <v>3</v>
      </c>
      <c r="CI3" s="3" t="s">
        <v>4</v>
      </c>
      <c r="CK3" s="20" t="s">
        <v>3</v>
      </c>
      <c r="CL3" s="3" t="s">
        <v>4</v>
      </c>
      <c r="CN3" s="20" t="s">
        <v>3</v>
      </c>
      <c r="CO3" s="3" t="s">
        <v>4</v>
      </c>
      <c r="CQ3" s="20" t="s">
        <v>3</v>
      </c>
      <c r="CR3" s="3" t="s">
        <v>4</v>
      </c>
      <c r="CT3" s="20" t="s">
        <v>3</v>
      </c>
      <c r="CU3" s="3" t="s">
        <v>4</v>
      </c>
      <c r="CW3" s="20" t="s">
        <v>3</v>
      </c>
      <c r="CX3" s="3" t="s">
        <v>4</v>
      </c>
      <c r="CZ3" s="20" t="s">
        <v>3</v>
      </c>
      <c r="DA3" s="3" t="s">
        <v>4</v>
      </c>
      <c r="DC3" s="20" t="s">
        <v>3</v>
      </c>
      <c r="DD3" s="3" t="s">
        <v>4</v>
      </c>
      <c r="DF3" s="20" t="s">
        <v>3</v>
      </c>
      <c r="DG3" s="3" t="s">
        <v>4</v>
      </c>
      <c r="DI3" s="20" t="s">
        <v>3</v>
      </c>
      <c r="DJ3" s="3" t="s">
        <v>4</v>
      </c>
      <c r="DL3" s="20" t="s">
        <v>3</v>
      </c>
      <c r="DM3" s="3" t="s">
        <v>4</v>
      </c>
      <c r="DO3" s="20" t="s">
        <v>3</v>
      </c>
      <c r="DP3" s="3" t="s">
        <v>4</v>
      </c>
      <c r="DR3" s="20" t="s">
        <v>3</v>
      </c>
      <c r="DS3" s="3" t="s">
        <v>4</v>
      </c>
      <c r="DU3" s="20" t="s">
        <v>3</v>
      </c>
      <c r="DV3" s="3" t="s">
        <v>4</v>
      </c>
      <c r="DX3" s="20" t="s">
        <v>3</v>
      </c>
      <c r="DY3" s="3" t="s">
        <v>4</v>
      </c>
      <c r="EA3" s="20" t="s">
        <v>3</v>
      </c>
      <c r="EB3" s="3" t="s">
        <v>4</v>
      </c>
      <c r="ED3" s="20" t="s">
        <v>3</v>
      </c>
      <c r="EE3" s="3" t="s">
        <v>4</v>
      </c>
      <c r="EG3" s="20" t="s">
        <v>3</v>
      </c>
      <c r="EH3" s="3" t="s">
        <v>4</v>
      </c>
      <c r="EJ3" s="20" t="s">
        <v>3</v>
      </c>
      <c r="EK3" s="3" t="s">
        <v>4</v>
      </c>
      <c r="EM3" s="20" t="s">
        <v>3</v>
      </c>
      <c r="EN3" s="3" t="s">
        <v>4</v>
      </c>
      <c r="EP3" s="20" t="s">
        <v>3</v>
      </c>
      <c r="EQ3" s="3" t="s">
        <v>4</v>
      </c>
      <c r="ES3" s="20" t="s">
        <v>3</v>
      </c>
      <c r="ET3" s="3" t="s">
        <v>4</v>
      </c>
      <c r="EV3" s="20" t="s">
        <v>3</v>
      </c>
      <c r="EW3" s="3" t="s">
        <v>4</v>
      </c>
      <c r="EY3" s="20" t="s">
        <v>3</v>
      </c>
      <c r="EZ3" s="3" t="s">
        <v>4</v>
      </c>
    </row>
    <row r="4" spans="1:158" x14ac:dyDescent="0.25">
      <c r="A4" s="4" t="s">
        <v>5</v>
      </c>
      <c r="B4" s="5" t="s">
        <v>6</v>
      </c>
      <c r="C4" s="64" t="s">
        <v>7</v>
      </c>
      <c r="D4" s="63"/>
      <c r="E4" s="63"/>
      <c r="F4" s="56">
        <v>-13260.78499356718</v>
      </c>
      <c r="G4" s="104"/>
      <c r="H4" s="56"/>
      <c r="I4" s="56" t="str">
        <f>IF(H4=0, " ",(H4-$F4))</f>
        <v xml:space="preserve"> </v>
      </c>
      <c r="J4" s="23"/>
      <c r="K4" s="142">
        <v>-4978.4517040695901</v>
      </c>
      <c r="L4" s="82">
        <f>K4-F4</f>
        <v>8282.3332894975902</v>
      </c>
      <c r="M4" s="23"/>
      <c r="N4" s="21">
        <v>-4978.4517040695901</v>
      </c>
      <c r="O4" s="56">
        <f>(N4-$F4)</f>
        <v>8282.3332894975902</v>
      </c>
      <c r="P4" s="23"/>
      <c r="Q4" s="21">
        <v>-9051.7303710356191</v>
      </c>
      <c r="R4" s="56">
        <f>(Q4-$F4)</f>
        <v>4209.0546225315611</v>
      </c>
      <c r="S4" s="19"/>
      <c r="T4" s="21">
        <v>-2126.9797929698198</v>
      </c>
      <c r="U4" s="56">
        <f>(T4-$F4)</f>
        <v>11133.80520059736</v>
      </c>
      <c r="V4" s="19"/>
      <c r="W4" s="21">
        <v>0</v>
      </c>
      <c r="X4" s="56">
        <f>(W4-$F4)</f>
        <v>13260.78499356718</v>
      </c>
      <c r="Z4" s="21">
        <v>0</v>
      </c>
      <c r="AA4" s="56">
        <f>(Z4-$F4)</f>
        <v>13260.78499356718</v>
      </c>
      <c r="AC4" s="21">
        <v>-2126.9797929698198</v>
      </c>
      <c r="AD4" s="56">
        <f>(AC4-$F4)</f>
        <v>11133.80520059736</v>
      </c>
      <c r="AF4" s="21">
        <v>0</v>
      </c>
      <c r="AG4" s="56">
        <f>(AF4-$F4)</f>
        <v>13260.78499356718</v>
      </c>
      <c r="AI4" s="21">
        <v>0</v>
      </c>
      <c r="AJ4" s="56">
        <f>(AI4-$F4)</f>
        <v>13260.78499356718</v>
      </c>
      <c r="AL4" s="21">
        <v>-3867.2359872178554</v>
      </c>
      <c r="AM4" s="56">
        <f>(AL4-$F4)</f>
        <v>9393.5490063493253</v>
      </c>
      <c r="AO4" s="21">
        <v>0</v>
      </c>
      <c r="AP4" s="56">
        <f>(AO4-$F4)</f>
        <v>13260.78499356718</v>
      </c>
      <c r="AR4" s="21">
        <v>0</v>
      </c>
      <c r="AS4" s="56">
        <f>(AR4-$F4)</f>
        <v>13260.78499356718</v>
      </c>
      <c r="AT4" s="23"/>
      <c r="AU4" s="21">
        <v>-1334.1964155901603</v>
      </c>
      <c r="AV4" s="56">
        <f>(AU4-$F4)</f>
        <v>11926.58857797702</v>
      </c>
      <c r="AX4" s="21"/>
      <c r="AY4" s="56" t="str">
        <f>IF(AX4=0, " ",(AX4-$F4))</f>
        <v xml:space="preserve"> </v>
      </c>
      <c r="BA4" s="142"/>
      <c r="BB4" s="58" t="str">
        <f>IF(BA4=0, " ",(BA4-$F4))</f>
        <v xml:space="preserve"> </v>
      </c>
      <c r="BD4" s="142">
        <v>-1334.1964155901603</v>
      </c>
      <c r="BE4" s="56">
        <f>(BD4-$F4)</f>
        <v>11926.58857797702</v>
      </c>
      <c r="BG4" s="21"/>
      <c r="BH4" s="6" t="str">
        <f>IF(BG4=0, " ",(BG4-$F4))</f>
        <v xml:space="preserve"> </v>
      </c>
      <c r="BJ4" s="21"/>
      <c r="BK4" s="6" t="str">
        <f t="shared" ref="BK4:BK19" si="0">IF(BJ4=0, " ",(BJ4-$F4))</f>
        <v xml:space="preserve"> </v>
      </c>
      <c r="BM4" s="21">
        <v>-3074.4526098381939</v>
      </c>
      <c r="BN4" s="56">
        <f>(BM4-$F4)</f>
        <v>10186.332383728986</v>
      </c>
      <c r="BP4" s="21"/>
      <c r="BQ4" s="56">
        <f>(BP4-$F4)</f>
        <v>13260.78499356718</v>
      </c>
      <c r="BS4" s="21"/>
      <c r="BT4" s="56">
        <f>(BS4-$F4)</f>
        <v>13260.78499356718</v>
      </c>
      <c r="BV4" s="21">
        <v>-3122.8469780072887</v>
      </c>
      <c r="BW4" s="56">
        <f>(BV4-$F4)</f>
        <v>10137.938015559892</v>
      </c>
      <c r="BY4" s="21">
        <v>-3122.8469780072887</v>
      </c>
      <c r="BZ4" s="56">
        <f>(BY4-$F4)</f>
        <v>10137.938015559892</v>
      </c>
      <c r="CB4" s="21">
        <v>-7196.1256449733173</v>
      </c>
      <c r="CC4" s="56">
        <f>(CB4-$F4)</f>
        <v>6064.6593485938629</v>
      </c>
      <c r="CE4" s="21"/>
      <c r="CF4" s="6"/>
      <c r="CH4" s="21"/>
      <c r="CI4" s="6"/>
      <c r="CK4" s="21"/>
      <c r="CL4" s="6"/>
      <c r="CN4" s="21"/>
      <c r="CO4" s="6"/>
      <c r="CQ4" s="21"/>
      <c r="CR4" s="6"/>
      <c r="CT4" s="21"/>
      <c r="CU4" s="6"/>
      <c r="CW4" s="21"/>
      <c r="CX4" s="6"/>
      <c r="CZ4" s="21"/>
      <c r="DA4" s="6"/>
      <c r="DC4" s="21"/>
      <c r="DD4" s="6"/>
      <c r="DF4" s="21"/>
      <c r="DG4" s="6"/>
      <c r="DI4" s="21"/>
      <c r="DJ4" s="6"/>
      <c r="DL4" s="21"/>
      <c r="DM4" s="6"/>
      <c r="DO4" s="21"/>
      <c r="DP4" s="6"/>
      <c r="DR4" s="21"/>
      <c r="DS4" s="6"/>
      <c r="DU4" s="21"/>
      <c r="DV4" s="6"/>
      <c r="DX4" s="21"/>
      <c r="DY4" s="6"/>
      <c r="EA4" s="21"/>
      <c r="EB4" s="6"/>
      <c r="ED4" s="21"/>
      <c r="EE4" s="6"/>
      <c r="EG4" s="21"/>
      <c r="EH4" s="6"/>
      <c r="EJ4" s="21"/>
      <c r="EK4" s="6"/>
      <c r="EM4" s="21"/>
      <c r="EN4" s="6"/>
      <c r="EP4" s="21"/>
      <c r="EQ4" s="6"/>
      <c r="ES4" s="21"/>
      <c r="ET4" s="6"/>
      <c r="EV4" s="21"/>
      <c r="EW4" s="6"/>
      <c r="EY4" s="21"/>
      <c r="EZ4" s="6"/>
    </row>
    <row r="5" spans="1:158" x14ac:dyDescent="0.25">
      <c r="A5" s="4" t="s">
        <v>5</v>
      </c>
      <c r="B5" s="7" t="s">
        <v>8</v>
      </c>
      <c r="C5" s="60" t="s">
        <v>9</v>
      </c>
      <c r="D5" s="63"/>
      <c r="E5" s="63"/>
      <c r="F5" s="56">
        <v>-382.26109725513095</v>
      </c>
      <c r="G5" s="104"/>
      <c r="H5" s="56"/>
      <c r="I5" s="56" t="str">
        <f t="shared" ref="I5:I19" si="1">IF(H5=0, " ",(H5-$F5))</f>
        <v xml:space="preserve"> </v>
      </c>
      <c r="J5" s="23"/>
      <c r="K5" s="21">
        <v>-446.04824129532949</v>
      </c>
      <c r="L5" s="6">
        <f t="shared" ref="L5:L19" si="2">K5-F5</f>
        <v>-63.787144040198541</v>
      </c>
      <c r="M5" s="23"/>
      <c r="N5" s="21">
        <v>-417.62293733313345</v>
      </c>
      <c r="O5" s="56">
        <f t="shared" ref="O5:O19" si="3">(N5-$F5)</f>
        <v>-35.361840078002501</v>
      </c>
      <c r="P5" s="23"/>
      <c r="Q5" s="21">
        <v>-369.71970486596541</v>
      </c>
      <c r="R5" s="56">
        <f t="shared" ref="R5:R19" si="4">(Q5-$F5)</f>
        <v>12.541392389165537</v>
      </c>
      <c r="S5" s="19"/>
      <c r="T5" s="21">
        <v>-574.15794220364819</v>
      </c>
      <c r="U5" s="56">
        <f t="shared" ref="U5:U19" si="5">(T5-$F5)</f>
        <v>-191.89684494851724</v>
      </c>
      <c r="V5" s="19"/>
      <c r="W5" s="21">
        <v>-8946.419601014406</v>
      </c>
      <c r="X5" s="56">
        <f t="shared" ref="X5:X19" si="6">(W5-$F5)</f>
        <v>-8564.1585037592758</v>
      </c>
      <c r="Z5" s="21">
        <v>-12754.800242469995</v>
      </c>
      <c r="AA5" s="56">
        <f t="shared" ref="AA5:AA19" si="7">(Z5-$F5)</f>
        <v>-12372.539145214865</v>
      </c>
      <c r="AC5" s="21">
        <v>-545.73263824145204</v>
      </c>
      <c r="AD5" s="56">
        <f t="shared" ref="AD5:AD19" si="8">(AC5-$F5)</f>
        <v>-163.47154098632109</v>
      </c>
      <c r="AF5" s="21">
        <v>-8917.9942970522061</v>
      </c>
      <c r="AG5" s="56">
        <f t="shared" ref="AG5:AG19" si="9">(AF5-$F5)</f>
        <v>-8535.7331997970759</v>
      </c>
      <c r="AI5" s="21">
        <v>-12726.374938507797</v>
      </c>
      <c r="AJ5" s="56">
        <f t="shared" ref="AJ5:AJ19" si="10">(AI5-$F5)</f>
        <v>-12344.113841252667</v>
      </c>
      <c r="AL5" s="21">
        <v>-646.01338271136342</v>
      </c>
      <c r="AM5" s="56">
        <f t="shared" ref="AM5:AM19" si="11">(AL5-$F5)</f>
        <v>-263.75228545623247</v>
      </c>
      <c r="AO5" s="21">
        <v>-15868.307307821828</v>
      </c>
      <c r="AP5" s="56">
        <f t="shared" ref="AP5:AP19" si="12">(AO5-$F5)</f>
        <v>-15486.046210566697</v>
      </c>
      <c r="AR5" s="21">
        <v>-22792.635746831987</v>
      </c>
      <c r="AS5" s="56">
        <f t="shared" ref="AS5:AS19" si="13">(AR5-$F5)</f>
        <v>-22410.374649576857</v>
      </c>
      <c r="AT5" s="23"/>
      <c r="AU5" s="21">
        <v>-510.47283496594099</v>
      </c>
      <c r="AV5" s="56">
        <f t="shared" ref="AV5:AV19" si="14">(AU5-$F5)</f>
        <v>-128.21173771081004</v>
      </c>
      <c r="AX5" s="21"/>
      <c r="AY5" s="56" t="str">
        <f t="shared" ref="AY5:AY20" si="15">IF(AX5=0, " ",(AX5-$F5))</f>
        <v xml:space="preserve"> </v>
      </c>
      <c r="BA5" s="21"/>
      <c r="BB5" s="56" t="str">
        <f t="shared" ref="BB5:BB19" si="16">IF(BA5=0, " ",(BA5-$F5))</f>
        <v xml:space="preserve"> </v>
      </c>
      <c r="BD5" s="21">
        <v>-482.04753100374495</v>
      </c>
      <c r="BE5" s="56">
        <f t="shared" ref="BE5:BE19" si="17">(BD5-$F5)</f>
        <v>-99.786433748614002</v>
      </c>
      <c r="BG5" s="21"/>
      <c r="BH5" s="6" t="str">
        <f t="shared" ref="BH5:BH19" si="18">IF(BG5=0, " ",(BG5-$F5))</f>
        <v xml:space="preserve"> </v>
      </c>
      <c r="BJ5" s="21"/>
      <c r="BK5" s="6" t="str">
        <f t="shared" si="0"/>
        <v xml:space="preserve"> </v>
      </c>
      <c r="BM5" s="21">
        <v>-582.3282754736565</v>
      </c>
      <c r="BN5" s="56">
        <f t="shared" ref="BN5:BN19" si="19">(BM5-$F5)</f>
        <v>-200.06717821852556</v>
      </c>
      <c r="BP5" s="21"/>
      <c r="BQ5" s="56">
        <f t="shared" ref="BQ5:BQ19" si="20">(BP5-$F5)</f>
        <v>382.26109725513095</v>
      </c>
      <c r="BS5" s="21"/>
      <c r="BT5" s="56">
        <f t="shared" ref="BT5:BT19" si="21">(BS5-$F5)</f>
        <v>382.26109725513095</v>
      </c>
      <c r="BV5" s="21">
        <v>-430.87542976986941</v>
      </c>
      <c r="BW5" s="56">
        <f t="shared" ref="BW5:BW19" si="22">(BV5-$F5)</f>
        <v>-48.614332514738464</v>
      </c>
      <c r="BY5" s="21">
        <v>-402.45012580767343</v>
      </c>
      <c r="BZ5" s="56">
        <f t="shared" ref="BZ5:BZ19" si="23">(BY5-$F5)</f>
        <v>-20.189028552542482</v>
      </c>
      <c r="CB5" s="21">
        <v>-368.52615648885586</v>
      </c>
      <c r="CC5" s="56">
        <f t="shared" ref="CC5:CC19" si="24">(CB5-$F5)</f>
        <v>13.734940766275088</v>
      </c>
      <c r="CE5" s="21"/>
      <c r="CF5" s="6"/>
      <c r="CH5" s="21"/>
      <c r="CI5" s="6"/>
      <c r="CK5" s="21"/>
      <c r="CL5" s="6"/>
      <c r="CN5" s="21"/>
      <c r="CO5" s="6"/>
      <c r="CQ5" s="21"/>
      <c r="CR5" s="6"/>
      <c r="CT5" s="21"/>
      <c r="CU5" s="6"/>
      <c r="CW5" s="21"/>
      <c r="CX5" s="6"/>
      <c r="CZ5" s="21"/>
      <c r="DA5" s="6"/>
      <c r="DC5" s="21"/>
      <c r="DD5" s="6"/>
      <c r="DF5" s="21"/>
      <c r="DG5" s="6"/>
      <c r="DI5" s="21"/>
      <c r="DJ5" s="6"/>
      <c r="DL5" s="21"/>
      <c r="DM5" s="6"/>
      <c r="DO5" s="21"/>
      <c r="DP5" s="6"/>
      <c r="DR5" s="21"/>
      <c r="DS5" s="6"/>
      <c r="DU5" s="21"/>
      <c r="DV5" s="6"/>
      <c r="DX5" s="21"/>
      <c r="DY5" s="6"/>
      <c r="EA5" s="21"/>
      <c r="EB5" s="6"/>
      <c r="ED5" s="21"/>
      <c r="EE5" s="6"/>
      <c r="EG5" s="21"/>
      <c r="EH5" s="6"/>
      <c r="EJ5" s="21"/>
      <c r="EK5" s="6"/>
      <c r="EM5" s="21"/>
      <c r="EN5" s="6"/>
      <c r="EP5" s="21"/>
      <c r="EQ5" s="6"/>
      <c r="ES5" s="21"/>
      <c r="ET5" s="6"/>
      <c r="EV5" s="21"/>
      <c r="EW5" s="6"/>
      <c r="EY5" s="21"/>
      <c r="EZ5" s="6"/>
    </row>
    <row r="6" spans="1:158" x14ac:dyDescent="0.25">
      <c r="A6" s="8" t="s">
        <v>5</v>
      </c>
      <c r="B6" s="7" t="s">
        <v>10</v>
      </c>
      <c r="C6" s="60" t="s">
        <v>11</v>
      </c>
      <c r="D6" s="63"/>
      <c r="E6" s="63"/>
      <c r="F6" s="56">
        <v>-133853.66268087394</v>
      </c>
      <c r="G6" s="104"/>
      <c r="H6" s="56"/>
      <c r="I6" s="56" t="str">
        <f t="shared" si="1"/>
        <v xml:space="preserve"> </v>
      </c>
      <c r="J6" s="23"/>
      <c r="K6" s="21">
        <v>-50252.228310225721</v>
      </c>
      <c r="L6" s="6">
        <f t="shared" si="2"/>
        <v>83601.434370648218</v>
      </c>
      <c r="M6" s="23"/>
      <c r="N6" s="21">
        <v>-50252.228310225721</v>
      </c>
      <c r="O6" s="56">
        <f t="shared" si="3"/>
        <v>83601.434370648218</v>
      </c>
      <c r="P6" s="23"/>
      <c r="Q6" s="21">
        <v>-91367.687836774014</v>
      </c>
      <c r="R6" s="56">
        <f t="shared" si="4"/>
        <v>42485.974844099925</v>
      </c>
      <c r="S6" s="19"/>
      <c r="T6" s="21">
        <v>0</v>
      </c>
      <c r="U6" s="56">
        <f t="shared" si="5"/>
        <v>133853.66268087394</v>
      </c>
      <c r="V6" s="19"/>
      <c r="W6" s="21">
        <v>0</v>
      </c>
      <c r="X6" s="56">
        <f t="shared" si="6"/>
        <v>133853.66268087394</v>
      </c>
      <c r="Z6" s="21">
        <v>0</v>
      </c>
      <c r="AA6" s="56">
        <f t="shared" si="7"/>
        <v>133853.66268087394</v>
      </c>
      <c r="AC6" s="21">
        <v>0</v>
      </c>
      <c r="AD6" s="56">
        <f t="shared" si="8"/>
        <v>133853.66268087394</v>
      </c>
      <c r="AF6" s="21">
        <v>0</v>
      </c>
      <c r="AG6" s="56">
        <f t="shared" si="9"/>
        <v>133853.66268087394</v>
      </c>
      <c r="AI6" s="21">
        <v>0</v>
      </c>
      <c r="AJ6" s="56">
        <f t="shared" si="10"/>
        <v>133853.66268087394</v>
      </c>
      <c r="AL6" s="21">
        <v>0</v>
      </c>
      <c r="AM6" s="56">
        <f t="shared" si="11"/>
        <v>133853.66268087394</v>
      </c>
      <c r="AO6" s="21">
        <v>0</v>
      </c>
      <c r="AP6" s="56">
        <f t="shared" si="12"/>
        <v>133853.66268087394</v>
      </c>
      <c r="AR6" s="21">
        <v>0</v>
      </c>
      <c r="AS6" s="56">
        <f t="shared" si="13"/>
        <v>133853.66268087394</v>
      </c>
      <c r="AT6" s="23"/>
      <c r="AU6" s="21">
        <v>0</v>
      </c>
      <c r="AV6" s="56">
        <f t="shared" si="14"/>
        <v>133853.66268087394</v>
      </c>
      <c r="AX6" s="21"/>
      <c r="AY6" s="56" t="str">
        <f t="shared" si="15"/>
        <v xml:space="preserve"> </v>
      </c>
      <c r="BA6" s="21"/>
      <c r="BB6" s="56" t="str">
        <f t="shared" si="16"/>
        <v xml:space="preserve"> </v>
      </c>
      <c r="BD6" s="21">
        <v>0</v>
      </c>
      <c r="BE6" s="56">
        <f t="shared" si="17"/>
        <v>133853.66268087394</v>
      </c>
      <c r="BG6" s="21"/>
      <c r="BH6" s="6" t="str">
        <f t="shared" si="18"/>
        <v xml:space="preserve"> </v>
      </c>
      <c r="BJ6" s="21"/>
      <c r="BK6" s="6" t="str">
        <f t="shared" si="0"/>
        <v xml:space="preserve"> </v>
      </c>
      <c r="BM6" s="21">
        <v>0</v>
      </c>
      <c r="BN6" s="56">
        <f t="shared" si="19"/>
        <v>133853.66268087394</v>
      </c>
      <c r="BP6" s="21"/>
      <c r="BQ6" s="56">
        <f t="shared" si="20"/>
        <v>133853.66268087394</v>
      </c>
      <c r="BS6" s="21"/>
      <c r="BT6" s="56">
        <f t="shared" si="21"/>
        <v>133853.66268087394</v>
      </c>
      <c r="BV6" s="21">
        <v>-31521.852303687039</v>
      </c>
      <c r="BW6" s="56">
        <f t="shared" si="22"/>
        <v>102331.81037718689</v>
      </c>
      <c r="BY6" s="21">
        <v>-31521.852303687039</v>
      </c>
      <c r="BZ6" s="56">
        <f t="shared" si="23"/>
        <v>102331.81037718689</v>
      </c>
      <c r="CB6" s="21">
        <v>-72637.311830235369</v>
      </c>
      <c r="CC6" s="56">
        <f t="shared" si="24"/>
        <v>61216.35085063857</v>
      </c>
      <c r="CE6" s="21"/>
      <c r="CF6" s="6"/>
      <c r="CH6" s="21"/>
      <c r="CI6" s="6"/>
      <c r="CK6" s="21"/>
      <c r="CL6" s="6"/>
      <c r="CN6" s="21"/>
      <c r="CO6" s="6"/>
      <c r="CQ6" s="21"/>
      <c r="CR6" s="6"/>
      <c r="CT6" s="21"/>
      <c r="CU6" s="6"/>
      <c r="CW6" s="21"/>
      <c r="CX6" s="6"/>
      <c r="CZ6" s="21"/>
      <c r="DA6" s="6"/>
      <c r="DC6" s="21"/>
      <c r="DD6" s="6"/>
      <c r="DF6" s="21"/>
      <c r="DG6" s="6"/>
      <c r="DI6" s="21"/>
      <c r="DJ6" s="6"/>
      <c r="DL6" s="21"/>
      <c r="DM6" s="6"/>
      <c r="DO6" s="21"/>
      <c r="DP6" s="6"/>
      <c r="DR6" s="21"/>
      <c r="DS6" s="6"/>
      <c r="DU6" s="21"/>
      <c r="DV6" s="6"/>
      <c r="DX6" s="21"/>
      <c r="DY6" s="6"/>
      <c r="EA6" s="21"/>
      <c r="EB6" s="6"/>
      <c r="ED6" s="21"/>
      <c r="EE6" s="6"/>
      <c r="EG6" s="21"/>
      <c r="EH6" s="6"/>
      <c r="EJ6" s="21"/>
      <c r="EK6" s="6"/>
      <c r="EM6" s="21"/>
      <c r="EN6" s="6"/>
      <c r="EP6" s="21"/>
      <c r="EQ6" s="6"/>
      <c r="ES6" s="21"/>
      <c r="ET6" s="6"/>
      <c r="EV6" s="21"/>
      <c r="EW6" s="6"/>
      <c r="EY6" s="21"/>
      <c r="EZ6" s="6"/>
    </row>
    <row r="7" spans="1:158" x14ac:dyDescent="0.25">
      <c r="A7" s="8" t="s">
        <v>5</v>
      </c>
      <c r="B7" s="7" t="s">
        <v>12</v>
      </c>
      <c r="C7" s="60" t="s">
        <v>13</v>
      </c>
      <c r="D7" s="63"/>
      <c r="E7" s="63"/>
      <c r="F7" s="56">
        <v>-52.986391661034077</v>
      </c>
      <c r="G7" s="104"/>
      <c r="H7" s="56"/>
      <c r="I7" s="56" t="str">
        <f t="shared" si="1"/>
        <v xml:space="preserve"> </v>
      </c>
      <c r="J7" s="23"/>
      <c r="K7" s="21">
        <v>-51.194581315008776</v>
      </c>
      <c r="L7" s="6">
        <f t="shared" si="2"/>
        <v>1.7918103460253008</v>
      </c>
      <c r="M7" s="23"/>
      <c r="N7" s="21">
        <v>-51.194581315008776</v>
      </c>
      <c r="O7" s="56">
        <f t="shared" si="3"/>
        <v>1.7918103460253008</v>
      </c>
      <c r="P7" s="23"/>
      <c r="Q7" s="21">
        <v>-52.986391661034077</v>
      </c>
      <c r="R7" s="56">
        <f t="shared" si="4"/>
        <v>0</v>
      </c>
      <c r="S7" s="19"/>
      <c r="T7" s="21">
        <v>0</v>
      </c>
      <c r="U7" s="56">
        <f t="shared" si="5"/>
        <v>52.986391661034077</v>
      </c>
      <c r="V7" s="19"/>
      <c r="W7" s="21">
        <v>0</v>
      </c>
      <c r="X7" s="56">
        <f t="shared" si="6"/>
        <v>52.986391661034077</v>
      </c>
      <c r="Z7" s="21">
        <v>0</v>
      </c>
      <c r="AA7" s="56">
        <f t="shared" si="7"/>
        <v>52.986391661034077</v>
      </c>
      <c r="AC7" s="21">
        <v>0</v>
      </c>
      <c r="AD7" s="56">
        <f t="shared" si="8"/>
        <v>52.986391661034077</v>
      </c>
      <c r="AF7" s="21">
        <v>0</v>
      </c>
      <c r="AG7" s="56">
        <f t="shared" si="9"/>
        <v>52.986391661034077</v>
      </c>
      <c r="AI7" s="21">
        <v>0</v>
      </c>
      <c r="AJ7" s="56">
        <f t="shared" si="10"/>
        <v>52.986391661034077</v>
      </c>
      <c r="AL7" s="21">
        <v>0</v>
      </c>
      <c r="AM7" s="56">
        <f t="shared" si="11"/>
        <v>52.986391661034077</v>
      </c>
      <c r="AO7" s="21">
        <v>0</v>
      </c>
      <c r="AP7" s="56">
        <f t="shared" si="12"/>
        <v>52.986391661034077</v>
      </c>
      <c r="AR7" s="21">
        <v>0</v>
      </c>
      <c r="AS7" s="56">
        <f t="shared" si="13"/>
        <v>52.986391661034077</v>
      </c>
      <c r="AT7" s="23"/>
      <c r="AU7" s="21">
        <v>0</v>
      </c>
      <c r="AV7" s="56">
        <f t="shared" si="14"/>
        <v>52.986391661034077</v>
      </c>
      <c r="AX7" s="21"/>
      <c r="AY7" s="56" t="str">
        <f t="shared" si="15"/>
        <v xml:space="preserve"> </v>
      </c>
      <c r="BA7" s="21"/>
      <c r="BB7" s="56" t="str">
        <f t="shared" si="16"/>
        <v xml:space="preserve"> </v>
      </c>
      <c r="BD7" s="21">
        <v>0</v>
      </c>
      <c r="BE7" s="56">
        <f t="shared" si="17"/>
        <v>52.986391661034077</v>
      </c>
      <c r="BG7" s="21"/>
      <c r="BH7" s="6" t="str">
        <f t="shared" si="18"/>
        <v xml:space="preserve"> </v>
      </c>
      <c r="BJ7" s="21"/>
      <c r="BK7" s="6" t="str">
        <f t="shared" si="0"/>
        <v xml:space="preserve"> </v>
      </c>
      <c r="BM7" s="21">
        <v>0</v>
      </c>
      <c r="BN7" s="56">
        <f t="shared" si="19"/>
        <v>52.986391661034077</v>
      </c>
      <c r="BP7" s="21"/>
      <c r="BQ7" s="56">
        <f t="shared" si="20"/>
        <v>52.986391661034077</v>
      </c>
      <c r="BS7" s="21"/>
      <c r="BT7" s="56">
        <f t="shared" si="21"/>
        <v>52.986391661034077</v>
      </c>
      <c r="BV7" s="21">
        <v>-52.986391661034077</v>
      </c>
      <c r="BW7" s="56">
        <f t="shared" si="22"/>
        <v>0</v>
      </c>
      <c r="BY7" s="21">
        <v>-52.986391661034077</v>
      </c>
      <c r="BZ7" s="56">
        <f t="shared" si="23"/>
        <v>0</v>
      </c>
      <c r="CB7" s="21">
        <v>-52.986391661034077</v>
      </c>
      <c r="CC7" s="56">
        <f t="shared" si="24"/>
        <v>0</v>
      </c>
      <c r="CE7" s="21"/>
      <c r="CF7" s="6"/>
      <c r="CH7" s="21"/>
      <c r="CI7" s="6"/>
      <c r="CK7" s="21"/>
      <c r="CL7" s="6"/>
      <c r="CN7" s="21"/>
      <c r="CO7" s="6"/>
      <c r="CQ7" s="21"/>
      <c r="CR7" s="6"/>
      <c r="CT7" s="21"/>
      <c r="CU7" s="6"/>
      <c r="CW7" s="21"/>
      <c r="CX7" s="6"/>
      <c r="CZ7" s="21"/>
      <c r="DA7" s="6"/>
      <c r="DC7" s="21"/>
      <c r="DD7" s="6"/>
      <c r="DF7" s="21"/>
      <c r="DG7" s="6"/>
      <c r="DI7" s="21"/>
      <c r="DJ7" s="6"/>
      <c r="DL7" s="21"/>
      <c r="DM7" s="6"/>
      <c r="DO7" s="21"/>
      <c r="DP7" s="6"/>
      <c r="DR7" s="21"/>
      <c r="DS7" s="6"/>
      <c r="DU7" s="21"/>
      <c r="DV7" s="6"/>
      <c r="DX7" s="21"/>
      <c r="DY7" s="6"/>
      <c r="EA7" s="21"/>
      <c r="EB7" s="6"/>
      <c r="ED7" s="21"/>
      <c r="EE7" s="6"/>
      <c r="EG7" s="21"/>
      <c r="EH7" s="6"/>
      <c r="EJ7" s="21"/>
      <c r="EK7" s="6"/>
      <c r="EM7" s="21"/>
      <c r="EN7" s="6"/>
      <c r="EP7" s="21"/>
      <c r="EQ7" s="6"/>
      <c r="ES7" s="21"/>
      <c r="ET7" s="6"/>
      <c r="EV7" s="21"/>
      <c r="EW7" s="6"/>
      <c r="EY7" s="21"/>
      <c r="EZ7" s="6"/>
    </row>
    <row r="8" spans="1:158" x14ac:dyDescent="0.25">
      <c r="A8" s="8" t="s">
        <v>5</v>
      </c>
      <c r="B8" s="7" t="s">
        <v>14</v>
      </c>
      <c r="C8" s="60" t="s">
        <v>15</v>
      </c>
      <c r="D8" s="63"/>
      <c r="E8" s="63"/>
      <c r="F8" s="56">
        <v>-346917.58506169362</v>
      </c>
      <c r="G8" s="104"/>
      <c r="H8" s="56"/>
      <c r="I8" s="56" t="str">
        <f t="shared" si="1"/>
        <v xml:space="preserve"> </v>
      </c>
      <c r="J8" s="23"/>
      <c r="K8" s="21">
        <v>-346917.58506169362</v>
      </c>
      <c r="L8" s="6">
        <f t="shared" si="2"/>
        <v>0</v>
      </c>
      <c r="M8" s="23"/>
      <c r="N8" s="21">
        <v>-346917.58506169362</v>
      </c>
      <c r="O8" s="56">
        <f t="shared" si="3"/>
        <v>0</v>
      </c>
      <c r="P8" s="23"/>
      <c r="Q8" s="21">
        <v>-346917.58506169362</v>
      </c>
      <c r="R8" s="56">
        <f t="shared" si="4"/>
        <v>0</v>
      </c>
      <c r="S8" s="19"/>
      <c r="T8" s="21">
        <v>-346917.58506169362</v>
      </c>
      <c r="U8" s="56">
        <f t="shared" si="5"/>
        <v>0</v>
      </c>
      <c r="V8" s="19"/>
      <c r="W8" s="21">
        <v>-346917.58506169362</v>
      </c>
      <c r="X8" s="56">
        <f t="shared" si="6"/>
        <v>0</v>
      </c>
      <c r="Z8" s="21">
        <v>-346917.58506169362</v>
      </c>
      <c r="AA8" s="56">
        <f t="shared" si="7"/>
        <v>0</v>
      </c>
      <c r="AC8" s="21">
        <v>-346917.58506169362</v>
      </c>
      <c r="AD8" s="56">
        <f t="shared" si="8"/>
        <v>0</v>
      </c>
      <c r="AF8" s="21">
        <v>-346917.58506169362</v>
      </c>
      <c r="AG8" s="56">
        <f t="shared" si="9"/>
        <v>0</v>
      </c>
      <c r="AI8" s="21">
        <v>-346917.58506169362</v>
      </c>
      <c r="AJ8" s="56">
        <f t="shared" si="10"/>
        <v>0</v>
      </c>
      <c r="AL8" s="21">
        <v>-346917.58506169362</v>
      </c>
      <c r="AM8" s="56">
        <f t="shared" si="11"/>
        <v>0</v>
      </c>
      <c r="AO8" s="21">
        <v>-346917.58506169362</v>
      </c>
      <c r="AP8" s="56">
        <f t="shared" si="12"/>
        <v>0</v>
      </c>
      <c r="AR8" s="21">
        <v>-346917.58506169362</v>
      </c>
      <c r="AS8" s="56">
        <f t="shared" si="13"/>
        <v>0</v>
      </c>
      <c r="AT8" s="23"/>
      <c r="AU8" s="21">
        <v>-346917.58506169362</v>
      </c>
      <c r="AV8" s="56">
        <f t="shared" si="14"/>
        <v>0</v>
      </c>
      <c r="AX8" s="21"/>
      <c r="AY8" s="56" t="str">
        <f t="shared" si="15"/>
        <v xml:space="preserve"> </v>
      </c>
      <c r="BA8" s="21"/>
      <c r="BB8" s="56" t="str">
        <f t="shared" si="16"/>
        <v xml:space="preserve"> </v>
      </c>
      <c r="BD8" s="21">
        <v>-346917.58506169362</v>
      </c>
      <c r="BE8" s="56">
        <f t="shared" si="17"/>
        <v>0</v>
      </c>
      <c r="BG8" s="21"/>
      <c r="BH8" s="6" t="str">
        <f t="shared" si="18"/>
        <v xml:space="preserve"> </v>
      </c>
      <c r="BJ8" s="21"/>
      <c r="BK8" s="6" t="str">
        <f t="shared" si="0"/>
        <v xml:space="preserve"> </v>
      </c>
      <c r="BM8" s="21">
        <v>-346917.58506169362</v>
      </c>
      <c r="BN8" s="56">
        <f t="shared" si="19"/>
        <v>0</v>
      </c>
      <c r="BP8" s="21"/>
      <c r="BQ8" s="56">
        <f t="shared" si="20"/>
        <v>346917.58506169362</v>
      </c>
      <c r="BS8" s="21"/>
      <c r="BT8" s="56">
        <f t="shared" si="21"/>
        <v>346917.58506169362</v>
      </c>
      <c r="BV8" s="21">
        <v>-346917.58506169362</v>
      </c>
      <c r="BW8" s="56">
        <f t="shared" si="22"/>
        <v>0</v>
      </c>
      <c r="BY8" s="21">
        <v>-346917.58506169362</v>
      </c>
      <c r="BZ8" s="56">
        <f t="shared" si="23"/>
        <v>0</v>
      </c>
      <c r="CB8" s="21">
        <v>-346917.58506169362</v>
      </c>
      <c r="CC8" s="56">
        <f t="shared" si="24"/>
        <v>0</v>
      </c>
      <c r="CE8" s="21"/>
      <c r="CF8" s="6"/>
      <c r="CH8" s="21"/>
      <c r="CI8" s="6"/>
      <c r="CK8" s="21"/>
      <c r="CL8" s="6"/>
      <c r="CN8" s="21"/>
      <c r="CO8" s="6"/>
      <c r="CQ8" s="21"/>
      <c r="CR8" s="6"/>
      <c r="CT8" s="21"/>
      <c r="CU8" s="6"/>
      <c r="CW8" s="21"/>
      <c r="CX8" s="6"/>
      <c r="CZ8" s="21"/>
      <c r="DA8" s="6"/>
      <c r="DC8" s="21"/>
      <c r="DD8" s="6"/>
      <c r="DF8" s="21"/>
      <c r="DG8" s="6"/>
      <c r="DI8" s="21"/>
      <c r="DJ8" s="6"/>
      <c r="DL8" s="21"/>
      <c r="DM8" s="6"/>
      <c r="DO8" s="21"/>
      <c r="DP8" s="6"/>
      <c r="DR8" s="21"/>
      <c r="DS8" s="6"/>
      <c r="DU8" s="21"/>
      <c r="DV8" s="6"/>
      <c r="DX8" s="21"/>
      <c r="DY8" s="6"/>
      <c r="EA8" s="21"/>
      <c r="EB8" s="6"/>
      <c r="ED8" s="21"/>
      <c r="EE8" s="6"/>
      <c r="EG8" s="21"/>
      <c r="EH8" s="6"/>
      <c r="EJ8" s="21"/>
      <c r="EK8" s="6"/>
      <c r="EM8" s="21"/>
      <c r="EN8" s="6"/>
      <c r="EP8" s="21"/>
      <c r="EQ8" s="6"/>
      <c r="ES8" s="21"/>
      <c r="ET8" s="6"/>
      <c r="EV8" s="21"/>
      <c r="EW8" s="6"/>
      <c r="EY8" s="21"/>
      <c r="EZ8" s="6"/>
    </row>
    <row r="9" spans="1:158" x14ac:dyDescent="0.25">
      <c r="A9" s="8" t="s">
        <v>5</v>
      </c>
      <c r="B9" s="7" t="s">
        <v>16</v>
      </c>
      <c r="C9" s="60" t="s">
        <v>17</v>
      </c>
      <c r="D9" s="63"/>
      <c r="E9" s="63"/>
      <c r="F9" s="56">
        <v>-62212.877286098781</v>
      </c>
      <c r="G9" s="104"/>
      <c r="H9" s="56"/>
      <c r="I9" s="56" t="str">
        <f t="shared" si="1"/>
        <v xml:space="preserve"> </v>
      </c>
      <c r="J9" s="23"/>
      <c r="K9" s="21">
        <v>-73248.737152211572</v>
      </c>
      <c r="L9" s="6">
        <f t="shared" si="2"/>
        <v>-11035.859866112791</v>
      </c>
      <c r="M9" s="23"/>
      <c r="N9" s="21">
        <v>-73071.859446378512</v>
      </c>
      <c r="O9" s="56">
        <f t="shared" si="3"/>
        <v>-10858.982160279731</v>
      </c>
      <c r="P9" s="23"/>
      <c r="Q9" s="21">
        <v>-65366.18840526398</v>
      </c>
      <c r="R9" s="56">
        <f t="shared" si="4"/>
        <v>-3153.3111191651988</v>
      </c>
      <c r="S9" s="19"/>
      <c r="T9" s="21">
        <v>-88524.895511475057</v>
      </c>
      <c r="U9" s="56">
        <f t="shared" si="5"/>
        <v>-26312.018225376276</v>
      </c>
      <c r="V9" s="19"/>
      <c r="W9" s="21">
        <v>-641175.90447991248</v>
      </c>
      <c r="X9" s="56">
        <f t="shared" si="6"/>
        <v>-578963.0271938137</v>
      </c>
      <c r="Z9" s="21">
        <v>-600313.18344704714</v>
      </c>
      <c r="AA9" s="56">
        <f t="shared" si="7"/>
        <v>-538100.30616094836</v>
      </c>
      <c r="AC9" s="21">
        <v>-88348.017805641983</v>
      </c>
      <c r="AD9" s="56">
        <f t="shared" si="8"/>
        <v>-26135.140519543202</v>
      </c>
      <c r="AF9" s="21">
        <v>-640999.02677407942</v>
      </c>
      <c r="AG9" s="56">
        <f t="shared" si="9"/>
        <v>-578786.14948798064</v>
      </c>
      <c r="AI9" s="21">
        <v>-600136.30574121396</v>
      </c>
      <c r="AJ9" s="56">
        <f t="shared" si="10"/>
        <v>-537923.42845511518</v>
      </c>
      <c r="AL9" s="21">
        <v>-93211.516796456126</v>
      </c>
      <c r="AM9" s="56">
        <f t="shared" si="11"/>
        <v>-30998.639510357345</v>
      </c>
      <c r="AO9" s="21">
        <v>-1098031.5331027061</v>
      </c>
      <c r="AP9" s="56">
        <f t="shared" si="12"/>
        <v>-1035818.6558166073</v>
      </c>
      <c r="AR9" s="21">
        <v>-1023735.6766793147</v>
      </c>
      <c r="AS9" s="56">
        <f t="shared" si="13"/>
        <v>-961522.79939321592</v>
      </c>
      <c r="AT9" s="23"/>
      <c r="AU9" s="21">
        <v>-89206.779190089001</v>
      </c>
      <c r="AV9" s="56">
        <f t="shared" si="14"/>
        <v>-26993.90190399022</v>
      </c>
      <c r="AX9" s="21"/>
      <c r="AY9" s="56" t="str">
        <f t="shared" si="15"/>
        <v xml:space="preserve"> </v>
      </c>
      <c r="BA9" s="21"/>
      <c r="BB9" s="56" t="str">
        <f t="shared" si="16"/>
        <v xml:space="preserve"> </v>
      </c>
      <c r="BD9" s="21">
        <v>-89029.901484255941</v>
      </c>
      <c r="BE9" s="56">
        <f t="shared" si="17"/>
        <v>-26817.02419815716</v>
      </c>
      <c r="BG9" s="21"/>
      <c r="BH9" s="6" t="str">
        <f t="shared" si="18"/>
        <v xml:space="preserve"> </v>
      </c>
      <c r="BJ9" s="21"/>
      <c r="BK9" s="6" t="str">
        <f t="shared" si="0"/>
        <v xml:space="preserve"> </v>
      </c>
      <c r="BM9" s="21">
        <v>-93893.400475070084</v>
      </c>
      <c r="BN9" s="56">
        <f t="shared" si="19"/>
        <v>-31680.523188971303</v>
      </c>
      <c r="BP9" s="21"/>
      <c r="BQ9" s="56">
        <f t="shared" si="20"/>
        <v>62212.877286098781</v>
      </c>
      <c r="BS9" s="21"/>
      <c r="BT9" s="56">
        <f t="shared" si="21"/>
        <v>62212.877286098781</v>
      </c>
      <c r="BV9" s="21">
        <v>-79441.174645969644</v>
      </c>
      <c r="BW9" s="56">
        <f t="shared" si="22"/>
        <v>-17228.297359870863</v>
      </c>
      <c r="BY9" s="21">
        <v>-79264.296940136584</v>
      </c>
      <c r="BZ9" s="56">
        <f t="shared" si="23"/>
        <v>-17051.419654037803</v>
      </c>
      <c r="CB9" s="21">
        <v>-71558.625899022023</v>
      </c>
      <c r="CC9" s="56">
        <f t="shared" si="24"/>
        <v>-9345.748612923242</v>
      </c>
      <c r="CE9" s="21"/>
      <c r="CF9" s="6"/>
      <c r="CH9" s="21"/>
      <c r="CI9" s="6"/>
      <c r="CK9" s="21"/>
      <c r="CL9" s="6"/>
      <c r="CN9" s="21"/>
      <c r="CO9" s="6"/>
      <c r="CQ9" s="21"/>
      <c r="CR9" s="6"/>
      <c r="CT9" s="21"/>
      <c r="CU9" s="6"/>
      <c r="CW9" s="21"/>
      <c r="CX9" s="6"/>
      <c r="CZ9" s="21"/>
      <c r="DA9" s="6"/>
      <c r="DC9" s="21"/>
      <c r="DD9" s="6"/>
      <c r="DF9" s="21"/>
      <c r="DG9" s="6"/>
      <c r="DI9" s="21"/>
      <c r="DJ9" s="6"/>
      <c r="DL9" s="21"/>
      <c r="DM9" s="6"/>
      <c r="DO9" s="21"/>
      <c r="DP9" s="6"/>
      <c r="DR9" s="21"/>
      <c r="DS9" s="6"/>
      <c r="DU9" s="21"/>
      <c r="DV9" s="6"/>
      <c r="DX9" s="21"/>
      <c r="DY9" s="6"/>
      <c r="EA9" s="21"/>
      <c r="EB9" s="6"/>
      <c r="ED9" s="21"/>
      <c r="EE9" s="6"/>
      <c r="EG9" s="21"/>
      <c r="EH9" s="6"/>
      <c r="EJ9" s="21"/>
      <c r="EK9" s="6"/>
      <c r="EM9" s="21"/>
      <c r="EN9" s="6"/>
      <c r="EP9" s="21"/>
      <c r="EQ9" s="6"/>
      <c r="ES9" s="21"/>
      <c r="ET9" s="6"/>
      <c r="EV9" s="21"/>
      <c r="EW9" s="6"/>
      <c r="EY9" s="21"/>
      <c r="EZ9" s="6"/>
    </row>
    <row r="10" spans="1:158" x14ac:dyDescent="0.25">
      <c r="A10" s="8" t="s">
        <v>5</v>
      </c>
      <c r="B10" s="7" t="s">
        <v>18</v>
      </c>
      <c r="C10" s="60" t="s">
        <v>19</v>
      </c>
      <c r="D10" s="63"/>
      <c r="E10" s="63"/>
      <c r="F10" s="56">
        <v>-93188.527803996374</v>
      </c>
      <c r="G10" s="104"/>
      <c r="H10" s="56"/>
      <c r="I10" s="56" t="str">
        <f t="shared" si="1"/>
        <v xml:space="preserve"> </v>
      </c>
      <c r="J10" s="23"/>
      <c r="K10" s="21">
        <v>-95375.17593732549</v>
      </c>
      <c r="L10" s="6">
        <f t="shared" si="2"/>
        <v>-2186.6481333291158</v>
      </c>
      <c r="M10" s="23"/>
      <c r="N10" s="21">
        <v>-94534.1574245066</v>
      </c>
      <c r="O10" s="56">
        <f t="shared" si="3"/>
        <v>-1345.6296205102262</v>
      </c>
      <c r="P10" s="23"/>
      <c r="Q10" s="21">
        <v>-93530.450084617827</v>
      </c>
      <c r="R10" s="56">
        <f t="shared" si="4"/>
        <v>-341.92228062145296</v>
      </c>
      <c r="S10" s="19"/>
      <c r="T10" s="21">
        <v>-100228.26637195256</v>
      </c>
      <c r="U10" s="56">
        <f t="shared" si="5"/>
        <v>-7039.7385679561849</v>
      </c>
      <c r="V10" s="19"/>
      <c r="W10" s="21">
        <v>-347938.09063937637</v>
      </c>
      <c r="X10" s="56">
        <f t="shared" si="6"/>
        <v>-254749.56283538</v>
      </c>
      <c r="Z10" s="21">
        <v>-460616.52066021081</v>
      </c>
      <c r="AA10" s="56">
        <f t="shared" si="7"/>
        <v>-367427.99285621441</v>
      </c>
      <c r="AC10" s="21">
        <v>-99387.24785913364</v>
      </c>
      <c r="AD10" s="56">
        <f t="shared" si="8"/>
        <v>-6198.7200551372662</v>
      </c>
      <c r="AF10" s="21">
        <v>-347097.07212655735</v>
      </c>
      <c r="AG10" s="56">
        <f t="shared" si="9"/>
        <v>-253908.54432256098</v>
      </c>
      <c r="AI10" s="21">
        <v>-459775.50214739185</v>
      </c>
      <c r="AJ10" s="56">
        <f t="shared" si="10"/>
        <v>-366586.97434339544</v>
      </c>
      <c r="AL10" s="21">
        <v>-102354.25087484885</v>
      </c>
      <c r="AM10" s="56">
        <f t="shared" si="11"/>
        <v>-9165.723070852473</v>
      </c>
      <c r="AO10" s="21">
        <v>-552735.74954289198</v>
      </c>
      <c r="AP10" s="56">
        <f t="shared" si="12"/>
        <v>-459547.22173889563</v>
      </c>
      <c r="AR10" s="21">
        <v>-757605.62230804563</v>
      </c>
      <c r="AS10" s="56">
        <f t="shared" si="13"/>
        <v>-664417.09450404928</v>
      </c>
      <c r="AT10" s="23"/>
      <c r="AU10" s="21">
        <v>-85108.316059525401</v>
      </c>
      <c r="AV10" s="56">
        <f t="shared" si="14"/>
        <v>8080.2117444709729</v>
      </c>
      <c r="AX10" s="21"/>
      <c r="AY10" s="56" t="str">
        <f t="shared" si="15"/>
        <v xml:space="preserve"> </v>
      </c>
      <c r="BA10" s="21"/>
      <c r="BB10" s="56" t="str">
        <f t="shared" si="16"/>
        <v xml:space="preserve"> </v>
      </c>
      <c r="BD10" s="21">
        <v>-84267.297546706483</v>
      </c>
      <c r="BE10" s="56">
        <f t="shared" si="17"/>
        <v>8921.2302572898916</v>
      </c>
      <c r="BG10" s="21"/>
      <c r="BH10" s="6" t="str">
        <f t="shared" si="18"/>
        <v xml:space="preserve"> </v>
      </c>
      <c r="BJ10" s="21"/>
      <c r="BK10" s="6" t="str">
        <f t="shared" si="0"/>
        <v xml:space="preserve"> </v>
      </c>
      <c r="BM10" s="21">
        <v>-87234.300562421689</v>
      </c>
      <c r="BN10" s="56">
        <f t="shared" si="19"/>
        <v>5954.2272415746847</v>
      </c>
      <c r="BP10" s="21"/>
      <c r="BQ10" s="56">
        <f t="shared" si="20"/>
        <v>93188.527803996374</v>
      </c>
      <c r="BS10" s="21"/>
      <c r="BT10" s="56">
        <f t="shared" si="21"/>
        <v>93188.527803996374</v>
      </c>
      <c r="BV10" s="21">
        <v>-82064.10478689571</v>
      </c>
      <c r="BW10" s="56">
        <f t="shared" si="22"/>
        <v>11124.423017100664</v>
      </c>
      <c r="BY10" s="21">
        <v>-81223.086274076792</v>
      </c>
      <c r="BZ10" s="56">
        <f t="shared" si="23"/>
        <v>11965.441529919583</v>
      </c>
      <c r="CB10" s="21">
        <v>-80219.378934188018</v>
      </c>
      <c r="CC10" s="56">
        <f t="shared" si="24"/>
        <v>12969.148869808356</v>
      </c>
      <c r="CE10" s="21"/>
      <c r="CF10" s="6"/>
      <c r="CH10" s="21"/>
      <c r="CI10" s="6"/>
      <c r="CK10" s="21"/>
      <c r="CL10" s="6"/>
      <c r="CN10" s="21"/>
      <c r="CO10" s="6"/>
      <c r="CQ10" s="21"/>
      <c r="CR10" s="6"/>
      <c r="CT10" s="21"/>
      <c r="CU10" s="6"/>
      <c r="CW10" s="21"/>
      <c r="CX10" s="6"/>
      <c r="CZ10" s="21"/>
      <c r="DA10" s="6"/>
      <c r="DC10" s="21"/>
      <c r="DD10" s="6"/>
      <c r="DF10" s="21"/>
      <c r="DG10" s="6"/>
      <c r="DI10" s="21"/>
      <c r="DJ10" s="6"/>
      <c r="DL10" s="21"/>
      <c r="DM10" s="6"/>
      <c r="DO10" s="21"/>
      <c r="DP10" s="6"/>
      <c r="DR10" s="21"/>
      <c r="DS10" s="6"/>
      <c r="DU10" s="21"/>
      <c r="DV10" s="6"/>
      <c r="DX10" s="21"/>
      <c r="DY10" s="6"/>
      <c r="EA10" s="21"/>
      <c r="EB10" s="6"/>
      <c r="ED10" s="21"/>
      <c r="EE10" s="6"/>
      <c r="EG10" s="21"/>
      <c r="EH10" s="6"/>
      <c r="EJ10" s="21"/>
      <c r="EK10" s="6"/>
      <c r="EM10" s="21"/>
      <c r="EN10" s="6"/>
      <c r="EP10" s="21"/>
      <c r="EQ10" s="6"/>
      <c r="ES10" s="21"/>
      <c r="ET10" s="6"/>
      <c r="EV10" s="21"/>
      <c r="EW10" s="6"/>
      <c r="EY10" s="21"/>
      <c r="EZ10" s="6"/>
    </row>
    <row r="11" spans="1:158" x14ac:dyDescent="0.25">
      <c r="A11" s="8" t="s">
        <v>5</v>
      </c>
      <c r="B11" s="7" t="s">
        <v>20</v>
      </c>
      <c r="C11" s="60" t="s">
        <v>21</v>
      </c>
      <c r="D11" s="63"/>
      <c r="E11" s="63"/>
      <c r="F11" s="56">
        <v>-264.77269714509401</v>
      </c>
      <c r="G11" s="104"/>
      <c r="H11" s="56"/>
      <c r="I11" s="56" t="str">
        <f t="shared" si="1"/>
        <v xml:space="preserve"> </v>
      </c>
      <c r="J11" s="23"/>
      <c r="K11" s="21">
        <v>-255.81903105806182</v>
      </c>
      <c r="L11" s="6">
        <f t="shared" si="2"/>
        <v>8.9536660870321896</v>
      </c>
      <c r="M11" s="23"/>
      <c r="N11" s="21">
        <v>-255.81903105806182</v>
      </c>
      <c r="O11" s="56">
        <f t="shared" si="3"/>
        <v>8.9536660870321896</v>
      </c>
      <c r="P11" s="23"/>
      <c r="Q11" s="21">
        <v>-264.77269714509401</v>
      </c>
      <c r="R11" s="56">
        <f t="shared" si="4"/>
        <v>0</v>
      </c>
      <c r="S11" s="19"/>
      <c r="T11" s="21">
        <v>0</v>
      </c>
      <c r="U11" s="56">
        <f t="shared" si="5"/>
        <v>264.77269714509401</v>
      </c>
      <c r="V11" s="19"/>
      <c r="W11" s="21">
        <v>0</v>
      </c>
      <c r="X11" s="56">
        <f t="shared" si="6"/>
        <v>264.77269714509401</v>
      </c>
      <c r="Z11" s="21">
        <v>0</v>
      </c>
      <c r="AA11" s="56">
        <f t="shared" si="7"/>
        <v>264.77269714509401</v>
      </c>
      <c r="AC11" s="21">
        <v>0</v>
      </c>
      <c r="AD11" s="56">
        <f t="shared" si="8"/>
        <v>264.77269714509401</v>
      </c>
      <c r="AF11" s="21">
        <v>0</v>
      </c>
      <c r="AG11" s="56">
        <f t="shared" si="9"/>
        <v>264.77269714509401</v>
      </c>
      <c r="AI11" s="21">
        <v>0</v>
      </c>
      <c r="AJ11" s="56">
        <f t="shared" si="10"/>
        <v>264.77269714509401</v>
      </c>
      <c r="AL11" s="21">
        <v>0</v>
      </c>
      <c r="AM11" s="56">
        <f t="shared" si="11"/>
        <v>264.77269714509401</v>
      </c>
      <c r="AO11" s="21">
        <v>0</v>
      </c>
      <c r="AP11" s="56">
        <f t="shared" si="12"/>
        <v>264.77269714509401</v>
      </c>
      <c r="AR11" s="21">
        <v>0</v>
      </c>
      <c r="AS11" s="56">
        <f t="shared" si="13"/>
        <v>264.77269714509401</v>
      </c>
      <c r="AT11" s="23"/>
      <c r="AU11" s="21">
        <v>0</v>
      </c>
      <c r="AV11" s="56">
        <f t="shared" si="14"/>
        <v>264.77269714509401</v>
      </c>
      <c r="AX11" s="21"/>
      <c r="AY11" s="56" t="str">
        <f t="shared" si="15"/>
        <v xml:space="preserve"> </v>
      </c>
      <c r="BA11" s="21"/>
      <c r="BB11" s="56" t="str">
        <f t="shared" si="16"/>
        <v xml:space="preserve"> </v>
      </c>
      <c r="BD11" s="21">
        <v>0</v>
      </c>
      <c r="BE11" s="56">
        <f t="shared" si="17"/>
        <v>264.77269714509401</v>
      </c>
      <c r="BG11" s="21"/>
      <c r="BH11" s="6" t="str">
        <f t="shared" si="18"/>
        <v xml:space="preserve"> </v>
      </c>
      <c r="BJ11" s="21"/>
      <c r="BK11" s="6" t="str">
        <f t="shared" si="0"/>
        <v xml:space="preserve"> </v>
      </c>
      <c r="BM11" s="21">
        <v>0</v>
      </c>
      <c r="BN11" s="56">
        <f t="shared" si="19"/>
        <v>264.77269714509401</v>
      </c>
      <c r="BP11" s="21"/>
      <c r="BQ11" s="56">
        <f t="shared" si="20"/>
        <v>264.77269714509401</v>
      </c>
      <c r="BS11" s="21"/>
      <c r="BT11" s="56">
        <f t="shared" si="21"/>
        <v>264.77269714509401</v>
      </c>
      <c r="BV11" s="21">
        <v>-264.77269714509401</v>
      </c>
      <c r="BW11" s="56">
        <f t="shared" si="22"/>
        <v>0</v>
      </c>
      <c r="BY11" s="21">
        <v>-264.77269714509401</v>
      </c>
      <c r="BZ11" s="56">
        <f t="shared" si="23"/>
        <v>0</v>
      </c>
      <c r="CB11" s="21">
        <v>-264.77269714509401</v>
      </c>
      <c r="CC11" s="56">
        <f t="shared" si="24"/>
        <v>0</v>
      </c>
      <c r="CE11" s="21"/>
      <c r="CF11" s="6"/>
      <c r="CH11" s="21"/>
      <c r="CI11" s="6"/>
      <c r="CK11" s="21"/>
      <c r="CL11" s="6"/>
      <c r="CN11" s="21"/>
      <c r="CO11" s="6"/>
      <c r="CQ11" s="21"/>
      <c r="CR11" s="6"/>
      <c r="CT11" s="21"/>
      <c r="CU11" s="6"/>
      <c r="CW11" s="21"/>
      <c r="CX11" s="6"/>
      <c r="CZ11" s="21"/>
      <c r="DA11" s="6"/>
      <c r="DC11" s="21"/>
      <c r="DD11" s="6"/>
      <c r="DF11" s="21"/>
      <c r="DG11" s="6"/>
      <c r="DI11" s="21"/>
      <c r="DJ11" s="6"/>
      <c r="DL11" s="21"/>
      <c r="DM11" s="6"/>
      <c r="DO11" s="21"/>
      <c r="DP11" s="6"/>
      <c r="DR11" s="21"/>
      <c r="DS11" s="6"/>
      <c r="DU11" s="21"/>
      <c r="DV11" s="6"/>
      <c r="DX11" s="21"/>
      <c r="DY11" s="6"/>
      <c r="EA11" s="21"/>
      <c r="EB11" s="6"/>
      <c r="ED11" s="21"/>
      <c r="EE11" s="6"/>
      <c r="EG11" s="21"/>
      <c r="EH11" s="6"/>
      <c r="EJ11" s="21"/>
      <c r="EK11" s="6"/>
      <c r="EM11" s="21"/>
      <c r="EN11" s="6"/>
      <c r="EP11" s="21"/>
      <c r="EQ11" s="6"/>
      <c r="ES11" s="21"/>
      <c r="ET11" s="6"/>
      <c r="EV11" s="21"/>
      <c r="EW11" s="6"/>
      <c r="EY11" s="21"/>
      <c r="EZ11" s="6"/>
    </row>
    <row r="12" spans="1:158" x14ac:dyDescent="0.25">
      <c r="A12" s="9" t="s">
        <v>5</v>
      </c>
      <c r="B12" s="7" t="s">
        <v>22</v>
      </c>
      <c r="C12" s="60" t="s">
        <v>23</v>
      </c>
      <c r="D12" s="63"/>
      <c r="E12" s="63"/>
      <c r="F12" s="56">
        <v>-240291.33535069195</v>
      </c>
      <c r="G12" s="104"/>
      <c r="H12" s="56"/>
      <c r="I12" s="56" t="str">
        <f t="shared" si="1"/>
        <v xml:space="preserve"> </v>
      </c>
      <c r="J12" s="27"/>
      <c r="K12" s="21">
        <v>-240291.33535069195</v>
      </c>
      <c r="L12" s="6">
        <f t="shared" si="2"/>
        <v>0</v>
      </c>
      <c r="M12" s="23"/>
      <c r="N12" s="21">
        <v>-240291.33535069195</v>
      </c>
      <c r="O12" s="56">
        <f t="shared" si="3"/>
        <v>0</v>
      </c>
      <c r="P12" s="23"/>
      <c r="Q12" s="21">
        <v>-240291.33535069195</v>
      </c>
      <c r="R12" s="56">
        <f t="shared" si="4"/>
        <v>0</v>
      </c>
      <c r="S12" s="19"/>
      <c r="T12" s="21">
        <v>-240291.33535069195</v>
      </c>
      <c r="U12" s="56">
        <f t="shared" si="5"/>
        <v>0</v>
      </c>
      <c r="V12" s="19"/>
      <c r="W12" s="21">
        <v>-240291.33535069195</v>
      </c>
      <c r="X12" s="56">
        <f t="shared" si="6"/>
        <v>0</v>
      </c>
      <c r="Z12" s="21">
        <v>-240291.33535069195</v>
      </c>
      <c r="AA12" s="56">
        <f t="shared" si="7"/>
        <v>0</v>
      </c>
      <c r="AC12" s="21">
        <v>-240291.33535069195</v>
      </c>
      <c r="AD12" s="56">
        <f t="shared" si="8"/>
        <v>0</v>
      </c>
      <c r="AF12" s="21">
        <v>-240291.33535069195</v>
      </c>
      <c r="AG12" s="56">
        <f t="shared" si="9"/>
        <v>0</v>
      </c>
      <c r="AI12" s="21">
        <v>-240291.33535069195</v>
      </c>
      <c r="AJ12" s="56">
        <f t="shared" si="10"/>
        <v>0</v>
      </c>
      <c r="AL12" s="21">
        <v>-240291.33535069195</v>
      </c>
      <c r="AM12" s="56">
        <f t="shared" si="11"/>
        <v>0</v>
      </c>
      <c r="AO12" s="21">
        <v>-240291.33535069195</v>
      </c>
      <c r="AP12" s="56">
        <f t="shared" si="12"/>
        <v>0</v>
      </c>
      <c r="AR12" s="21">
        <v>-240291.33535069195</v>
      </c>
      <c r="AS12" s="56">
        <f t="shared" si="13"/>
        <v>0</v>
      </c>
      <c r="AT12" s="23"/>
      <c r="AU12" s="21">
        <v>-240291.33535069195</v>
      </c>
      <c r="AV12" s="56">
        <f t="shared" si="14"/>
        <v>0</v>
      </c>
      <c r="AX12" s="21"/>
      <c r="AY12" s="56" t="str">
        <f t="shared" si="15"/>
        <v xml:space="preserve"> </v>
      </c>
      <c r="BA12" s="21"/>
      <c r="BB12" s="56" t="str">
        <f t="shared" si="16"/>
        <v xml:space="preserve"> </v>
      </c>
      <c r="BD12" s="21">
        <v>-240291.33535069195</v>
      </c>
      <c r="BE12" s="56">
        <f t="shared" si="17"/>
        <v>0</v>
      </c>
      <c r="BG12" s="21"/>
      <c r="BH12" s="6" t="str">
        <f t="shared" si="18"/>
        <v xml:space="preserve"> </v>
      </c>
      <c r="BJ12" s="21"/>
      <c r="BK12" s="6" t="str">
        <f t="shared" si="0"/>
        <v xml:space="preserve"> </v>
      </c>
      <c r="BM12" s="21">
        <v>-240291.33535069195</v>
      </c>
      <c r="BN12" s="56">
        <f t="shared" si="19"/>
        <v>0</v>
      </c>
      <c r="BP12" s="21"/>
      <c r="BQ12" s="56">
        <f t="shared" si="20"/>
        <v>240291.33535069195</v>
      </c>
      <c r="BS12" s="21"/>
      <c r="BT12" s="56">
        <f t="shared" si="21"/>
        <v>240291.33535069195</v>
      </c>
      <c r="BV12" s="21">
        <v>-240291.33535069195</v>
      </c>
      <c r="BW12" s="56">
        <f t="shared" si="22"/>
        <v>0</v>
      </c>
      <c r="BY12" s="21">
        <v>-240291.33535069195</v>
      </c>
      <c r="BZ12" s="56">
        <f t="shared" si="23"/>
        <v>0</v>
      </c>
      <c r="CB12" s="21">
        <v>-240291.33535069195</v>
      </c>
      <c r="CC12" s="56">
        <f t="shared" si="24"/>
        <v>0</v>
      </c>
      <c r="CE12" s="21"/>
      <c r="CF12" s="6"/>
      <c r="CH12" s="21"/>
      <c r="CI12" s="6"/>
      <c r="CK12" s="21"/>
      <c r="CL12" s="6"/>
      <c r="CN12" s="21"/>
      <c r="CO12" s="6"/>
      <c r="CQ12" s="21"/>
      <c r="CR12" s="6"/>
      <c r="CT12" s="21"/>
      <c r="CU12" s="6"/>
      <c r="CW12" s="21"/>
      <c r="CX12" s="6"/>
      <c r="CZ12" s="21"/>
      <c r="DA12" s="6"/>
      <c r="DC12" s="21"/>
      <c r="DD12" s="6"/>
      <c r="DF12" s="21"/>
      <c r="DG12" s="6"/>
      <c r="DI12" s="21"/>
      <c r="DJ12" s="6"/>
      <c r="DL12" s="21"/>
      <c r="DM12" s="6"/>
      <c r="DO12" s="21"/>
      <c r="DP12" s="6"/>
      <c r="DR12" s="21"/>
      <c r="DS12" s="6"/>
      <c r="DU12" s="21"/>
      <c r="DV12" s="6"/>
      <c r="DX12" s="21"/>
      <c r="DY12" s="6"/>
      <c r="EA12" s="21"/>
      <c r="EB12" s="6"/>
      <c r="ED12" s="21"/>
      <c r="EE12" s="6"/>
      <c r="EG12" s="21"/>
      <c r="EH12" s="6"/>
      <c r="EJ12" s="21"/>
      <c r="EK12" s="6"/>
      <c r="EM12" s="21"/>
      <c r="EN12" s="6"/>
      <c r="EP12" s="21"/>
      <c r="EQ12" s="6"/>
      <c r="ES12" s="21"/>
      <c r="ET12" s="6"/>
      <c r="EV12" s="21"/>
      <c r="EW12" s="6"/>
      <c r="EY12" s="21"/>
      <c r="EZ12" s="6"/>
    </row>
    <row r="13" spans="1:158" x14ac:dyDescent="0.25">
      <c r="A13" s="9" t="s">
        <v>5</v>
      </c>
      <c r="B13" s="7" t="s">
        <v>24</v>
      </c>
      <c r="C13" s="60" t="s">
        <v>25</v>
      </c>
      <c r="D13" s="63"/>
      <c r="E13" s="63"/>
      <c r="F13" s="56">
        <v>-665.39708099727159</v>
      </c>
      <c r="G13" s="104"/>
      <c r="H13" s="56"/>
      <c r="I13" s="56" t="str">
        <f t="shared" si="1"/>
        <v xml:space="preserve"> </v>
      </c>
      <c r="J13" s="23"/>
      <c r="K13" s="21">
        <v>-3445.6399345794202</v>
      </c>
      <c r="L13" s="6">
        <f t="shared" si="2"/>
        <v>-2780.2428535821487</v>
      </c>
      <c r="M13" s="23"/>
      <c r="N13" s="21">
        <v>-2382.3142886636806</v>
      </c>
      <c r="O13" s="56">
        <f t="shared" si="3"/>
        <v>-1716.917207666409</v>
      </c>
      <c r="P13" s="23"/>
      <c r="Q13" s="21">
        <v>-1087.7993235416147</v>
      </c>
      <c r="R13" s="56">
        <f t="shared" si="4"/>
        <v>-422.40224254434315</v>
      </c>
      <c r="S13" s="19"/>
      <c r="T13" s="21">
        <v>0</v>
      </c>
      <c r="U13" s="56">
        <f t="shared" si="5"/>
        <v>665.39708099727159</v>
      </c>
      <c r="V13" s="19"/>
      <c r="W13" s="21">
        <v>0</v>
      </c>
      <c r="X13" s="56">
        <f t="shared" si="6"/>
        <v>665.39708099727159</v>
      </c>
      <c r="Z13" s="21">
        <v>0</v>
      </c>
      <c r="AA13" s="56">
        <f t="shared" si="7"/>
        <v>665.39708099727159</v>
      </c>
      <c r="AC13" s="21">
        <v>0</v>
      </c>
      <c r="AD13" s="56">
        <f t="shared" si="8"/>
        <v>665.39708099727159</v>
      </c>
      <c r="AF13" s="21">
        <v>0</v>
      </c>
      <c r="AG13" s="56">
        <f t="shared" si="9"/>
        <v>665.39708099727159</v>
      </c>
      <c r="AI13" s="21">
        <v>0</v>
      </c>
      <c r="AJ13" s="56">
        <f t="shared" si="10"/>
        <v>665.39708099727159</v>
      </c>
      <c r="AL13" s="21">
        <v>0</v>
      </c>
      <c r="AM13" s="56">
        <f t="shared" si="11"/>
        <v>665.39708099727159</v>
      </c>
      <c r="AO13" s="21">
        <v>0</v>
      </c>
      <c r="AP13" s="56">
        <f t="shared" si="12"/>
        <v>665.39708099727159</v>
      </c>
      <c r="AR13" s="21">
        <v>0</v>
      </c>
      <c r="AS13" s="56">
        <f t="shared" si="13"/>
        <v>665.39708099727159</v>
      </c>
      <c r="AT13" s="23"/>
      <c r="AU13" s="21">
        <v>0</v>
      </c>
      <c r="AV13" s="56">
        <f t="shared" si="14"/>
        <v>665.39708099727159</v>
      </c>
      <c r="AX13" s="21"/>
      <c r="AY13" s="56" t="str">
        <f t="shared" si="15"/>
        <v xml:space="preserve"> </v>
      </c>
      <c r="BA13" s="21"/>
      <c r="BB13" s="56" t="str">
        <f t="shared" si="16"/>
        <v xml:space="preserve"> </v>
      </c>
      <c r="BD13" s="21">
        <v>0</v>
      </c>
      <c r="BE13" s="56">
        <f t="shared" si="17"/>
        <v>665.39708099727159</v>
      </c>
      <c r="BG13" s="21"/>
      <c r="BH13" s="6" t="str">
        <f t="shared" si="18"/>
        <v xml:space="preserve"> </v>
      </c>
      <c r="BJ13" s="21"/>
      <c r="BK13" s="6" t="str">
        <f t="shared" si="0"/>
        <v xml:space="preserve"> </v>
      </c>
      <c r="BM13" s="21">
        <v>0</v>
      </c>
      <c r="BN13" s="56">
        <f t="shared" si="19"/>
        <v>665.39708099727159</v>
      </c>
      <c r="BP13" s="21"/>
      <c r="BQ13" s="56">
        <f t="shared" si="20"/>
        <v>665.39708099727159</v>
      </c>
      <c r="BS13" s="21"/>
      <c r="BT13" s="56">
        <f t="shared" si="21"/>
        <v>665.39708099727159</v>
      </c>
      <c r="BV13" s="21">
        <v>-4109.9362875957131</v>
      </c>
      <c r="BW13" s="56">
        <f t="shared" si="22"/>
        <v>-3444.5392065984415</v>
      </c>
      <c r="BY13" s="21">
        <v>-3070.9630297245481</v>
      </c>
      <c r="BZ13" s="56">
        <f t="shared" si="23"/>
        <v>-2405.5659487272765</v>
      </c>
      <c r="CB13" s="21">
        <v>-1831.0080596750245</v>
      </c>
      <c r="CC13" s="56">
        <f t="shared" si="24"/>
        <v>-1165.6109786777529</v>
      </c>
      <c r="CE13" s="21"/>
      <c r="CF13" s="6"/>
      <c r="CH13" s="21"/>
      <c r="CI13" s="6"/>
      <c r="CK13" s="21"/>
      <c r="CL13" s="6"/>
      <c r="CN13" s="21"/>
      <c r="CO13" s="6"/>
      <c r="CQ13" s="21"/>
      <c r="CR13" s="6"/>
      <c r="CT13" s="21"/>
      <c r="CU13" s="6"/>
      <c r="CW13" s="21"/>
      <c r="CX13" s="6"/>
      <c r="CZ13" s="21"/>
      <c r="DA13" s="6"/>
      <c r="DC13" s="21"/>
      <c r="DD13" s="6"/>
      <c r="DF13" s="21"/>
      <c r="DG13" s="6"/>
      <c r="DI13" s="21"/>
      <c r="DJ13" s="6"/>
      <c r="DL13" s="21"/>
      <c r="DM13" s="6"/>
      <c r="DO13" s="21"/>
      <c r="DP13" s="6"/>
      <c r="DR13" s="21"/>
      <c r="DS13" s="6"/>
      <c r="DU13" s="21"/>
      <c r="DV13" s="6"/>
      <c r="DX13" s="21"/>
      <c r="DY13" s="6"/>
      <c r="EA13" s="21"/>
      <c r="EB13" s="6"/>
      <c r="ED13" s="21"/>
      <c r="EE13" s="6"/>
      <c r="EG13" s="21"/>
      <c r="EH13" s="6"/>
      <c r="EJ13" s="21"/>
      <c r="EK13" s="6"/>
      <c r="EM13" s="21"/>
      <c r="EN13" s="6"/>
      <c r="EP13" s="21"/>
      <c r="EQ13" s="6"/>
      <c r="ES13" s="21"/>
      <c r="ET13" s="6"/>
      <c r="EV13" s="21"/>
      <c r="EW13" s="6"/>
      <c r="EY13" s="21"/>
      <c r="EZ13" s="6"/>
    </row>
    <row r="14" spans="1:158" x14ac:dyDescent="0.25">
      <c r="A14" s="10" t="s">
        <v>5</v>
      </c>
      <c r="B14" s="7" t="s">
        <v>26</v>
      </c>
      <c r="C14" s="60" t="s">
        <v>27</v>
      </c>
      <c r="D14" s="63"/>
      <c r="E14" s="63"/>
      <c r="F14" s="56">
        <v>-2159361.9431025232</v>
      </c>
      <c r="G14" s="104"/>
      <c r="H14" s="56"/>
      <c r="I14" s="56" t="str">
        <f t="shared" si="1"/>
        <v xml:space="preserve"> </v>
      </c>
      <c r="J14" s="23"/>
      <c r="K14" s="21">
        <v>-2542408.2969097467</v>
      </c>
      <c r="L14" s="6">
        <f t="shared" si="2"/>
        <v>-383046.3538072235</v>
      </c>
      <c r="M14" s="23"/>
      <c r="N14" s="21">
        <v>-2536269.0054443683</v>
      </c>
      <c r="O14" s="56">
        <f t="shared" si="3"/>
        <v>-376907.06234184513</v>
      </c>
      <c r="P14" s="23"/>
      <c r="Q14" s="21">
        <v>-2268810.9884211342</v>
      </c>
      <c r="R14" s="56">
        <f t="shared" si="4"/>
        <v>-109449.04531861097</v>
      </c>
      <c r="S14" s="19"/>
      <c r="T14" s="21">
        <v>-3072632.206119162</v>
      </c>
      <c r="U14" s="56">
        <f t="shared" si="5"/>
        <v>-913270.26301663881</v>
      </c>
      <c r="V14" s="19"/>
      <c r="W14" s="21">
        <v>-22254730.971551262</v>
      </c>
      <c r="X14" s="56">
        <f t="shared" si="6"/>
        <v>-20095369.028448738</v>
      </c>
      <c r="Z14" s="21">
        <v>-20836416.813146308</v>
      </c>
      <c r="AA14" s="56">
        <f t="shared" si="7"/>
        <v>-18677054.870043784</v>
      </c>
      <c r="AC14" s="21">
        <v>-3066492.9146537846</v>
      </c>
      <c r="AD14" s="56">
        <f t="shared" si="8"/>
        <v>-907130.97155126138</v>
      </c>
      <c r="AF14" s="21">
        <v>-22248591.680085886</v>
      </c>
      <c r="AG14" s="56">
        <f t="shared" si="9"/>
        <v>-20089229.736983363</v>
      </c>
      <c r="AI14" s="21">
        <v>-20830277.521680929</v>
      </c>
      <c r="AJ14" s="56">
        <f t="shared" si="10"/>
        <v>-18670915.578578405</v>
      </c>
      <c r="AL14" s="21">
        <v>-3235301.2882447666</v>
      </c>
      <c r="AM14" s="56">
        <f t="shared" si="11"/>
        <v>-1075939.3451422434</v>
      </c>
      <c r="AO14" s="21">
        <v>-38111844.498121306</v>
      </c>
      <c r="AP14" s="56">
        <f t="shared" si="12"/>
        <v>-35952482.555018783</v>
      </c>
      <c r="AR14" s="21">
        <v>-35533091.482839577</v>
      </c>
      <c r="AS14" s="56">
        <f t="shared" si="13"/>
        <v>-33373729.539737053</v>
      </c>
      <c r="AT14" s="23"/>
      <c r="AU14" s="21">
        <v>-3096299.8731593871</v>
      </c>
      <c r="AV14" s="56">
        <f t="shared" si="14"/>
        <v>-936937.93005686393</v>
      </c>
      <c r="AX14" s="21"/>
      <c r="AY14" s="56" t="str">
        <f t="shared" si="15"/>
        <v xml:space="preserve"> </v>
      </c>
      <c r="BA14" s="21"/>
      <c r="BB14" s="56" t="str">
        <f t="shared" si="16"/>
        <v xml:space="preserve"> </v>
      </c>
      <c r="BD14" s="21">
        <v>-3090160.5816940083</v>
      </c>
      <c r="BE14" s="56">
        <f t="shared" si="17"/>
        <v>-930798.6385914851</v>
      </c>
      <c r="BG14" s="21"/>
      <c r="BH14" s="6" t="str">
        <f t="shared" si="18"/>
        <v xml:space="preserve"> </v>
      </c>
      <c r="BJ14" s="21"/>
      <c r="BK14" s="6" t="str">
        <f t="shared" si="0"/>
        <v xml:space="preserve"> </v>
      </c>
      <c r="BM14" s="21">
        <v>-3258968.9552849899</v>
      </c>
      <c r="BN14" s="56">
        <f t="shared" si="19"/>
        <v>-1099607.0121824667</v>
      </c>
      <c r="BP14" s="21"/>
      <c r="BQ14" s="56">
        <f t="shared" si="20"/>
        <v>2159361.9431025232</v>
      </c>
      <c r="BS14" s="21"/>
      <c r="BT14" s="56">
        <f t="shared" si="21"/>
        <v>2159361.9431025232</v>
      </c>
      <c r="BV14" s="21">
        <v>-2757343.1213765484</v>
      </c>
      <c r="BW14" s="56">
        <f t="shared" si="22"/>
        <v>-597981.17827402521</v>
      </c>
      <c r="BY14" s="21">
        <v>-2751203.8299111696</v>
      </c>
      <c r="BZ14" s="56">
        <f t="shared" si="23"/>
        <v>-591841.88680864638</v>
      </c>
      <c r="CB14" s="21">
        <v>-2483745.8128879354</v>
      </c>
      <c r="CC14" s="56">
        <f t="shared" si="24"/>
        <v>-324383.86978541221</v>
      </c>
      <c r="CE14" s="21"/>
      <c r="CF14" s="6"/>
      <c r="CH14" s="21"/>
      <c r="CI14" s="6"/>
      <c r="CK14" s="21"/>
      <c r="CL14" s="6"/>
      <c r="CN14" s="21"/>
      <c r="CO14" s="6"/>
      <c r="CQ14" s="21"/>
      <c r="CR14" s="6"/>
      <c r="CT14" s="21"/>
      <c r="CU14" s="6"/>
      <c r="CW14" s="21"/>
      <c r="CX14" s="6"/>
      <c r="CZ14" s="21"/>
      <c r="DA14" s="6"/>
      <c r="DC14" s="21"/>
      <c r="DD14" s="6"/>
      <c r="DF14" s="21"/>
      <c r="DG14" s="6"/>
      <c r="DI14" s="21"/>
      <c r="DJ14" s="6"/>
      <c r="DL14" s="21"/>
      <c r="DM14" s="6"/>
      <c r="DO14" s="21"/>
      <c r="DP14" s="6"/>
      <c r="DR14" s="21"/>
      <c r="DS14" s="6"/>
      <c r="DU14" s="21"/>
      <c r="DV14" s="6"/>
      <c r="DX14" s="21"/>
      <c r="DY14" s="6"/>
      <c r="EA14" s="21"/>
      <c r="EB14" s="6"/>
      <c r="ED14" s="21"/>
      <c r="EE14" s="6"/>
      <c r="EG14" s="21"/>
      <c r="EH14" s="6"/>
      <c r="EJ14" s="21"/>
      <c r="EK14" s="6"/>
      <c r="EM14" s="21"/>
      <c r="EN14" s="6"/>
      <c r="EP14" s="21"/>
      <c r="EQ14" s="6"/>
      <c r="ES14" s="21"/>
      <c r="ET14" s="6"/>
      <c r="EV14" s="21"/>
      <c r="EW14" s="6"/>
      <c r="EY14" s="21"/>
      <c r="EZ14" s="6"/>
    </row>
    <row r="15" spans="1:158" x14ac:dyDescent="0.25">
      <c r="A15" s="10" t="s">
        <v>5</v>
      </c>
      <c r="B15" s="7" t="s">
        <v>28</v>
      </c>
      <c r="C15" s="60" t="s">
        <v>29</v>
      </c>
      <c r="D15" s="63"/>
      <c r="E15" s="63"/>
      <c r="F15" s="56">
        <v>-978807.74650937319</v>
      </c>
      <c r="G15" s="104"/>
      <c r="H15" s="56"/>
      <c r="I15" s="56" t="str">
        <f t="shared" si="1"/>
        <v xml:space="preserve"> </v>
      </c>
      <c r="J15" s="23"/>
      <c r="K15" s="21">
        <v>-1113465.8509040331</v>
      </c>
      <c r="L15" s="6">
        <f t="shared" si="2"/>
        <v>-134658.10439465987</v>
      </c>
      <c r="M15" s="23"/>
      <c r="N15" s="21">
        <v>-1110777.1044097133</v>
      </c>
      <c r="O15" s="56">
        <f t="shared" si="3"/>
        <v>-131969.35790034011</v>
      </c>
      <c r="P15" s="23"/>
      <c r="Q15" s="21">
        <v>-1028419.4263614272</v>
      </c>
      <c r="R15" s="56">
        <f t="shared" si="4"/>
        <v>-49611.679852053989</v>
      </c>
      <c r="S15" s="19"/>
      <c r="T15" s="21">
        <v>0</v>
      </c>
      <c r="U15" s="56">
        <f t="shared" si="5"/>
        <v>978807.74650937319</v>
      </c>
      <c r="V15" s="19"/>
      <c r="W15" s="21">
        <v>0</v>
      </c>
      <c r="X15" s="56">
        <f t="shared" si="6"/>
        <v>978807.74650937319</v>
      </c>
      <c r="Z15" s="21">
        <v>0</v>
      </c>
      <c r="AA15" s="56">
        <f t="shared" si="7"/>
        <v>978807.74650937319</v>
      </c>
      <c r="AC15" s="21">
        <v>0</v>
      </c>
      <c r="AD15" s="56">
        <f t="shared" si="8"/>
        <v>978807.74650937319</v>
      </c>
      <c r="AF15" s="21">
        <v>0</v>
      </c>
      <c r="AG15" s="56">
        <f t="shared" si="9"/>
        <v>978807.74650937319</v>
      </c>
      <c r="AI15" s="21">
        <v>0</v>
      </c>
      <c r="AJ15" s="56">
        <f t="shared" si="10"/>
        <v>978807.74650937319</v>
      </c>
      <c r="AL15" s="21">
        <v>0</v>
      </c>
      <c r="AM15" s="56">
        <f t="shared" si="11"/>
        <v>978807.74650937319</v>
      </c>
      <c r="AO15" s="21">
        <v>0</v>
      </c>
      <c r="AP15" s="56">
        <f t="shared" si="12"/>
        <v>978807.74650937319</v>
      </c>
      <c r="AR15" s="21">
        <v>0</v>
      </c>
      <c r="AS15" s="56">
        <f t="shared" si="13"/>
        <v>978807.74650937319</v>
      </c>
      <c r="AT15" s="23"/>
      <c r="AU15" s="21">
        <v>0</v>
      </c>
      <c r="AV15" s="56">
        <f t="shared" si="14"/>
        <v>978807.74650937319</v>
      </c>
      <c r="AX15" s="21"/>
      <c r="AY15" s="56" t="str">
        <f t="shared" si="15"/>
        <v xml:space="preserve"> </v>
      </c>
      <c r="BA15" s="21"/>
      <c r="BB15" s="56" t="str">
        <f t="shared" si="16"/>
        <v xml:space="preserve"> </v>
      </c>
      <c r="BD15" s="21">
        <v>0</v>
      </c>
      <c r="BE15" s="56">
        <f t="shared" si="17"/>
        <v>978807.74650937319</v>
      </c>
      <c r="BG15" s="21"/>
      <c r="BH15" s="6" t="str">
        <f t="shared" si="18"/>
        <v xml:space="preserve"> </v>
      </c>
      <c r="BJ15" s="21"/>
      <c r="BK15" s="6" t="str">
        <f t="shared" si="0"/>
        <v xml:space="preserve"> </v>
      </c>
      <c r="BM15" s="21">
        <v>0</v>
      </c>
      <c r="BN15" s="56">
        <f t="shared" si="19"/>
        <v>978807.74650937319</v>
      </c>
      <c r="BP15" s="21"/>
      <c r="BQ15" s="56">
        <f t="shared" si="20"/>
        <v>978807.74650937319</v>
      </c>
      <c r="BS15" s="21"/>
      <c r="BT15" s="56">
        <f t="shared" si="21"/>
        <v>978807.74650937319</v>
      </c>
      <c r="BV15" s="21">
        <v>-1148938.9538262282</v>
      </c>
      <c r="BW15" s="56">
        <f t="shared" si="22"/>
        <v>-170131.20731685497</v>
      </c>
      <c r="BY15" s="21">
        <v>-1146156.1012046072</v>
      </c>
      <c r="BZ15" s="56">
        <f t="shared" si="23"/>
        <v>-167348.35469523398</v>
      </c>
      <c r="CB15" s="21">
        <v>-1024921.2245019811</v>
      </c>
      <c r="CC15" s="56">
        <f t="shared" si="24"/>
        <v>-46113.477992607863</v>
      </c>
      <c r="CE15" s="21"/>
      <c r="CF15" s="6"/>
      <c r="CH15" s="21"/>
      <c r="CI15" s="6"/>
      <c r="CK15" s="21"/>
      <c r="CL15" s="6"/>
      <c r="CN15" s="21"/>
      <c r="CO15" s="6"/>
      <c r="CQ15" s="21"/>
      <c r="CR15" s="6"/>
      <c r="CT15" s="21"/>
      <c r="CU15" s="6"/>
      <c r="CW15" s="21"/>
      <c r="CX15" s="6"/>
      <c r="CZ15" s="21"/>
      <c r="DA15" s="6"/>
      <c r="DC15" s="21"/>
      <c r="DD15" s="6"/>
      <c r="DF15" s="21"/>
      <c r="DG15" s="6"/>
      <c r="DI15" s="21"/>
      <c r="DJ15" s="6"/>
      <c r="DL15" s="21"/>
      <c r="DM15" s="6"/>
      <c r="DO15" s="21"/>
      <c r="DP15" s="6"/>
      <c r="DR15" s="21"/>
      <c r="DS15" s="6"/>
      <c r="DU15" s="21"/>
      <c r="DV15" s="6"/>
      <c r="DX15" s="21"/>
      <c r="DY15" s="6"/>
      <c r="EA15" s="21"/>
      <c r="EB15" s="6"/>
      <c r="ED15" s="21"/>
      <c r="EE15" s="6"/>
      <c r="EG15" s="21"/>
      <c r="EH15" s="6"/>
      <c r="EJ15" s="21"/>
      <c r="EK15" s="6"/>
      <c r="EM15" s="21"/>
      <c r="EN15" s="6"/>
      <c r="EP15" s="21"/>
      <c r="EQ15" s="6"/>
      <c r="ES15" s="21"/>
      <c r="ET15" s="6"/>
      <c r="EV15" s="21"/>
      <c r="EW15" s="6"/>
      <c r="EY15" s="21"/>
      <c r="EZ15" s="6"/>
    </row>
    <row r="16" spans="1:158" x14ac:dyDescent="0.25">
      <c r="A16" s="10" t="s">
        <v>5</v>
      </c>
      <c r="B16" s="7" t="s">
        <v>30</v>
      </c>
      <c r="C16" s="60" t="s">
        <v>31</v>
      </c>
      <c r="D16" s="63"/>
      <c r="E16" s="63"/>
      <c r="F16" s="56">
        <v>0</v>
      </c>
      <c r="G16" s="104"/>
      <c r="H16" s="56"/>
      <c r="I16" s="56" t="str">
        <f t="shared" si="1"/>
        <v xml:space="preserve"> </v>
      </c>
      <c r="J16" s="23"/>
      <c r="K16" s="21">
        <v>0</v>
      </c>
      <c r="L16" s="6">
        <f t="shared" si="2"/>
        <v>0</v>
      </c>
      <c r="M16" s="23"/>
      <c r="N16" s="21">
        <v>0</v>
      </c>
      <c r="O16" s="56">
        <f t="shared" si="3"/>
        <v>0</v>
      </c>
      <c r="P16" s="23"/>
      <c r="Q16" s="21">
        <v>0</v>
      </c>
      <c r="R16" s="56">
        <f t="shared" si="4"/>
        <v>0</v>
      </c>
      <c r="S16" s="19"/>
      <c r="T16" s="21">
        <v>0</v>
      </c>
      <c r="U16" s="56">
        <f t="shared" si="5"/>
        <v>0</v>
      </c>
      <c r="V16" s="19"/>
      <c r="W16" s="21">
        <v>0</v>
      </c>
      <c r="X16" s="56">
        <f t="shared" si="6"/>
        <v>0</v>
      </c>
      <c r="Z16" s="21">
        <v>0</v>
      </c>
      <c r="AA16" s="56">
        <f t="shared" si="7"/>
        <v>0</v>
      </c>
      <c r="AC16" s="21">
        <v>0</v>
      </c>
      <c r="AD16" s="56">
        <f t="shared" si="8"/>
        <v>0</v>
      </c>
      <c r="AF16" s="21">
        <v>0</v>
      </c>
      <c r="AG16" s="56">
        <f t="shared" si="9"/>
        <v>0</v>
      </c>
      <c r="AI16" s="21">
        <v>0</v>
      </c>
      <c r="AJ16" s="56">
        <f t="shared" si="10"/>
        <v>0</v>
      </c>
      <c r="AL16" s="21">
        <v>0</v>
      </c>
      <c r="AM16" s="56">
        <f t="shared" si="11"/>
        <v>0</v>
      </c>
      <c r="AO16" s="21">
        <v>0</v>
      </c>
      <c r="AP16" s="56">
        <f t="shared" si="12"/>
        <v>0</v>
      </c>
      <c r="AR16" s="21">
        <v>0</v>
      </c>
      <c r="AS16" s="56">
        <f t="shared" si="13"/>
        <v>0</v>
      </c>
      <c r="AT16" s="23"/>
      <c r="AU16" s="21">
        <v>0</v>
      </c>
      <c r="AV16" s="56">
        <f t="shared" si="14"/>
        <v>0</v>
      </c>
      <c r="AX16" s="21"/>
      <c r="AY16" s="56" t="str">
        <f t="shared" si="15"/>
        <v xml:space="preserve"> </v>
      </c>
      <c r="BA16" s="21"/>
      <c r="BB16" s="56" t="str">
        <f t="shared" si="16"/>
        <v xml:space="preserve"> </v>
      </c>
      <c r="BD16" s="21">
        <v>0</v>
      </c>
      <c r="BE16" s="56">
        <f t="shared" si="17"/>
        <v>0</v>
      </c>
      <c r="BG16" s="21"/>
      <c r="BH16" s="6" t="str">
        <f t="shared" si="18"/>
        <v xml:space="preserve"> </v>
      </c>
      <c r="BJ16" s="21"/>
      <c r="BK16" s="6" t="str">
        <f t="shared" si="0"/>
        <v xml:space="preserve"> </v>
      </c>
      <c r="BM16" s="21">
        <v>0</v>
      </c>
      <c r="BN16" s="56">
        <f t="shared" si="19"/>
        <v>0</v>
      </c>
      <c r="BP16" s="21"/>
      <c r="BQ16" s="56">
        <f t="shared" si="20"/>
        <v>0</v>
      </c>
      <c r="BS16" s="21"/>
      <c r="BT16" s="56">
        <f t="shared" si="21"/>
        <v>0</v>
      </c>
      <c r="BV16" s="21">
        <v>0</v>
      </c>
      <c r="BW16" s="56">
        <f t="shared" si="22"/>
        <v>0</v>
      </c>
      <c r="BY16" s="21">
        <v>0</v>
      </c>
      <c r="BZ16" s="56">
        <f t="shared" si="23"/>
        <v>0</v>
      </c>
      <c r="CB16" s="21">
        <v>0</v>
      </c>
      <c r="CC16" s="56">
        <f t="shared" si="24"/>
        <v>0</v>
      </c>
      <c r="CE16" s="21"/>
      <c r="CF16" s="6"/>
      <c r="CH16" s="21"/>
      <c r="CI16" s="6"/>
      <c r="CK16" s="21"/>
      <c r="CL16" s="6"/>
      <c r="CN16" s="21"/>
      <c r="CO16" s="6"/>
      <c r="CQ16" s="21"/>
      <c r="CR16" s="6"/>
      <c r="CT16" s="21"/>
      <c r="CU16" s="6"/>
      <c r="CW16" s="21"/>
      <c r="CX16" s="6"/>
      <c r="CZ16" s="21"/>
      <c r="DA16" s="6"/>
      <c r="DC16" s="21"/>
      <c r="DD16" s="6"/>
      <c r="DF16" s="21"/>
      <c r="DG16" s="6"/>
      <c r="DI16" s="21"/>
      <c r="DJ16" s="6"/>
      <c r="DL16" s="21"/>
      <c r="DM16" s="6"/>
      <c r="DO16" s="21"/>
      <c r="DP16" s="6"/>
      <c r="DR16" s="21"/>
      <c r="DS16" s="6"/>
      <c r="DU16" s="21"/>
      <c r="DV16" s="6"/>
      <c r="DX16" s="21"/>
      <c r="DY16" s="6"/>
      <c r="EA16" s="21"/>
      <c r="EB16" s="6"/>
      <c r="ED16" s="21"/>
      <c r="EE16" s="6"/>
      <c r="EG16" s="21"/>
      <c r="EH16" s="6"/>
      <c r="EJ16" s="21"/>
      <c r="EK16" s="6"/>
      <c r="EM16" s="21"/>
      <c r="EN16" s="6"/>
      <c r="EP16" s="21"/>
      <c r="EQ16" s="6"/>
      <c r="ES16" s="21"/>
      <c r="ET16" s="6"/>
      <c r="EV16" s="21"/>
      <c r="EW16" s="6"/>
      <c r="EY16" s="21"/>
      <c r="EZ16" s="6"/>
    </row>
    <row r="17" spans="1:156" x14ac:dyDescent="0.25">
      <c r="A17" s="10" t="s">
        <v>5</v>
      </c>
      <c r="B17" s="11" t="s">
        <v>32</v>
      </c>
      <c r="C17" s="60" t="s">
        <v>33</v>
      </c>
      <c r="D17" s="63"/>
      <c r="E17" s="63"/>
      <c r="F17" s="56">
        <v>-113.41561707885286</v>
      </c>
      <c r="G17" s="104"/>
      <c r="H17" s="56"/>
      <c r="I17" s="56" t="str">
        <f t="shared" si="1"/>
        <v xml:space="preserve"> </v>
      </c>
      <c r="J17" s="23"/>
      <c r="K17" s="21">
        <v>-109.58030635637957</v>
      </c>
      <c r="L17" s="6">
        <f t="shared" si="2"/>
        <v>3.8353107224732952</v>
      </c>
      <c r="M17" s="23"/>
      <c r="N17" s="21">
        <v>-109.58030635637957</v>
      </c>
      <c r="O17" s="56">
        <f t="shared" si="3"/>
        <v>3.8353107224732952</v>
      </c>
      <c r="P17" s="23"/>
      <c r="Q17" s="21">
        <v>-113.41561707885286</v>
      </c>
      <c r="R17" s="56">
        <f t="shared" si="4"/>
        <v>0</v>
      </c>
      <c r="S17" s="19"/>
      <c r="T17" s="21">
        <v>0</v>
      </c>
      <c r="U17" s="56">
        <f t="shared" si="5"/>
        <v>113.41561707885286</v>
      </c>
      <c r="V17" s="19"/>
      <c r="W17" s="21">
        <v>0</v>
      </c>
      <c r="X17" s="56">
        <f t="shared" si="6"/>
        <v>113.41561707885286</v>
      </c>
      <c r="Z17" s="21">
        <v>0</v>
      </c>
      <c r="AA17" s="56">
        <f t="shared" si="7"/>
        <v>113.41561707885286</v>
      </c>
      <c r="AC17" s="21">
        <v>0</v>
      </c>
      <c r="AD17" s="56">
        <f t="shared" si="8"/>
        <v>113.41561707885286</v>
      </c>
      <c r="AF17" s="21">
        <v>0</v>
      </c>
      <c r="AG17" s="56">
        <f t="shared" si="9"/>
        <v>113.41561707885286</v>
      </c>
      <c r="AI17" s="21">
        <v>0</v>
      </c>
      <c r="AJ17" s="56">
        <f t="shared" si="10"/>
        <v>113.41561707885286</v>
      </c>
      <c r="AL17" s="21">
        <v>0</v>
      </c>
      <c r="AM17" s="56">
        <f t="shared" si="11"/>
        <v>113.41561707885286</v>
      </c>
      <c r="AO17" s="21">
        <v>0</v>
      </c>
      <c r="AP17" s="56">
        <f t="shared" si="12"/>
        <v>113.41561707885286</v>
      </c>
      <c r="AR17" s="21">
        <v>0</v>
      </c>
      <c r="AS17" s="56">
        <f t="shared" si="13"/>
        <v>113.41561707885286</v>
      </c>
      <c r="AT17" s="23"/>
      <c r="AU17" s="21">
        <v>0</v>
      </c>
      <c r="AV17" s="56">
        <f t="shared" si="14"/>
        <v>113.41561707885286</v>
      </c>
      <c r="AX17" s="21"/>
      <c r="AY17" s="56" t="str">
        <f t="shared" si="15"/>
        <v xml:space="preserve"> </v>
      </c>
      <c r="BA17" s="21"/>
      <c r="BB17" s="56" t="str">
        <f t="shared" si="16"/>
        <v xml:space="preserve"> </v>
      </c>
      <c r="BD17" s="21">
        <v>0</v>
      </c>
      <c r="BE17" s="56">
        <f t="shared" si="17"/>
        <v>113.41561707885286</v>
      </c>
      <c r="BG17" s="21"/>
      <c r="BH17" s="6" t="str">
        <f t="shared" si="18"/>
        <v xml:space="preserve"> </v>
      </c>
      <c r="BJ17" s="21"/>
      <c r="BK17" s="6" t="str">
        <f t="shared" si="0"/>
        <v xml:space="preserve"> </v>
      </c>
      <c r="BM17" s="21">
        <v>0</v>
      </c>
      <c r="BN17" s="56">
        <f t="shared" si="19"/>
        <v>113.41561707885286</v>
      </c>
      <c r="BP17" s="21"/>
      <c r="BQ17" s="56">
        <f t="shared" si="20"/>
        <v>113.41561707885286</v>
      </c>
      <c r="BS17" s="21"/>
      <c r="BT17" s="56">
        <f t="shared" si="21"/>
        <v>113.41561707885286</v>
      </c>
      <c r="BV17" s="21">
        <v>-113.41561707885286</v>
      </c>
      <c r="BW17" s="56">
        <f t="shared" si="22"/>
        <v>0</v>
      </c>
      <c r="BY17" s="21">
        <v>-113.41561707885286</v>
      </c>
      <c r="BZ17" s="56">
        <f t="shared" si="23"/>
        <v>0</v>
      </c>
      <c r="CB17" s="21">
        <v>-113.41561707885286</v>
      </c>
      <c r="CC17" s="56">
        <f t="shared" si="24"/>
        <v>0</v>
      </c>
      <c r="CE17" s="21"/>
      <c r="CF17" s="6"/>
      <c r="CH17" s="21"/>
      <c r="CI17" s="6"/>
      <c r="CK17" s="21"/>
      <c r="CL17" s="6"/>
      <c r="CN17" s="21"/>
      <c r="CO17" s="6"/>
      <c r="CQ17" s="21"/>
      <c r="CR17" s="6"/>
      <c r="CT17" s="21"/>
      <c r="CU17" s="6"/>
      <c r="CW17" s="21"/>
      <c r="CX17" s="6"/>
      <c r="CZ17" s="21"/>
      <c r="DA17" s="6"/>
      <c r="DC17" s="21"/>
      <c r="DD17" s="6"/>
      <c r="DF17" s="21"/>
      <c r="DG17" s="6"/>
      <c r="DI17" s="21"/>
      <c r="DJ17" s="6"/>
      <c r="DL17" s="21"/>
      <c r="DM17" s="6"/>
      <c r="DO17" s="21"/>
      <c r="DP17" s="6"/>
      <c r="DR17" s="21"/>
      <c r="DS17" s="6"/>
      <c r="DU17" s="21"/>
      <c r="DV17" s="6"/>
      <c r="DX17" s="21"/>
      <c r="DY17" s="6"/>
      <c r="EA17" s="21"/>
      <c r="EB17" s="6"/>
      <c r="ED17" s="21"/>
      <c r="EE17" s="6"/>
      <c r="EG17" s="21"/>
      <c r="EH17" s="6"/>
      <c r="EJ17" s="21"/>
      <c r="EK17" s="6"/>
      <c r="EM17" s="21"/>
      <c r="EN17" s="6"/>
      <c r="EP17" s="21"/>
      <c r="EQ17" s="6"/>
      <c r="ES17" s="21"/>
      <c r="ET17" s="6"/>
      <c r="EV17" s="21"/>
      <c r="EW17" s="6"/>
      <c r="EY17" s="21"/>
      <c r="EZ17" s="6"/>
    </row>
    <row r="18" spans="1:156" x14ac:dyDescent="0.25">
      <c r="A18" s="10" t="s">
        <v>5</v>
      </c>
      <c r="B18" s="7" t="s">
        <v>34</v>
      </c>
      <c r="C18" s="60" t="s">
        <v>35</v>
      </c>
      <c r="D18" s="63"/>
      <c r="E18" s="63"/>
      <c r="F18" s="56">
        <v>-513463.03098911251</v>
      </c>
      <c r="G18" s="104"/>
      <c r="H18" s="56"/>
      <c r="I18" s="56" t="str">
        <f t="shared" si="1"/>
        <v xml:space="preserve"> </v>
      </c>
      <c r="J18" s="23"/>
      <c r="K18" s="21">
        <v>-615513.23191313667</v>
      </c>
      <c r="L18" s="6">
        <f t="shared" si="2"/>
        <v>-102050.20092402416</v>
      </c>
      <c r="M18" s="23"/>
      <c r="N18" s="21">
        <v>-615513.23191313667</v>
      </c>
      <c r="O18" s="56">
        <f t="shared" si="3"/>
        <v>-102050.20092402416</v>
      </c>
      <c r="P18" s="23"/>
      <c r="Q18" s="21">
        <v>-617609.78353778331</v>
      </c>
      <c r="R18" s="56">
        <f t="shared" si="4"/>
        <v>-104146.7525486708</v>
      </c>
      <c r="S18" s="19"/>
      <c r="T18" s="21">
        <v>-559029.31294669374</v>
      </c>
      <c r="U18" s="56">
        <f t="shared" si="5"/>
        <v>-45566.281957581232</v>
      </c>
      <c r="V18" s="19"/>
      <c r="W18" s="21">
        <v>-559029.31294669374</v>
      </c>
      <c r="X18" s="56">
        <f t="shared" si="6"/>
        <v>-45566.281957581232</v>
      </c>
      <c r="Z18" s="21">
        <v>-559029.31294669374</v>
      </c>
      <c r="AA18" s="56">
        <f t="shared" si="7"/>
        <v>-45566.281957581232</v>
      </c>
      <c r="AC18" s="21">
        <v>-559029.31294669374</v>
      </c>
      <c r="AD18" s="56">
        <f t="shared" si="8"/>
        <v>-45566.281957581232</v>
      </c>
      <c r="AF18" s="21">
        <v>-559029.31294669374</v>
      </c>
      <c r="AG18" s="56">
        <f t="shared" si="9"/>
        <v>-45566.281957581232</v>
      </c>
      <c r="AI18" s="21">
        <v>-559029.31294669374</v>
      </c>
      <c r="AJ18" s="56">
        <f t="shared" si="10"/>
        <v>-45566.281957581232</v>
      </c>
      <c r="AL18" s="21">
        <v>-559029.31294669374</v>
      </c>
      <c r="AM18" s="56">
        <f t="shared" si="11"/>
        <v>-45566.281957581232</v>
      </c>
      <c r="AO18" s="21">
        <v>-559029.31294669374</v>
      </c>
      <c r="AP18" s="56">
        <f t="shared" si="12"/>
        <v>-45566.281957581232</v>
      </c>
      <c r="AR18" s="21">
        <v>-559029.31294669374</v>
      </c>
      <c r="AS18" s="56">
        <f t="shared" si="13"/>
        <v>-45566.281957581232</v>
      </c>
      <c r="AT18" s="23"/>
      <c r="AU18" s="21">
        <v>-559029.31294669374</v>
      </c>
      <c r="AV18" s="56">
        <f t="shared" si="14"/>
        <v>-45566.281957581232</v>
      </c>
      <c r="AX18" s="21"/>
      <c r="AY18" s="56" t="str">
        <f t="shared" si="15"/>
        <v xml:space="preserve"> </v>
      </c>
      <c r="BA18" s="21"/>
      <c r="BB18" s="56" t="str">
        <f t="shared" si="16"/>
        <v xml:space="preserve"> </v>
      </c>
      <c r="BD18" s="21">
        <v>-559029.31294669374</v>
      </c>
      <c r="BE18" s="56">
        <f t="shared" si="17"/>
        <v>-45566.281957581232</v>
      </c>
      <c r="BG18" s="21"/>
      <c r="BH18" s="6" t="str">
        <f t="shared" si="18"/>
        <v xml:space="preserve"> </v>
      </c>
      <c r="BJ18" s="21"/>
      <c r="BK18" s="6" t="str">
        <f t="shared" si="0"/>
        <v xml:space="preserve"> </v>
      </c>
      <c r="BM18" s="21">
        <v>-559029.31294669374</v>
      </c>
      <c r="BN18" s="56">
        <f t="shared" si="19"/>
        <v>-45566.281957581232</v>
      </c>
      <c r="BP18" s="21"/>
      <c r="BQ18" s="56">
        <f t="shared" si="20"/>
        <v>513463.03098911251</v>
      </c>
      <c r="BS18" s="21"/>
      <c r="BT18" s="56">
        <f t="shared" si="21"/>
        <v>513463.03098911251</v>
      </c>
      <c r="BV18" s="21">
        <v>-617609.78353778331</v>
      </c>
      <c r="BW18" s="56">
        <f t="shared" si="22"/>
        <v>-104146.7525486708</v>
      </c>
      <c r="BY18" s="21">
        <v>-617609.78353778331</v>
      </c>
      <c r="BZ18" s="56">
        <f t="shared" si="23"/>
        <v>-104146.7525486708</v>
      </c>
      <c r="CB18" s="21">
        <v>-617609.78353778331</v>
      </c>
      <c r="CC18" s="56">
        <f t="shared" si="24"/>
        <v>-104146.7525486708</v>
      </c>
      <c r="CE18" s="21"/>
      <c r="CF18" s="6"/>
      <c r="CH18" s="21"/>
      <c r="CI18" s="6"/>
      <c r="CK18" s="21"/>
      <c r="CL18" s="6"/>
      <c r="CN18" s="21"/>
      <c r="CO18" s="6"/>
      <c r="CQ18" s="21"/>
      <c r="CR18" s="6"/>
      <c r="CT18" s="21"/>
      <c r="CU18" s="6"/>
      <c r="CW18" s="21"/>
      <c r="CX18" s="6"/>
      <c r="CZ18" s="21"/>
      <c r="DA18" s="6"/>
      <c r="DC18" s="21"/>
      <c r="DD18" s="6"/>
      <c r="DF18" s="21"/>
      <c r="DG18" s="6"/>
      <c r="DI18" s="21"/>
      <c r="DJ18" s="6"/>
      <c r="DL18" s="21"/>
      <c r="DM18" s="6"/>
      <c r="DO18" s="21"/>
      <c r="DP18" s="6"/>
      <c r="DR18" s="21"/>
      <c r="DS18" s="6"/>
      <c r="DU18" s="21"/>
      <c r="DV18" s="6"/>
      <c r="DX18" s="21"/>
      <c r="DY18" s="6"/>
      <c r="EA18" s="21"/>
      <c r="EB18" s="6"/>
      <c r="ED18" s="21"/>
      <c r="EE18" s="6"/>
      <c r="EG18" s="21"/>
      <c r="EH18" s="6"/>
      <c r="EJ18" s="21"/>
      <c r="EK18" s="6"/>
      <c r="EM18" s="21"/>
      <c r="EN18" s="6"/>
      <c r="EP18" s="21"/>
      <c r="EQ18" s="6"/>
      <c r="ES18" s="21"/>
      <c r="ET18" s="6"/>
      <c r="EV18" s="21"/>
      <c r="EW18" s="6"/>
      <c r="EY18" s="21"/>
      <c r="EZ18" s="6"/>
    </row>
    <row r="19" spans="1:156" ht="15.75" thickBot="1" x14ac:dyDescent="0.3">
      <c r="A19" s="12" t="s">
        <v>5</v>
      </c>
      <c r="B19" s="13" t="s">
        <v>36</v>
      </c>
      <c r="C19" s="62" t="s">
        <v>37</v>
      </c>
      <c r="D19" s="63"/>
      <c r="E19" s="63"/>
      <c r="F19" s="56">
        <v>-1197.6667754899906</v>
      </c>
      <c r="G19" s="104"/>
      <c r="H19" s="56"/>
      <c r="I19" s="56" t="str">
        <f t="shared" si="1"/>
        <v xml:space="preserve"> </v>
      </c>
      <c r="J19" s="23"/>
      <c r="K19" s="21">
        <v>-5854.9438415324112</v>
      </c>
      <c r="L19" s="14">
        <f t="shared" si="2"/>
        <v>-4657.2770660424203</v>
      </c>
      <c r="M19" s="23"/>
      <c r="N19" s="21">
        <v>-4048.1061973495598</v>
      </c>
      <c r="O19" s="56">
        <f t="shared" si="3"/>
        <v>-2850.4394218595689</v>
      </c>
      <c r="P19" s="23"/>
      <c r="Q19" s="21">
        <v>-1957.9603599307361</v>
      </c>
      <c r="R19" s="56">
        <f t="shared" si="4"/>
        <v>-760.29358444074546</v>
      </c>
      <c r="S19" s="19"/>
      <c r="T19" s="21">
        <v>0</v>
      </c>
      <c r="U19" s="56">
        <f t="shared" si="5"/>
        <v>1197.6667754899906</v>
      </c>
      <c r="V19" s="19"/>
      <c r="W19" s="21">
        <v>0</v>
      </c>
      <c r="X19" s="56">
        <f t="shared" si="6"/>
        <v>1197.6667754899906</v>
      </c>
      <c r="Z19" s="21">
        <v>0</v>
      </c>
      <c r="AA19" s="56">
        <f t="shared" si="7"/>
        <v>1197.6667754899906</v>
      </c>
      <c r="AC19" s="21">
        <v>0</v>
      </c>
      <c r="AD19" s="56">
        <f t="shared" si="8"/>
        <v>1197.6667754899906</v>
      </c>
      <c r="AF19" s="21">
        <v>0</v>
      </c>
      <c r="AG19" s="56">
        <f t="shared" si="9"/>
        <v>1197.6667754899906</v>
      </c>
      <c r="AI19" s="21">
        <v>0</v>
      </c>
      <c r="AJ19" s="56">
        <f t="shared" si="10"/>
        <v>1197.6667754899906</v>
      </c>
      <c r="AL19" s="21">
        <v>0</v>
      </c>
      <c r="AM19" s="56">
        <f t="shared" si="11"/>
        <v>1197.6667754899906</v>
      </c>
      <c r="AO19" s="21">
        <v>0</v>
      </c>
      <c r="AP19" s="56">
        <f t="shared" si="12"/>
        <v>1197.6667754899906</v>
      </c>
      <c r="AR19" s="21">
        <v>0</v>
      </c>
      <c r="AS19" s="56">
        <f t="shared" si="13"/>
        <v>1197.6667754899906</v>
      </c>
      <c r="AT19" s="23"/>
      <c r="AU19" s="21">
        <v>0</v>
      </c>
      <c r="AV19" s="56">
        <f t="shared" si="14"/>
        <v>1197.6667754899906</v>
      </c>
      <c r="AX19" s="21"/>
      <c r="AY19" s="56" t="str">
        <f t="shared" si="15"/>
        <v xml:space="preserve"> </v>
      </c>
      <c r="BA19" s="143"/>
      <c r="BB19" s="84" t="str">
        <f t="shared" si="16"/>
        <v xml:space="preserve"> </v>
      </c>
      <c r="BD19" s="21">
        <v>0</v>
      </c>
      <c r="BE19" s="56">
        <f t="shared" si="17"/>
        <v>1197.6667754899906</v>
      </c>
      <c r="BG19" s="21"/>
      <c r="BH19" s="6" t="str">
        <f t="shared" si="18"/>
        <v xml:space="preserve"> </v>
      </c>
      <c r="BJ19" s="21"/>
      <c r="BK19" s="14" t="str">
        <f t="shared" si="0"/>
        <v xml:space="preserve"> </v>
      </c>
      <c r="BM19" s="21">
        <v>0</v>
      </c>
      <c r="BN19" s="56">
        <f t="shared" si="19"/>
        <v>1197.6667754899906</v>
      </c>
      <c r="BP19" s="21"/>
      <c r="BQ19" s="56">
        <f t="shared" si="20"/>
        <v>1197.6667754899906</v>
      </c>
      <c r="BS19" s="21"/>
      <c r="BT19" s="56">
        <f t="shared" si="21"/>
        <v>1197.6667754899906</v>
      </c>
      <c r="BV19" s="21">
        <v>-7397.5890210649213</v>
      </c>
      <c r="BW19" s="56">
        <f t="shared" si="22"/>
        <v>-6199.9222455749305</v>
      </c>
      <c r="BY19" s="21">
        <v>-5527.5120593356687</v>
      </c>
      <c r="BZ19" s="56">
        <f t="shared" si="23"/>
        <v>-4329.8452838456778</v>
      </c>
      <c r="CB19" s="21">
        <v>-3295.6825050096113</v>
      </c>
      <c r="CC19" s="56">
        <f t="shared" si="24"/>
        <v>-2098.0157295196204</v>
      </c>
      <c r="CE19" s="21"/>
      <c r="CF19" s="14"/>
      <c r="CH19" s="21"/>
      <c r="CI19" s="14"/>
      <c r="CK19" s="21"/>
      <c r="CL19" s="14"/>
      <c r="CN19" s="21"/>
      <c r="CO19" s="14"/>
      <c r="CQ19" s="21"/>
      <c r="CR19" s="14"/>
      <c r="CT19" s="21"/>
      <c r="CU19" s="14"/>
      <c r="CW19" s="21"/>
      <c r="CX19" s="14"/>
      <c r="CZ19" s="21"/>
      <c r="DA19" s="14"/>
      <c r="DC19" s="21"/>
      <c r="DD19" s="14"/>
      <c r="DF19" s="21"/>
      <c r="DG19" s="14"/>
      <c r="DI19" s="21"/>
      <c r="DJ19" s="14"/>
      <c r="DL19" s="21"/>
      <c r="DM19" s="14"/>
      <c r="DO19" s="21"/>
      <c r="DP19" s="14"/>
      <c r="DR19" s="21"/>
      <c r="DS19" s="14"/>
      <c r="DU19" s="21"/>
      <c r="DV19" s="14"/>
      <c r="DX19" s="21"/>
      <c r="DY19" s="14"/>
      <c r="EA19" s="21"/>
      <c r="EB19" s="14"/>
      <c r="ED19" s="21"/>
      <c r="EE19" s="14"/>
      <c r="EG19" s="21"/>
      <c r="EH19" s="14"/>
      <c r="EJ19" s="21"/>
      <c r="EK19" s="14"/>
      <c r="EM19" s="21"/>
      <c r="EN19" s="14"/>
      <c r="EP19" s="21"/>
      <c r="EQ19" s="14"/>
      <c r="ES19" s="21"/>
      <c r="ET19" s="14"/>
      <c r="EV19" s="21"/>
      <c r="EW19" s="14"/>
      <c r="EY19" s="21"/>
      <c r="EZ19" s="14"/>
    </row>
    <row r="20" spans="1:156" ht="15.75" thickTop="1" x14ac:dyDescent="0.25">
      <c r="A20" s="15"/>
      <c r="B20" s="7"/>
      <c r="C20" s="60"/>
      <c r="D20" s="63"/>
      <c r="E20" s="63"/>
      <c r="F20" s="56"/>
      <c r="G20" s="104"/>
      <c r="H20" s="60"/>
      <c r="I20" s="58"/>
      <c r="J20" s="23"/>
      <c r="K20" s="21"/>
      <c r="L20" s="6"/>
      <c r="M20" s="23"/>
      <c r="N20" s="21"/>
      <c r="O20" s="56" t="str">
        <f t="shared" ref="O20" si="25">IF(N20=0, " ",(N20-$F20))</f>
        <v xml:space="preserve"> </v>
      </c>
      <c r="P20" s="23"/>
      <c r="Q20" s="21"/>
      <c r="R20" s="56" t="str">
        <f t="shared" ref="R20" si="26">IF(Q20=0, " ",(Q20-$F20))</f>
        <v xml:space="preserve"> </v>
      </c>
      <c r="S20" s="19"/>
      <c r="T20" s="21"/>
      <c r="U20" s="56" t="str">
        <f t="shared" ref="U20" si="27">IF(T20=0, " ",(T20-$F20))</f>
        <v xml:space="preserve"> </v>
      </c>
      <c r="W20" s="21"/>
      <c r="X20" s="56" t="str">
        <f t="shared" ref="X20" si="28">IF(W20=0, " ",(W20-$F20))</f>
        <v xml:space="preserve"> </v>
      </c>
      <c r="Z20" s="21"/>
      <c r="AA20" s="56" t="str">
        <f t="shared" ref="AA20" si="29">IF(Z20=0, " ",(Z20-$F20))</f>
        <v xml:space="preserve"> </v>
      </c>
      <c r="AC20" s="21"/>
      <c r="AD20" s="56" t="str">
        <f t="shared" ref="AD20" si="30">IF(AC20=0, " ",(AC20-$F20))</f>
        <v xml:space="preserve"> </v>
      </c>
      <c r="AF20" s="21"/>
      <c r="AG20" s="56" t="str">
        <f t="shared" ref="AG20" si="31">IF(AF20=0, " ",(AF20-$F20))</f>
        <v xml:space="preserve"> </v>
      </c>
      <c r="AI20" s="21"/>
      <c r="AJ20" s="56" t="str">
        <f t="shared" ref="AJ20" si="32">IF(AI20=0, " ",(AI20-$F20))</f>
        <v xml:space="preserve"> </v>
      </c>
      <c r="AL20" s="21"/>
      <c r="AM20" s="56" t="str">
        <f t="shared" ref="AM20" si="33">IF(AL20=0, " ",(AL20-$F20))</f>
        <v xml:space="preserve"> </v>
      </c>
      <c r="AO20" s="21"/>
      <c r="AP20" s="56" t="str">
        <f t="shared" ref="AP20" si="34">IF(AO20=0, " ",(AO20-$F20))</f>
        <v xml:space="preserve"> </v>
      </c>
      <c r="AR20" s="21"/>
      <c r="AS20" s="56" t="str">
        <f t="shared" ref="AS20" si="35">IF(AR20=0, " ",(AR20-$F20))</f>
        <v xml:space="preserve"> </v>
      </c>
      <c r="AT20" s="23"/>
      <c r="AU20" s="21"/>
      <c r="AV20" s="56" t="str">
        <f t="shared" ref="AV20" si="36">IF(AU20=0, " ",(AU20-$F20))</f>
        <v xml:space="preserve"> </v>
      </c>
      <c r="AX20" s="21"/>
      <c r="AY20" s="56" t="str">
        <f t="shared" si="15"/>
        <v xml:space="preserve"> </v>
      </c>
      <c r="BA20" s="21"/>
      <c r="BB20" s="56"/>
      <c r="BD20" s="21"/>
      <c r="BE20" s="6"/>
      <c r="BG20" s="21"/>
      <c r="BH20" s="6"/>
      <c r="BJ20" s="21"/>
      <c r="BK20" s="6"/>
      <c r="BM20" s="21"/>
      <c r="BN20" s="6"/>
      <c r="BP20" s="21"/>
      <c r="BQ20" s="6"/>
      <c r="BS20" s="21"/>
      <c r="BT20" s="6"/>
      <c r="BV20" s="21"/>
      <c r="BW20" s="6"/>
      <c r="BY20" s="21"/>
      <c r="BZ20" s="6"/>
      <c r="CB20" s="21"/>
      <c r="CC20" s="6"/>
      <c r="CE20" s="21"/>
      <c r="CF20" s="6"/>
      <c r="CH20" s="21"/>
      <c r="CI20" s="6"/>
      <c r="CK20" s="21"/>
      <c r="CL20" s="6"/>
      <c r="CN20" s="21"/>
      <c r="CO20" s="6"/>
      <c r="CQ20" s="21"/>
      <c r="CR20" s="6"/>
      <c r="CT20" s="21"/>
      <c r="CU20" s="6"/>
      <c r="CW20" s="21"/>
      <c r="CX20" s="6"/>
      <c r="CZ20" s="21"/>
      <c r="DA20" s="6"/>
      <c r="DC20" s="21"/>
      <c r="DD20" s="6"/>
      <c r="DF20" s="21"/>
      <c r="DG20" s="6"/>
      <c r="DI20" s="21"/>
      <c r="DJ20" s="6"/>
      <c r="DL20" s="21"/>
      <c r="DM20" s="6"/>
      <c r="DO20" s="21"/>
      <c r="DP20" s="6"/>
      <c r="DR20" s="21"/>
      <c r="DS20" s="6"/>
      <c r="DU20" s="21"/>
      <c r="DV20" s="6"/>
      <c r="DX20" s="21"/>
      <c r="DY20" s="6"/>
      <c r="EA20" s="21"/>
      <c r="EB20" s="6"/>
      <c r="ED20" s="21"/>
      <c r="EE20" s="6"/>
      <c r="EG20" s="21"/>
      <c r="EH20" s="6"/>
      <c r="EJ20" s="21"/>
      <c r="EK20" s="6"/>
      <c r="EM20" s="21"/>
      <c r="EN20" s="6"/>
      <c r="EP20" s="21"/>
      <c r="EQ20" s="6"/>
      <c r="ES20" s="21"/>
      <c r="ET20" s="6"/>
      <c r="EV20" s="21"/>
      <c r="EW20" s="6"/>
      <c r="EY20" s="21"/>
      <c r="EZ20" s="6"/>
    </row>
    <row r="21" spans="1:156" x14ac:dyDescent="0.25">
      <c r="A21" s="16"/>
      <c r="B21" s="17"/>
      <c r="C21" s="61" t="s">
        <v>38</v>
      </c>
      <c r="D21" s="67"/>
      <c r="E21" s="67"/>
      <c r="F21" s="84">
        <f>SUM(F4:F20)</f>
        <v>-4544033.9934375584</v>
      </c>
      <c r="G21" s="104"/>
      <c r="H21" s="29">
        <f>SUM(H4:H20)</f>
        <v>0</v>
      </c>
      <c r="I21" s="56" t="str">
        <f>IF(H21=0, " ",(H21-$F21))</f>
        <v xml:space="preserve"> </v>
      </c>
      <c r="J21" s="24"/>
      <c r="K21" s="29">
        <f>SUM(K4:K20)</f>
        <v>-5092614.1191792721</v>
      </c>
      <c r="L21" s="56">
        <f>IF(K21=0, " ",(K21-$F21))</f>
        <v>-548580.12574171368</v>
      </c>
      <c r="M21" s="24"/>
      <c r="N21" s="29">
        <f>SUM(N4:N20)</f>
        <v>-5079869.5964068603</v>
      </c>
      <c r="O21" s="56">
        <f>IF(N21=0, " ",(N21-$F21))</f>
        <v>-535835.60296930186</v>
      </c>
      <c r="P21" s="24"/>
      <c r="Q21" s="29">
        <f>SUM(Q4:Q20)</f>
        <v>-4765211.8295246456</v>
      </c>
      <c r="R21" s="56">
        <f>IF(Q21=0, " ",(Q21-$F21))</f>
        <v>-221177.83608708717</v>
      </c>
      <c r="S21" s="19"/>
      <c r="T21" s="29">
        <f>SUM(T4:T20)</f>
        <v>-4410324.7390968427</v>
      </c>
      <c r="U21" s="56">
        <f>IF(T21=0, " ",(T21-$F21))</f>
        <v>133709.25434071571</v>
      </c>
      <c r="V21" s="19"/>
      <c r="W21" s="29">
        <f>SUM(W4:W20)</f>
        <v>-24399029.619630642</v>
      </c>
      <c r="X21" s="56">
        <f>IF(W21=0, " ",(W21-$F21))</f>
        <v>-19854995.626193084</v>
      </c>
      <c r="Z21" s="29">
        <f>SUM(Z4:Z20)</f>
        <v>-23056339.550855115</v>
      </c>
      <c r="AA21" s="56">
        <f>IF(Z21=0, " ",(Z21-$F21))</f>
        <v>-18512305.557417557</v>
      </c>
      <c r="AC21" s="29">
        <f>SUM(AC4:AC20)</f>
        <v>-4403139.1261088504</v>
      </c>
      <c r="AD21" s="56">
        <f>IF(AC21=0, " ",(AC21-$F21))</f>
        <v>140894.86732870806</v>
      </c>
      <c r="AF21" s="29">
        <f>SUM(AF4:AF20)</f>
        <v>-24391844.006642655</v>
      </c>
      <c r="AG21" s="56">
        <f>IF(AF21=0, " ",(AF21-$F21))</f>
        <v>-19847810.013205096</v>
      </c>
      <c r="AI21" s="29">
        <f>SUM(AI4:AI20)</f>
        <v>-23049153.93786712</v>
      </c>
      <c r="AJ21" s="56">
        <f>IF(AI21=0, " ",(AI21-$F21))</f>
        <v>-18505119.944429561</v>
      </c>
      <c r="AL21" s="29">
        <f>SUM(AL4:AL20)</f>
        <v>-4581618.5386450803</v>
      </c>
      <c r="AM21" s="56">
        <f>IF(AL21=0, " ",(AL21-$F21))</f>
        <v>-37584.545207521878</v>
      </c>
      <c r="AO21" s="29">
        <f>SUM(AO4:AO20)</f>
        <v>-40924718.321433805</v>
      </c>
      <c r="AP21" s="56">
        <f>IF(AO21=0, " ",(AO21-$F21))</f>
        <v>-36380684.327996247</v>
      </c>
      <c r="AR21" s="29">
        <f>SUM(AR4:AR20)</f>
        <v>-38483463.650932848</v>
      </c>
      <c r="AS21" s="56">
        <f>IF(AR21=0, " ",(AR21-$F21))</f>
        <v>-33939429.65749529</v>
      </c>
      <c r="AT21" s="24"/>
      <c r="AU21" s="29">
        <f>SUM(AU4:AU20)</f>
        <v>-4418697.871018637</v>
      </c>
      <c r="AV21" s="56">
        <f>IF(AU21=0, " ",(AU21-$F21))</f>
        <v>125336.12241892144</v>
      </c>
      <c r="AX21" s="29">
        <f>SUM(AX4:AX20)</f>
        <v>0</v>
      </c>
      <c r="AY21" s="56" t="str">
        <f>IF(AX21=0, " ",(AX21-$F21))</f>
        <v xml:space="preserve"> </v>
      </c>
      <c r="BA21" s="144">
        <f>SUM(BA4:BA20)</f>
        <v>0</v>
      </c>
      <c r="BB21" s="56" t="str">
        <f>IF(BA21=0, " ",(BA21-$F21))</f>
        <v xml:space="preserve"> </v>
      </c>
      <c r="BD21" s="29">
        <f>SUM(BD4:BD20)</f>
        <v>-4411512.2580306437</v>
      </c>
      <c r="BE21" s="56">
        <f>IF(BD21=0, " ",(BD21-$F21))</f>
        <v>132521.73540691473</v>
      </c>
      <c r="BG21" s="29">
        <f>SUM(BG4:BG20)</f>
        <v>0</v>
      </c>
      <c r="BH21" s="56" t="str">
        <f>IF(BG21=0, " ",(BG21-$F21))</f>
        <v xml:space="preserve"> </v>
      </c>
      <c r="BJ21" s="29">
        <f>SUM(BJ4:BJ20)</f>
        <v>0</v>
      </c>
      <c r="BK21" s="56" t="str">
        <f>IF(BJ21=0, " ",(BJ21-$F21))</f>
        <v xml:space="preserve"> </v>
      </c>
      <c r="BM21" s="29">
        <f>SUM(BM4:BM20)</f>
        <v>-4589991.6705668727</v>
      </c>
      <c r="BN21" s="56">
        <f>IF(BM21=0, " ",(BM21-$F21))</f>
        <v>-45957.677129314281</v>
      </c>
      <c r="BP21" s="29">
        <f>SUM(BP4:BP20)</f>
        <v>0</v>
      </c>
      <c r="BQ21" s="84" t="str">
        <f>IF(BP21=0, " ",(BP21-$F21))</f>
        <v xml:space="preserve"> </v>
      </c>
      <c r="BS21" s="29">
        <f>SUM(BS4:BS20)</f>
        <v>0</v>
      </c>
      <c r="BT21" s="84" t="str">
        <f>IF(BS21=0, " ",(BS21-$F21))</f>
        <v xml:space="preserve"> </v>
      </c>
      <c r="BV21" s="29">
        <f>SUM(BV4:BV20)</f>
        <v>-5319620.3333118204</v>
      </c>
      <c r="BW21" s="84">
        <f>IF(BV21=0, " ",(BV21-$F21))</f>
        <v>-775586.33987426199</v>
      </c>
      <c r="BY21" s="29">
        <f>SUM(BY4:BY20)</f>
        <v>-5306742.8174826056</v>
      </c>
      <c r="BZ21" s="84">
        <f>IF(BY21=0, " ",(BY21-$F21))</f>
        <v>-762708.82404504716</v>
      </c>
      <c r="CB21" s="29">
        <f>SUM(CB4:CB20)</f>
        <v>-4951023.575075563</v>
      </c>
      <c r="CC21" s="84">
        <f>IF(CB21=0, " ",(CB21-$F21))</f>
        <v>-406989.58163800463</v>
      </c>
      <c r="CE21" s="29">
        <f>SUM(CE4:CE20)</f>
        <v>0</v>
      </c>
      <c r="CF21" s="56" t="str">
        <f>IF(CE21=0, " ",(CE21-$F21))</f>
        <v xml:space="preserve"> </v>
      </c>
      <c r="CH21" s="29">
        <f>SUM(CH4:CH20)</f>
        <v>0</v>
      </c>
      <c r="CI21" s="56" t="str">
        <f>IF(CH21=0, " ",(CH21-$F21))</f>
        <v xml:space="preserve"> </v>
      </c>
      <c r="CK21" s="29">
        <f>SUM(CK4:CK20)</f>
        <v>0</v>
      </c>
      <c r="CL21" s="56" t="str">
        <f>IF(CK21=0, " ",(CK21-$F21))</f>
        <v xml:space="preserve"> </v>
      </c>
      <c r="CN21" s="29">
        <f>SUM(CN4:CN20)</f>
        <v>0</v>
      </c>
      <c r="CO21" s="56" t="str">
        <f>IF(CN21=0, " ",(CN21-$F21))</f>
        <v xml:space="preserve"> </v>
      </c>
      <c r="CQ21" s="29">
        <f>SUM(CQ4:CQ20)</f>
        <v>0</v>
      </c>
      <c r="CR21" s="56" t="str">
        <f>IF(CQ21=0, " ",(CQ21-$F21))</f>
        <v xml:space="preserve"> </v>
      </c>
      <c r="CT21" s="29">
        <f>SUM(CT4:CT20)</f>
        <v>0</v>
      </c>
      <c r="CU21" s="56" t="str">
        <f>IF(CT21=0, " ",(CT21-$F21))</f>
        <v xml:space="preserve"> </v>
      </c>
      <c r="CW21" s="29">
        <f>SUM(CW4:CW20)</f>
        <v>0</v>
      </c>
      <c r="CX21" s="56" t="str">
        <f>IF(CW21=0, " ",(CW21-$F21))</f>
        <v xml:space="preserve"> </v>
      </c>
      <c r="CZ21" s="29">
        <f>SUM(CZ4:CZ20)</f>
        <v>0</v>
      </c>
      <c r="DA21" s="56" t="str">
        <f>IF(CZ21=0, " ",(CZ21-$F21))</f>
        <v xml:space="preserve"> </v>
      </c>
      <c r="DC21" s="29">
        <f>SUM(DC4:DC20)</f>
        <v>0</v>
      </c>
      <c r="DD21" s="56" t="str">
        <f>IF(DC21=0, " ",(DC21-$F21))</f>
        <v xml:space="preserve"> </v>
      </c>
      <c r="DF21" s="29">
        <f>SUM(DF4:DF20)</f>
        <v>0</v>
      </c>
      <c r="DG21" s="56" t="str">
        <f>IF(DF21=0, " ",(DF21-$F21))</f>
        <v xml:space="preserve"> </v>
      </c>
      <c r="DI21" s="29">
        <f>SUM(DI4:DI20)</f>
        <v>0</v>
      </c>
      <c r="DJ21" s="56" t="str">
        <f>IF(DI21=0, " ",(DI21-$F21))</f>
        <v xml:space="preserve"> </v>
      </c>
      <c r="DL21" s="29">
        <f>SUM(DL4:DL20)</f>
        <v>0</v>
      </c>
      <c r="DM21" s="56" t="str">
        <f>IF(DL21=0, " ",(DL21-$F21))</f>
        <v xml:space="preserve"> </v>
      </c>
      <c r="DO21" s="29">
        <f>SUM(DO4:DO20)</f>
        <v>0</v>
      </c>
      <c r="DP21" s="56" t="str">
        <f>IF(DO21=0, " ",(DO21-$F21))</f>
        <v xml:space="preserve"> </v>
      </c>
      <c r="DR21" s="29">
        <f>SUM(DR4:DR20)</f>
        <v>0</v>
      </c>
      <c r="DS21" s="18" t="e">
        <f>DR21-$I21</f>
        <v>#VALUE!</v>
      </c>
      <c r="DU21" s="29">
        <f>SUM(DU4:DU20)</f>
        <v>0</v>
      </c>
      <c r="DV21" s="18" t="e">
        <f>DU21-$I21</f>
        <v>#VALUE!</v>
      </c>
      <c r="DX21" s="29">
        <f>SUM(DX4:DX20)</f>
        <v>0</v>
      </c>
      <c r="DY21" s="18" t="e">
        <f>DX21-$I21</f>
        <v>#VALUE!</v>
      </c>
      <c r="EA21" s="29">
        <f>SUM(EA4:EA20)</f>
        <v>0</v>
      </c>
      <c r="EB21" s="18" t="e">
        <f>EA21-$I21</f>
        <v>#VALUE!</v>
      </c>
      <c r="ED21" s="29">
        <f>SUM(ED4:ED20)</f>
        <v>0</v>
      </c>
      <c r="EE21" s="18" t="e">
        <f>ED21-$I21</f>
        <v>#VALUE!</v>
      </c>
      <c r="EG21" s="29">
        <f>SUM(EG4:EG20)</f>
        <v>0</v>
      </c>
      <c r="EH21" s="18" t="e">
        <f>EG21-$I21</f>
        <v>#VALUE!</v>
      </c>
      <c r="EJ21" s="29">
        <f>SUM(EJ4:EJ20)</f>
        <v>0</v>
      </c>
      <c r="EK21" s="18" t="e">
        <f>EJ21-$I21</f>
        <v>#VALUE!</v>
      </c>
      <c r="EM21" s="29">
        <f>SUM(EM4:EM20)</f>
        <v>0</v>
      </c>
      <c r="EN21" s="18" t="e">
        <f>EM21-$I21</f>
        <v>#VALUE!</v>
      </c>
      <c r="EP21" s="29">
        <f>SUM(EP4:EP20)</f>
        <v>0</v>
      </c>
      <c r="EQ21" s="18" t="e">
        <f>EP21-$I21</f>
        <v>#VALUE!</v>
      </c>
      <c r="ES21" s="29">
        <f>SUM(ES4:ES20)</f>
        <v>0</v>
      </c>
      <c r="ET21" s="18" t="e">
        <f>ES21-$I21</f>
        <v>#VALUE!</v>
      </c>
      <c r="EV21" s="29">
        <f>SUM(EV4:EV20)</f>
        <v>0</v>
      </c>
      <c r="EW21" s="18" t="e">
        <f>EV21-$I21</f>
        <v>#VALUE!</v>
      </c>
      <c r="EY21" s="29">
        <f>SUM(EY4:EY20)</f>
        <v>0</v>
      </c>
      <c r="EZ21" s="18" t="e">
        <f>EY21-$I21</f>
        <v>#VALUE!</v>
      </c>
    </row>
    <row r="22" spans="1:156" s="25" customFormat="1" x14ac:dyDescent="0.25">
      <c r="A22" s="55"/>
      <c r="B22" s="55"/>
      <c r="C22" s="67"/>
      <c r="D22" s="67"/>
      <c r="E22" s="67"/>
      <c r="F22" s="67"/>
      <c r="G22" s="67"/>
      <c r="H22" s="67"/>
      <c r="I22" s="24"/>
      <c r="J22" s="24"/>
      <c r="K22" s="24"/>
      <c r="L22" s="24"/>
      <c r="M22" s="24"/>
      <c r="N22" s="24"/>
      <c r="O22" s="24"/>
      <c r="P22" s="24"/>
      <c r="Q22" s="24"/>
      <c r="R22" s="24"/>
      <c r="S22" s="97"/>
      <c r="T22" s="24"/>
      <c r="U22" s="24"/>
      <c r="V22" s="97"/>
      <c r="W22" s="24"/>
      <c r="X22" s="24"/>
      <c r="Z22" s="24"/>
      <c r="AA22" s="24"/>
      <c r="AC22" s="24"/>
      <c r="AD22" s="24"/>
      <c r="AF22" s="24"/>
      <c r="AG22" s="24"/>
      <c r="AI22" s="24"/>
      <c r="AJ22" s="24"/>
      <c r="AL22" s="24"/>
      <c r="AM22" s="24"/>
      <c r="AO22" s="24"/>
      <c r="AP22" s="24"/>
      <c r="AR22" s="24"/>
      <c r="AS22" s="24"/>
      <c r="AT22" s="24"/>
      <c r="AU22" s="24"/>
      <c r="AV22" s="24"/>
      <c r="AX22" s="24"/>
      <c r="AY22" s="24"/>
      <c r="BA22" s="24"/>
      <c r="BB22" s="24"/>
      <c r="BD22" s="24"/>
      <c r="BE22" s="24"/>
      <c r="BG22" s="24"/>
      <c r="BH22" s="24"/>
      <c r="BJ22" s="24"/>
      <c r="BK22" s="24"/>
      <c r="BM22" s="24"/>
      <c r="BN22" s="24"/>
      <c r="BP22" s="24"/>
      <c r="BQ22" s="24"/>
      <c r="BS22" s="24"/>
      <c r="BT22" s="24"/>
      <c r="BV22" s="24"/>
      <c r="BW22" s="24"/>
      <c r="BY22" s="24"/>
      <c r="BZ22" s="24"/>
      <c r="CB22" s="24"/>
      <c r="CC22" s="24"/>
      <c r="CE22" s="24"/>
      <c r="CF22" s="24"/>
      <c r="CH22" s="24"/>
      <c r="CI22" s="24"/>
      <c r="CK22" s="24"/>
      <c r="CL22" s="24"/>
      <c r="CN22" s="24"/>
      <c r="CO22" s="24"/>
      <c r="CQ22" s="24"/>
      <c r="CR22" s="24"/>
      <c r="CT22" s="24"/>
      <c r="CU22" s="24"/>
      <c r="CW22" s="24"/>
      <c r="CX22" s="24"/>
      <c r="CZ22" s="24"/>
      <c r="DA22" s="24"/>
      <c r="DC22" s="24"/>
      <c r="DD22" s="24"/>
      <c r="DF22" s="24"/>
      <c r="DG22" s="24"/>
      <c r="DI22" s="24"/>
      <c r="DJ22" s="24"/>
      <c r="DL22" s="24"/>
      <c r="DM22" s="24"/>
      <c r="DO22" s="24"/>
      <c r="DP22" s="24"/>
      <c r="DR22" s="24"/>
      <c r="DS22" s="24"/>
      <c r="DU22" s="24"/>
      <c r="DV22" s="24"/>
      <c r="DX22" s="24"/>
      <c r="DY22" s="24"/>
      <c r="EA22" s="24"/>
      <c r="EB22" s="24"/>
      <c r="ED22" s="24"/>
      <c r="EE22" s="24"/>
      <c r="EG22" s="24"/>
      <c r="EH22" s="24"/>
      <c r="EJ22" s="24"/>
      <c r="EK22" s="24"/>
      <c r="EM22" s="24"/>
      <c r="EN22" s="24"/>
      <c r="EP22" s="24"/>
      <c r="EQ22" s="24"/>
      <c r="ES22" s="24"/>
      <c r="ET22" s="24"/>
      <c r="EV22" s="24"/>
      <c r="EW22" s="24"/>
      <c r="EY22" s="24"/>
      <c r="EZ22" s="24"/>
    </row>
    <row r="23" spans="1:156" x14ac:dyDescent="0.25">
      <c r="E23" s="20" t="s">
        <v>94</v>
      </c>
      <c r="F23" s="3" t="s">
        <v>73</v>
      </c>
      <c r="H23" s="20" t="s">
        <v>75</v>
      </c>
      <c r="I23" s="3" t="s">
        <v>73</v>
      </c>
      <c r="J23" s="55"/>
      <c r="K23" s="20" t="s">
        <v>75</v>
      </c>
      <c r="L23" s="3" t="s">
        <v>73</v>
      </c>
      <c r="N23" s="20" t="s">
        <v>75</v>
      </c>
      <c r="O23" s="3" t="s">
        <v>73</v>
      </c>
      <c r="P23" s="25"/>
      <c r="Q23" s="20" t="s">
        <v>75</v>
      </c>
      <c r="R23" s="3" t="s">
        <v>73</v>
      </c>
      <c r="T23" s="20" t="s">
        <v>75</v>
      </c>
      <c r="U23" s="3" t="s">
        <v>73</v>
      </c>
      <c r="W23" s="20" t="s">
        <v>75</v>
      </c>
      <c r="X23" s="3" t="s">
        <v>73</v>
      </c>
      <c r="Z23" s="20" t="s">
        <v>75</v>
      </c>
      <c r="AA23" s="3" t="s">
        <v>73</v>
      </c>
      <c r="AC23" s="20" t="s">
        <v>75</v>
      </c>
      <c r="AD23" s="3" t="s">
        <v>73</v>
      </c>
      <c r="AF23" s="20" t="s">
        <v>75</v>
      </c>
      <c r="AG23" s="3" t="s">
        <v>73</v>
      </c>
      <c r="AI23" s="20" t="s">
        <v>75</v>
      </c>
      <c r="AJ23" s="3" t="s">
        <v>73</v>
      </c>
      <c r="AL23" s="20" t="s">
        <v>75</v>
      </c>
      <c r="AM23" s="3" t="s">
        <v>73</v>
      </c>
      <c r="AO23" s="20" t="s">
        <v>75</v>
      </c>
      <c r="AP23" s="3" t="s">
        <v>73</v>
      </c>
      <c r="AR23" s="20" t="s">
        <v>75</v>
      </c>
      <c r="AS23" s="3" t="s">
        <v>73</v>
      </c>
      <c r="AU23" s="20" t="s">
        <v>75</v>
      </c>
      <c r="AV23" s="3" t="s">
        <v>73</v>
      </c>
      <c r="AX23" s="20" t="s">
        <v>75</v>
      </c>
      <c r="AY23" s="3" t="s">
        <v>73</v>
      </c>
      <c r="BA23" s="20" t="s">
        <v>75</v>
      </c>
      <c r="BB23" s="3" t="s">
        <v>73</v>
      </c>
      <c r="BD23" s="20" t="s">
        <v>75</v>
      </c>
      <c r="BE23" s="3" t="s">
        <v>73</v>
      </c>
      <c r="BG23" s="20" t="s">
        <v>75</v>
      </c>
      <c r="BH23" s="3" t="s">
        <v>73</v>
      </c>
      <c r="BJ23" s="20" t="s">
        <v>75</v>
      </c>
      <c r="BK23" s="3" t="s">
        <v>73</v>
      </c>
      <c r="BM23" s="20" t="s">
        <v>75</v>
      </c>
      <c r="BN23" s="3" t="s">
        <v>73</v>
      </c>
      <c r="BP23" s="20" t="s">
        <v>75</v>
      </c>
      <c r="BQ23" s="3" t="s">
        <v>73</v>
      </c>
      <c r="BS23" s="20" t="s">
        <v>75</v>
      </c>
      <c r="BT23" s="3" t="s">
        <v>73</v>
      </c>
      <c r="BV23" s="20" t="s">
        <v>75</v>
      </c>
      <c r="BW23" s="3" t="s">
        <v>73</v>
      </c>
      <c r="BY23" s="20" t="s">
        <v>75</v>
      </c>
      <c r="BZ23" s="3" t="s">
        <v>73</v>
      </c>
      <c r="CB23" s="20" t="s">
        <v>75</v>
      </c>
      <c r="CC23" s="3" t="s">
        <v>73</v>
      </c>
      <c r="CE23" s="20" t="s">
        <v>75</v>
      </c>
      <c r="CF23" s="3" t="s">
        <v>73</v>
      </c>
      <c r="CH23" s="20" t="s">
        <v>75</v>
      </c>
      <c r="CI23" s="3" t="s">
        <v>73</v>
      </c>
      <c r="CK23" s="20" t="s">
        <v>75</v>
      </c>
      <c r="CL23" s="3" t="s">
        <v>73</v>
      </c>
      <c r="CN23" s="20" t="s">
        <v>75</v>
      </c>
      <c r="CO23" s="3" t="s">
        <v>73</v>
      </c>
      <c r="CQ23" s="20" t="s">
        <v>75</v>
      </c>
      <c r="CR23" s="3" t="s">
        <v>73</v>
      </c>
      <c r="CT23" s="20" t="s">
        <v>75</v>
      </c>
      <c r="CU23" s="3" t="s">
        <v>73</v>
      </c>
      <c r="CW23" s="20" t="s">
        <v>75</v>
      </c>
      <c r="CX23" s="3" t="s">
        <v>73</v>
      </c>
      <c r="CZ23" s="20" t="s">
        <v>75</v>
      </c>
      <c r="DA23" s="3" t="s">
        <v>73</v>
      </c>
      <c r="DC23" s="20" t="s">
        <v>75</v>
      </c>
      <c r="DD23" s="3" t="s">
        <v>73</v>
      </c>
      <c r="DF23" s="20" t="s">
        <v>75</v>
      </c>
      <c r="DG23" s="3" t="s">
        <v>73</v>
      </c>
      <c r="DI23" s="20" t="s">
        <v>75</v>
      </c>
      <c r="DJ23" s="3" t="s">
        <v>73</v>
      </c>
      <c r="DL23" s="20" t="s">
        <v>75</v>
      </c>
      <c r="DM23" s="3" t="s">
        <v>73</v>
      </c>
      <c r="DO23" s="20" t="s">
        <v>75</v>
      </c>
      <c r="DP23" s="3" t="s">
        <v>73</v>
      </c>
      <c r="DR23" s="20" t="s">
        <v>75</v>
      </c>
      <c r="DS23" s="3" t="s">
        <v>73</v>
      </c>
      <c r="DU23" s="20" t="s">
        <v>75</v>
      </c>
      <c r="DV23" s="3" t="s">
        <v>73</v>
      </c>
      <c r="DX23" s="20" t="s">
        <v>75</v>
      </c>
      <c r="DY23" s="3" t="s">
        <v>73</v>
      </c>
      <c r="EA23" s="20" t="s">
        <v>75</v>
      </c>
      <c r="EB23" s="3" t="s">
        <v>73</v>
      </c>
      <c r="ED23" s="20" t="s">
        <v>75</v>
      </c>
      <c r="EE23" s="3" t="s">
        <v>73</v>
      </c>
      <c r="EG23" s="20" t="s">
        <v>75</v>
      </c>
      <c r="EH23" s="3" t="s">
        <v>73</v>
      </c>
      <c r="EJ23" s="20" t="s">
        <v>75</v>
      </c>
      <c r="EK23" s="3" t="s">
        <v>73</v>
      </c>
      <c r="EM23" s="20" t="s">
        <v>75</v>
      </c>
      <c r="EN23" s="3" t="s">
        <v>73</v>
      </c>
      <c r="EP23" s="20" t="s">
        <v>75</v>
      </c>
      <c r="EQ23" s="3" t="s">
        <v>73</v>
      </c>
      <c r="ES23" s="20" t="s">
        <v>75</v>
      </c>
      <c r="ET23" s="3" t="s">
        <v>73</v>
      </c>
      <c r="EV23" s="20" t="s">
        <v>75</v>
      </c>
      <c r="EW23" s="3" t="s">
        <v>73</v>
      </c>
      <c r="EY23" s="20" t="s">
        <v>75</v>
      </c>
      <c r="EZ23" s="3" t="s">
        <v>73</v>
      </c>
    </row>
    <row r="24" spans="1:156" x14ac:dyDescent="0.25">
      <c r="E24" s="85" t="s">
        <v>69</v>
      </c>
      <c r="F24" s="58">
        <f>SUM(F4:F5)</f>
        <v>-13643.04609082231</v>
      </c>
      <c r="H24" s="85" t="s">
        <v>69</v>
      </c>
      <c r="I24" s="58">
        <f>SUM(I4:I5)</f>
        <v>0</v>
      </c>
      <c r="J24" s="55"/>
      <c r="K24" s="85" t="s">
        <v>69</v>
      </c>
      <c r="L24" s="58">
        <f>SUM(L4:L5)</f>
        <v>8218.5461454573924</v>
      </c>
      <c r="N24" s="85" t="s">
        <v>69</v>
      </c>
      <c r="O24" s="58">
        <f>SUM(O4:O5)</f>
        <v>8246.9714494195869</v>
      </c>
      <c r="Q24" s="85" t="s">
        <v>69</v>
      </c>
      <c r="R24" s="58">
        <f>SUM(R4:R5)</f>
        <v>4221.5960149207267</v>
      </c>
      <c r="T24" s="85" t="s">
        <v>69</v>
      </c>
      <c r="U24" s="58">
        <f>SUM(U4:U5)</f>
        <v>10941.908355648844</v>
      </c>
      <c r="W24" s="85" t="s">
        <v>69</v>
      </c>
      <c r="X24" s="58">
        <f>SUM(X4:X5)</f>
        <v>4696.6264898079044</v>
      </c>
      <c r="Z24" s="85" t="s">
        <v>69</v>
      </c>
      <c r="AA24" s="58">
        <f>SUM(AA4:AA5)</f>
        <v>888.24584835231508</v>
      </c>
      <c r="AC24" s="85" t="s">
        <v>69</v>
      </c>
      <c r="AD24" s="58">
        <f>SUM(AD4:AD5)</f>
        <v>10970.333659611038</v>
      </c>
      <c r="AF24" s="85" t="s">
        <v>69</v>
      </c>
      <c r="AG24" s="58">
        <f>SUM(AG4:AG5)</f>
        <v>4725.0517937701043</v>
      </c>
      <c r="AI24" s="85" t="s">
        <v>69</v>
      </c>
      <c r="AJ24" s="58">
        <f>SUM(AJ4:AJ5)</f>
        <v>916.67115231451317</v>
      </c>
      <c r="AL24" s="85" t="s">
        <v>69</v>
      </c>
      <c r="AM24" s="58">
        <f>SUM(AM4:AM5)</f>
        <v>9129.7967208930932</v>
      </c>
      <c r="AO24" s="85" t="s">
        <v>69</v>
      </c>
      <c r="AP24" s="58">
        <f>SUM(AP4:AP5)</f>
        <v>-2225.2612169995173</v>
      </c>
      <c r="AR24" s="85" t="s">
        <v>69</v>
      </c>
      <c r="AS24" s="58">
        <f>SUM(AS4:AS5)</f>
        <v>-9149.5896560096771</v>
      </c>
      <c r="AU24" s="85" t="s">
        <v>69</v>
      </c>
      <c r="AV24" s="58">
        <f>SUM(AV4:AV5)</f>
        <v>11798.37684026621</v>
      </c>
      <c r="AX24" s="85" t="s">
        <v>69</v>
      </c>
      <c r="AY24" s="58">
        <f>SUM(AY4:AY5)</f>
        <v>0</v>
      </c>
      <c r="BA24" s="85" t="s">
        <v>69</v>
      </c>
      <c r="BB24" s="58">
        <f>SUM(BB4:BB5)</f>
        <v>0</v>
      </c>
      <c r="BD24" s="85" t="s">
        <v>69</v>
      </c>
      <c r="BE24" s="58">
        <f>SUM(BE4:BE5)</f>
        <v>11826.802144228406</v>
      </c>
      <c r="BG24" s="85" t="s">
        <v>69</v>
      </c>
      <c r="BH24" s="58">
        <f>SUM(BH4:BH5)</f>
        <v>0</v>
      </c>
      <c r="BJ24" s="85" t="s">
        <v>69</v>
      </c>
      <c r="BK24" s="58">
        <f>SUM(BK4:BK5)</f>
        <v>0</v>
      </c>
      <c r="BM24" s="85" t="s">
        <v>69</v>
      </c>
      <c r="BN24" s="58">
        <f>SUM(BN4:BN5)</f>
        <v>9986.2652055104609</v>
      </c>
      <c r="BP24" s="85" t="s">
        <v>69</v>
      </c>
      <c r="BQ24" s="58">
        <f>SUM(BQ4:BQ5)</f>
        <v>13643.04609082231</v>
      </c>
      <c r="BS24" s="85" t="s">
        <v>69</v>
      </c>
      <c r="BT24" s="58">
        <f>SUM(BT4:BT5)</f>
        <v>13643.04609082231</v>
      </c>
      <c r="BV24" s="85" t="s">
        <v>69</v>
      </c>
      <c r="BW24" s="58">
        <f>SUM(BW4:BW5)</f>
        <v>10089.323683045153</v>
      </c>
      <c r="BY24" s="85" t="s">
        <v>69</v>
      </c>
      <c r="BZ24" s="58">
        <f>SUM(BZ4:BZ5)</f>
        <v>10117.74898700735</v>
      </c>
      <c r="CB24" s="85" t="s">
        <v>69</v>
      </c>
      <c r="CC24" s="58">
        <f>SUM(CC4:CC5)</f>
        <v>6078.3942893601379</v>
      </c>
      <c r="CE24" s="85" t="s">
        <v>69</v>
      </c>
      <c r="CF24" s="58">
        <f>SUM(CF4:CF5)</f>
        <v>0</v>
      </c>
      <c r="CH24" s="85" t="s">
        <v>69</v>
      </c>
      <c r="CI24" s="58">
        <f>SUM(CI4:CI5)</f>
        <v>0</v>
      </c>
      <c r="CK24" s="85" t="s">
        <v>69</v>
      </c>
      <c r="CL24" s="58">
        <f>SUM(CL4:CL5)</f>
        <v>0</v>
      </c>
      <c r="CN24" s="85" t="s">
        <v>69</v>
      </c>
      <c r="CO24" s="58">
        <f>SUM(CO4:CO5)</f>
        <v>0</v>
      </c>
      <c r="CQ24" s="85" t="s">
        <v>69</v>
      </c>
      <c r="CR24" s="58">
        <f>SUM(CR4:CR5)</f>
        <v>0</v>
      </c>
      <c r="CT24" s="85" t="s">
        <v>69</v>
      </c>
      <c r="CU24" s="58">
        <f>SUM(CU4:CU5)</f>
        <v>0</v>
      </c>
      <c r="CW24" s="85" t="s">
        <v>69</v>
      </c>
      <c r="CX24" s="58">
        <f>SUM(CX4:CX5)</f>
        <v>0</v>
      </c>
      <c r="CZ24" s="85" t="s">
        <v>69</v>
      </c>
      <c r="DA24" s="58">
        <f>SUM(DA4:DA5)</f>
        <v>0</v>
      </c>
      <c r="DC24" s="85" t="s">
        <v>69</v>
      </c>
      <c r="DD24" s="58">
        <f>SUM(DD4:DD5)</f>
        <v>0</v>
      </c>
      <c r="DF24" s="85" t="s">
        <v>69</v>
      </c>
      <c r="DG24" s="58">
        <f>SUM(DG4:DG5)</f>
        <v>0</v>
      </c>
      <c r="DI24" s="85" t="s">
        <v>69</v>
      </c>
      <c r="DJ24" s="58">
        <f>SUM(DJ4:DJ5)</f>
        <v>0</v>
      </c>
      <c r="DL24" s="85" t="s">
        <v>69</v>
      </c>
      <c r="DM24" s="58">
        <f>SUM(DM4:DM5)</f>
        <v>0</v>
      </c>
      <c r="DO24" s="85" t="s">
        <v>69</v>
      </c>
      <c r="DP24" s="58">
        <f>SUM(DP4:DP5)</f>
        <v>0</v>
      </c>
      <c r="DR24" s="85" t="s">
        <v>69</v>
      </c>
      <c r="DS24" s="58">
        <f>SUM(DS4:DS5)</f>
        <v>0</v>
      </c>
      <c r="DU24" s="85" t="s">
        <v>69</v>
      </c>
      <c r="DV24" s="58">
        <f>SUM(DV4:DV5)</f>
        <v>0</v>
      </c>
      <c r="DX24" s="85" t="s">
        <v>69</v>
      </c>
      <c r="DY24" s="58">
        <f>SUM(DY4:DY5)</f>
        <v>0</v>
      </c>
      <c r="EA24" s="85" t="s">
        <v>69</v>
      </c>
      <c r="EB24" s="58">
        <f>SUM(EB4:EB5)</f>
        <v>0</v>
      </c>
      <c r="ED24" s="85" t="s">
        <v>69</v>
      </c>
      <c r="EE24" s="58">
        <f>SUM(EE4:EE5)</f>
        <v>0</v>
      </c>
      <c r="EG24" s="85" t="s">
        <v>69</v>
      </c>
      <c r="EH24" s="58">
        <f>SUM(EH4:EH5)</f>
        <v>0</v>
      </c>
      <c r="EJ24" s="85" t="s">
        <v>69</v>
      </c>
      <c r="EK24" s="58">
        <f>SUM(EK4:EK5)</f>
        <v>0</v>
      </c>
      <c r="EM24" s="85" t="s">
        <v>69</v>
      </c>
      <c r="EN24" s="58">
        <f>SUM(EN4:EN5)</f>
        <v>0</v>
      </c>
      <c r="EP24" s="85" t="s">
        <v>69</v>
      </c>
      <c r="EQ24" s="58">
        <f>SUM(EQ4:EQ5)</f>
        <v>0</v>
      </c>
      <c r="ES24" s="85" t="s">
        <v>69</v>
      </c>
      <c r="ET24" s="58">
        <f>SUM(ET4:ET5)</f>
        <v>0</v>
      </c>
      <c r="EV24" s="85" t="s">
        <v>69</v>
      </c>
      <c r="EW24" s="58">
        <f>SUM(EW4:EW5)</f>
        <v>0</v>
      </c>
      <c r="EY24" s="85" t="s">
        <v>69</v>
      </c>
      <c r="EZ24" s="58">
        <f>SUM(EZ4:EZ5)</f>
        <v>0</v>
      </c>
    </row>
    <row r="25" spans="1:156" x14ac:dyDescent="0.25">
      <c r="E25" s="86" t="s">
        <v>71</v>
      </c>
      <c r="F25" s="56">
        <f>SUM(F6:F11)</f>
        <v>-636490.4119214688</v>
      </c>
      <c r="H25" s="86" t="s">
        <v>71</v>
      </c>
      <c r="I25" s="56">
        <f>SUM(I6:I11)</f>
        <v>0</v>
      </c>
      <c r="K25" s="86" t="s">
        <v>71</v>
      </c>
      <c r="L25" s="56">
        <f>SUM(L6:L11)</f>
        <v>70389.671847639373</v>
      </c>
      <c r="N25" s="86" t="s">
        <v>71</v>
      </c>
      <c r="O25" s="56">
        <f>SUM(O6:O11)</f>
        <v>71407.568066291322</v>
      </c>
      <c r="Q25" s="86" t="s">
        <v>71</v>
      </c>
      <c r="R25" s="56">
        <f>SUM(R6:R11)</f>
        <v>38990.741444313273</v>
      </c>
      <c r="T25" s="86" t="s">
        <v>71</v>
      </c>
      <c r="U25" s="56">
        <f>SUM(U6:U11)</f>
        <v>100819.66497634762</v>
      </c>
      <c r="W25" s="86" t="s">
        <v>71</v>
      </c>
      <c r="X25" s="56">
        <f>SUM(X6:X11)</f>
        <v>-699541.16825951356</v>
      </c>
      <c r="Z25" s="86" t="s">
        <v>71</v>
      </c>
      <c r="AA25" s="56">
        <f>SUM(AA6:AA11)</f>
        <v>-771356.87724748265</v>
      </c>
      <c r="AC25" s="86" t="s">
        <v>71</v>
      </c>
      <c r="AD25" s="56">
        <f>SUM(AD6:AD11)</f>
        <v>101837.56119499961</v>
      </c>
      <c r="AF25" s="86" t="s">
        <v>71</v>
      </c>
      <c r="AG25" s="56">
        <f>SUM(AG6:AG11)</f>
        <v>-698523.27204086154</v>
      </c>
      <c r="AI25" s="86" t="s">
        <v>71</v>
      </c>
      <c r="AJ25" s="56">
        <f>SUM(AJ6:AJ11)</f>
        <v>-770338.98102883052</v>
      </c>
      <c r="AL25" s="86" t="s">
        <v>71</v>
      </c>
      <c r="AM25" s="56">
        <f>SUM(AM6:AM11)</f>
        <v>94007.059188470259</v>
      </c>
      <c r="AO25" s="86" t="s">
        <v>71</v>
      </c>
      <c r="AP25" s="56">
        <f>SUM(AP6:AP11)</f>
        <v>-1361194.4557858228</v>
      </c>
      <c r="AR25" s="86" t="s">
        <v>71</v>
      </c>
      <c r="AS25" s="56">
        <f>SUM(AS6:AS11)</f>
        <v>-1491768.4721275852</v>
      </c>
      <c r="AU25" s="86" t="s">
        <v>71</v>
      </c>
      <c r="AV25" s="56">
        <f>SUM(AV6:AV11)</f>
        <v>115257.73161016083</v>
      </c>
      <c r="AX25" s="86" t="s">
        <v>71</v>
      </c>
      <c r="AY25" s="56">
        <f>SUM(AY6:AY11)</f>
        <v>0</v>
      </c>
      <c r="AZ25" s="69"/>
      <c r="BA25" s="86" t="s">
        <v>71</v>
      </c>
      <c r="BB25" s="56">
        <f>SUM(BB6:BB11)</f>
        <v>0</v>
      </c>
      <c r="BD25" s="86" t="s">
        <v>71</v>
      </c>
      <c r="BE25" s="56">
        <f>SUM(BE6:BE11)</f>
        <v>116275.62782881281</v>
      </c>
      <c r="BG25" s="86" t="s">
        <v>71</v>
      </c>
      <c r="BH25" s="56">
        <f>SUM(BH6:BH11)</f>
        <v>0</v>
      </c>
      <c r="BJ25" s="86" t="s">
        <v>71</v>
      </c>
      <c r="BK25" s="56">
        <f>SUM(BK6:BK11)</f>
        <v>0</v>
      </c>
      <c r="BM25" s="86" t="s">
        <v>71</v>
      </c>
      <c r="BN25" s="56">
        <f>SUM(BN6:BN11)</f>
        <v>108445.12582228346</v>
      </c>
      <c r="BP25" s="86" t="s">
        <v>71</v>
      </c>
      <c r="BQ25" s="56">
        <f>SUM(BQ6:BQ11)</f>
        <v>636490.4119214688</v>
      </c>
      <c r="BS25" s="86" t="s">
        <v>71</v>
      </c>
      <c r="BT25" s="56">
        <f>SUM(BT6:BT11)</f>
        <v>636490.4119214688</v>
      </c>
      <c r="BV25" s="86" t="s">
        <v>71</v>
      </c>
      <c r="BW25" s="56">
        <f>SUM(BW6:BW11)</f>
        <v>96227.936034416693</v>
      </c>
      <c r="BY25" s="86" t="s">
        <v>71</v>
      </c>
      <c r="BZ25" s="56">
        <f>SUM(BZ6:BZ11)</f>
        <v>97245.832253068671</v>
      </c>
      <c r="CB25" s="86" t="s">
        <v>71</v>
      </c>
      <c r="CC25" s="56">
        <f>SUM(CC6:CC11)</f>
        <v>64839.751107523683</v>
      </c>
      <c r="CE25" s="86" t="s">
        <v>71</v>
      </c>
      <c r="CF25" s="56">
        <f>SUM(CF6:CF11)</f>
        <v>0</v>
      </c>
      <c r="CH25" s="86" t="s">
        <v>71</v>
      </c>
      <c r="CI25" s="56">
        <f>SUM(CI6:CI11)</f>
        <v>0</v>
      </c>
      <c r="CK25" s="86" t="s">
        <v>71</v>
      </c>
      <c r="CL25" s="56">
        <f>SUM(CL6:CL11)</f>
        <v>0</v>
      </c>
      <c r="CN25" s="86" t="s">
        <v>71</v>
      </c>
      <c r="CO25" s="56">
        <f>SUM(CO6:CO11)</f>
        <v>0</v>
      </c>
      <c r="CQ25" s="86" t="s">
        <v>71</v>
      </c>
      <c r="CR25" s="56">
        <f>SUM(CR6:CR11)</f>
        <v>0</v>
      </c>
      <c r="CT25" s="86" t="s">
        <v>71</v>
      </c>
      <c r="CU25" s="56">
        <f>SUM(CU6:CU11)</f>
        <v>0</v>
      </c>
      <c r="CW25" s="86" t="s">
        <v>71</v>
      </c>
      <c r="CX25" s="56">
        <f>SUM(CX6:CX11)</f>
        <v>0</v>
      </c>
      <c r="CZ25" s="86" t="s">
        <v>71</v>
      </c>
      <c r="DA25" s="56">
        <f>SUM(DA6:DA11)</f>
        <v>0</v>
      </c>
      <c r="DC25" s="86" t="s">
        <v>71</v>
      </c>
      <c r="DD25" s="56">
        <f>SUM(DD6:DD11)</f>
        <v>0</v>
      </c>
      <c r="DF25" s="86" t="s">
        <v>71</v>
      </c>
      <c r="DG25" s="56">
        <f>SUM(DG6:DG11)</f>
        <v>0</v>
      </c>
      <c r="DI25" s="86" t="s">
        <v>71</v>
      </c>
      <c r="DJ25" s="56">
        <f>SUM(DJ6:DJ11)</f>
        <v>0</v>
      </c>
      <c r="DL25" s="86" t="s">
        <v>71</v>
      </c>
      <c r="DM25" s="56">
        <f>SUM(DM6:DM11)</f>
        <v>0</v>
      </c>
      <c r="DO25" s="86" t="s">
        <v>71</v>
      </c>
      <c r="DP25" s="56">
        <f>SUM(DP6:DP11)</f>
        <v>0</v>
      </c>
      <c r="DR25" s="86" t="s">
        <v>71</v>
      </c>
      <c r="DS25" s="56">
        <f>SUM(DS6:DS11)</f>
        <v>0</v>
      </c>
      <c r="DU25" s="86" t="s">
        <v>71</v>
      </c>
      <c r="DV25" s="56">
        <f>SUM(DV6:DV11)</f>
        <v>0</v>
      </c>
      <c r="DX25" s="86" t="s">
        <v>71</v>
      </c>
      <c r="DY25" s="56">
        <f>SUM(DY6:DY11)</f>
        <v>0</v>
      </c>
      <c r="EA25" s="86" t="s">
        <v>71</v>
      </c>
      <c r="EB25" s="56">
        <f>SUM(EB6:EB11)</f>
        <v>0</v>
      </c>
      <c r="ED25" s="86" t="s">
        <v>71</v>
      </c>
      <c r="EE25" s="56">
        <f>SUM(EE6:EE11)</f>
        <v>0</v>
      </c>
      <c r="EG25" s="86" t="s">
        <v>71</v>
      </c>
      <c r="EH25" s="56">
        <f>SUM(EH6:EH11)</f>
        <v>0</v>
      </c>
      <c r="EJ25" s="86" t="s">
        <v>71</v>
      </c>
      <c r="EK25" s="56">
        <f>SUM(EK6:EK11)</f>
        <v>0</v>
      </c>
      <c r="EM25" s="86" t="s">
        <v>71</v>
      </c>
      <c r="EN25" s="56">
        <f>SUM(EN6:EN11)</f>
        <v>0</v>
      </c>
      <c r="EP25" s="86" t="s">
        <v>71</v>
      </c>
      <c r="EQ25" s="56">
        <f>SUM(EQ6:EQ11)</f>
        <v>0</v>
      </c>
      <c r="ES25" s="86" t="s">
        <v>71</v>
      </c>
      <c r="ET25" s="56">
        <f>SUM(ET6:ET11)</f>
        <v>0</v>
      </c>
      <c r="EV25" s="86" t="s">
        <v>71</v>
      </c>
      <c r="EW25" s="56">
        <f>SUM(EW6:EW11)</f>
        <v>0</v>
      </c>
      <c r="EY25" s="86" t="s">
        <v>71</v>
      </c>
      <c r="EZ25" s="56">
        <f>SUM(EZ6:EZ11)</f>
        <v>0</v>
      </c>
    </row>
    <row r="26" spans="1:156" x14ac:dyDescent="0.25">
      <c r="E26" s="86" t="s">
        <v>70</v>
      </c>
      <c r="F26" s="56">
        <f>SUM(F12:F13)</f>
        <v>-240956.73243168922</v>
      </c>
      <c r="H26" s="86" t="s">
        <v>70</v>
      </c>
      <c r="I26" s="56">
        <f>SUM(I12:I13)</f>
        <v>0</v>
      </c>
      <c r="K26" s="86" t="s">
        <v>70</v>
      </c>
      <c r="L26" s="56">
        <f>SUM(L12:L13)</f>
        <v>-2780.2428535821487</v>
      </c>
      <c r="N26" s="86" t="s">
        <v>70</v>
      </c>
      <c r="O26" s="56">
        <f>SUM(O12:O13)</f>
        <v>-1716.917207666409</v>
      </c>
      <c r="Q26" s="86" t="s">
        <v>70</v>
      </c>
      <c r="R26" s="56">
        <f>SUM(R12:R13)</f>
        <v>-422.40224254434315</v>
      </c>
      <c r="T26" s="86" t="s">
        <v>70</v>
      </c>
      <c r="U26" s="56">
        <f>SUM(U12:U13)</f>
        <v>665.39708099727159</v>
      </c>
      <c r="W26" s="86" t="s">
        <v>70</v>
      </c>
      <c r="X26" s="56">
        <f>SUM(X12:X13)</f>
        <v>665.39708099727159</v>
      </c>
      <c r="Z26" s="86" t="s">
        <v>70</v>
      </c>
      <c r="AA26" s="56">
        <f>SUM(AA12:AA13)</f>
        <v>665.39708099727159</v>
      </c>
      <c r="AC26" s="86" t="s">
        <v>70</v>
      </c>
      <c r="AD26" s="56">
        <f>SUM(AD12:AD13)</f>
        <v>665.39708099727159</v>
      </c>
      <c r="AF26" s="86" t="s">
        <v>70</v>
      </c>
      <c r="AG26" s="56">
        <f>SUM(AG12:AG13)</f>
        <v>665.39708099727159</v>
      </c>
      <c r="AI26" s="86" t="s">
        <v>70</v>
      </c>
      <c r="AJ26" s="56">
        <f>SUM(AJ12:AJ13)</f>
        <v>665.39708099727159</v>
      </c>
      <c r="AL26" s="86" t="s">
        <v>70</v>
      </c>
      <c r="AM26" s="56">
        <f>SUM(AM12:AM13)</f>
        <v>665.39708099727159</v>
      </c>
      <c r="AO26" s="86" t="s">
        <v>70</v>
      </c>
      <c r="AP26" s="56">
        <f>SUM(AP12:AP13)</f>
        <v>665.39708099727159</v>
      </c>
      <c r="AR26" s="86" t="s">
        <v>70</v>
      </c>
      <c r="AS26" s="56">
        <f>SUM(AS12:AS13)</f>
        <v>665.39708099727159</v>
      </c>
      <c r="AU26" s="86" t="s">
        <v>70</v>
      </c>
      <c r="AV26" s="56">
        <f>SUM(AV12:AV13)</f>
        <v>665.39708099727159</v>
      </c>
      <c r="AX26" s="86" t="s">
        <v>70</v>
      </c>
      <c r="AY26" s="56">
        <f>SUM(AY12:AY13)</f>
        <v>0</v>
      </c>
      <c r="BA26" s="86" t="s">
        <v>70</v>
      </c>
      <c r="BB26" s="56">
        <f>SUM(BB12:BB13)</f>
        <v>0</v>
      </c>
      <c r="BD26" s="86" t="s">
        <v>70</v>
      </c>
      <c r="BE26" s="56">
        <f>SUM(BE12:BE13)</f>
        <v>665.39708099727159</v>
      </c>
      <c r="BG26" s="86" t="s">
        <v>70</v>
      </c>
      <c r="BH26" s="56">
        <f>SUM(BH12:BH13)</f>
        <v>0</v>
      </c>
      <c r="BJ26" s="86" t="s">
        <v>70</v>
      </c>
      <c r="BK26" s="56">
        <f>SUM(BK12:BK13)</f>
        <v>0</v>
      </c>
      <c r="BM26" s="86" t="s">
        <v>70</v>
      </c>
      <c r="BN26" s="56">
        <f>SUM(BN12:BN13)</f>
        <v>665.39708099727159</v>
      </c>
      <c r="BP26" s="86" t="s">
        <v>70</v>
      </c>
      <c r="BQ26" s="56">
        <f>SUM(BQ12:BQ13)</f>
        <v>240956.73243168922</v>
      </c>
      <c r="BS26" s="86" t="s">
        <v>70</v>
      </c>
      <c r="BT26" s="56">
        <f>SUM(BT12:BT13)</f>
        <v>240956.73243168922</v>
      </c>
      <c r="BV26" s="86" t="s">
        <v>70</v>
      </c>
      <c r="BW26" s="56">
        <f>SUM(BW12:BW13)</f>
        <v>-3444.5392065984415</v>
      </c>
      <c r="BY26" s="86" t="s">
        <v>70</v>
      </c>
      <c r="BZ26" s="56">
        <f>SUM(BZ12:BZ13)</f>
        <v>-2405.5659487272765</v>
      </c>
      <c r="CB26" s="86" t="s">
        <v>70</v>
      </c>
      <c r="CC26" s="56">
        <f>SUM(CC12:CC13)</f>
        <v>-1165.6109786777529</v>
      </c>
      <c r="CE26" s="86" t="s">
        <v>70</v>
      </c>
      <c r="CF26" s="56">
        <f>SUM(CF12:CF13)</f>
        <v>0</v>
      </c>
      <c r="CH26" s="86" t="s">
        <v>70</v>
      </c>
      <c r="CI26" s="56">
        <f>SUM(CI12:CI13)</f>
        <v>0</v>
      </c>
      <c r="CK26" s="86" t="s">
        <v>70</v>
      </c>
      <c r="CL26" s="56">
        <f>SUM(CL12:CL13)</f>
        <v>0</v>
      </c>
      <c r="CN26" s="86" t="s">
        <v>70</v>
      </c>
      <c r="CO26" s="56">
        <f>SUM(CO12:CO13)</f>
        <v>0</v>
      </c>
      <c r="CQ26" s="86" t="s">
        <v>70</v>
      </c>
      <c r="CR26" s="56">
        <f>SUM(CR12:CR13)</f>
        <v>0</v>
      </c>
      <c r="CT26" s="86" t="s">
        <v>70</v>
      </c>
      <c r="CU26" s="56">
        <f>SUM(CU12:CU13)</f>
        <v>0</v>
      </c>
      <c r="CW26" s="86" t="s">
        <v>70</v>
      </c>
      <c r="CX26" s="56">
        <f>SUM(CX12:CX13)</f>
        <v>0</v>
      </c>
      <c r="CZ26" s="86" t="s">
        <v>70</v>
      </c>
      <c r="DA26" s="56">
        <f>SUM(DA12:DA13)</f>
        <v>0</v>
      </c>
      <c r="DC26" s="86" t="s">
        <v>70</v>
      </c>
      <c r="DD26" s="56">
        <f>SUM(DD12:DD13)</f>
        <v>0</v>
      </c>
      <c r="DF26" s="86" t="s">
        <v>70</v>
      </c>
      <c r="DG26" s="56">
        <f>SUM(DG12:DG13)</f>
        <v>0</v>
      </c>
      <c r="DI26" s="86" t="s">
        <v>70</v>
      </c>
      <c r="DJ26" s="56">
        <f>SUM(DJ12:DJ13)</f>
        <v>0</v>
      </c>
      <c r="DL26" s="86" t="s">
        <v>70</v>
      </c>
      <c r="DM26" s="56">
        <f>SUM(DM12:DM13)</f>
        <v>0</v>
      </c>
      <c r="DO26" s="86" t="s">
        <v>70</v>
      </c>
      <c r="DP26" s="56">
        <f>SUM(DP12:DP13)</f>
        <v>0</v>
      </c>
      <c r="DR26" s="86" t="s">
        <v>70</v>
      </c>
      <c r="DS26" s="56">
        <f>SUM(DS12:DS13)</f>
        <v>0</v>
      </c>
      <c r="DU26" s="86" t="s">
        <v>70</v>
      </c>
      <c r="DV26" s="56">
        <f>SUM(DV12:DV13)</f>
        <v>0</v>
      </c>
      <c r="DX26" s="86" t="s">
        <v>70</v>
      </c>
      <c r="DY26" s="56">
        <f>SUM(DY12:DY13)</f>
        <v>0</v>
      </c>
      <c r="EA26" s="86" t="s">
        <v>70</v>
      </c>
      <c r="EB26" s="56">
        <f>SUM(EB12:EB13)</f>
        <v>0</v>
      </c>
      <c r="ED26" s="86" t="s">
        <v>70</v>
      </c>
      <c r="EE26" s="56">
        <f>SUM(EE12:EE13)</f>
        <v>0</v>
      </c>
      <c r="EG26" s="86" t="s">
        <v>70</v>
      </c>
      <c r="EH26" s="56">
        <f>SUM(EH12:EH13)</f>
        <v>0</v>
      </c>
      <c r="EJ26" s="86" t="s">
        <v>70</v>
      </c>
      <c r="EK26" s="56">
        <f>SUM(EK12:EK13)</f>
        <v>0</v>
      </c>
      <c r="EM26" s="86" t="s">
        <v>70</v>
      </c>
      <c r="EN26" s="56">
        <f>SUM(EN12:EN13)</f>
        <v>0</v>
      </c>
      <c r="EP26" s="86" t="s">
        <v>70</v>
      </c>
      <c r="EQ26" s="56">
        <f>SUM(EQ12:EQ13)</f>
        <v>0</v>
      </c>
      <c r="ES26" s="86" t="s">
        <v>70</v>
      </c>
      <c r="ET26" s="56">
        <f>SUM(ET12:ET13)</f>
        <v>0</v>
      </c>
      <c r="EV26" s="86" t="s">
        <v>70</v>
      </c>
      <c r="EW26" s="56">
        <f>SUM(EW12:EW13)</f>
        <v>0</v>
      </c>
      <c r="EY26" s="86" t="s">
        <v>70</v>
      </c>
      <c r="EZ26" s="56">
        <f>SUM(EZ12:EZ13)</f>
        <v>0</v>
      </c>
    </row>
    <row r="27" spans="1:156" x14ac:dyDescent="0.25">
      <c r="E27" s="87" t="s">
        <v>72</v>
      </c>
      <c r="F27" s="84">
        <f>SUM(F14:F19)</f>
        <v>-3652943.8029935779</v>
      </c>
      <c r="H27" s="87" t="s">
        <v>72</v>
      </c>
      <c r="I27" s="84">
        <f>SUM(I14:I19)</f>
        <v>0</v>
      </c>
      <c r="K27" s="87" t="s">
        <v>72</v>
      </c>
      <c r="L27" s="84">
        <f>SUM(L14:L19)</f>
        <v>-624408.10088122752</v>
      </c>
      <c r="N27" s="87" t="s">
        <v>72</v>
      </c>
      <c r="O27" s="84">
        <f>SUM(O14:O19)</f>
        <v>-613773.22527734656</v>
      </c>
      <c r="Q27" s="87" t="s">
        <v>72</v>
      </c>
      <c r="R27" s="84">
        <f>SUM(R14:R19)</f>
        <v>-263967.77130377648</v>
      </c>
      <c r="T27" s="87" t="s">
        <v>72</v>
      </c>
      <c r="U27" s="84">
        <f>SUM(U14:U19)</f>
        <v>21282.283927721983</v>
      </c>
      <c r="W27" s="87" t="s">
        <v>72</v>
      </c>
      <c r="X27" s="84">
        <f>SUM(X14:X19)</f>
        <v>-19160816.481504377</v>
      </c>
      <c r="Z27" s="87" t="s">
        <v>72</v>
      </c>
      <c r="AA27" s="84">
        <f>SUM(AA14:AA19)</f>
        <v>-17742502.323099423</v>
      </c>
      <c r="AC27" s="87" t="s">
        <v>72</v>
      </c>
      <c r="AD27" s="84">
        <f>SUM(AD14:AD19)</f>
        <v>27421.575393099418</v>
      </c>
      <c r="AF27" s="87" t="s">
        <v>72</v>
      </c>
      <c r="AG27" s="84">
        <f>SUM(AG14:AG19)</f>
        <v>-19154677.190039001</v>
      </c>
      <c r="AI27" s="87" t="s">
        <v>72</v>
      </c>
      <c r="AJ27" s="84">
        <f>SUM(AJ14:AJ19)</f>
        <v>-17736363.031634044</v>
      </c>
      <c r="AL27" s="87" t="s">
        <v>72</v>
      </c>
      <c r="AM27" s="84">
        <f>SUM(AM14:AM19)</f>
        <v>-141386.79819788266</v>
      </c>
      <c r="AO27" s="87" t="s">
        <v>72</v>
      </c>
      <c r="AP27" s="84">
        <f>SUM(AP14:AP19)</f>
        <v>-35017930.008074425</v>
      </c>
      <c r="AR27" s="87" t="s">
        <v>72</v>
      </c>
      <c r="AS27" s="84">
        <f>SUM(AS14:AS19)</f>
        <v>-32439176.992792692</v>
      </c>
      <c r="AU27" s="87" t="s">
        <v>72</v>
      </c>
      <c r="AV27" s="84">
        <f>SUM(AV14:AV19)</f>
        <v>-2385.3831125031274</v>
      </c>
      <c r="AX27" s="87" t="s">
        <v>72</v>
      </c>
      <c r="AY27" s="84">
        <f>SUM(AY14:AY19)</f>
        <v>0</v>
      </c>
      <c r="BA27" s="87" t="s">
        <v>72</v>
      </c>
      <c r="BB27" s="84">
        <f>SUM(BB14:BB19)</f>
        <v>0</v>
      </c>
      <c r="BD27" s="87" t="s">
        <v>72</v>
      </c>
      <c r="BE27" s="84">
        <f>SUM(BE14:BE19)</f>
        <v>3753.9083528757046</v>
      </c>
      <c r="BG27" s="87" t="s">
        <v>72</v>
      </c>
      <c r="BH27" s="84">
        <f>SUM(BH14:BH19)</f>
        <v>0</v>
      </c>
      <c r="BJ27" s="87" t="s">
        <v>72</v>
      </c>
      <c r="BK27" s="84">
        <f>SUM(BK14:BK19)</f>
        <v>0</v>
      </c>
      <c r="BM27" s="87" t="s">
        <v>72</v>
      </c>
      <c r="BN27" s="84">
        <f>SUM(BN14:BN19)</f>
        <v>-165054.46523810591</v>
      </c>
      <c r="BP27" s="87" t="s">
        <v>72</v>
      </c>
      <c r="BQ27" s="84">
        <f>SUM(BQ14:BQ19)</f>
        <v>3652943.8029935779</v>
      </c>
      <c r="BS27" s="87" t="s">
        <v>72</v>
      </c>
      <c r="BT27" s="84">
        <f>SUM(BT14:BT19)</f>
        <v>3652943.8029935779</v>
      </c>
      <c r="BV27" s="87" t="s">
        <v>72</v>
      </c>
      <c r="BW27" s="84">
        <f>SUM(BW14:BW19)</f>
        <v>-878459.06038512592</v>
      </c>
      <c r="BY27" s="87" t="s">
        <v>72</v>
      </c>
      <c r="BZ27" s="84">
        <f>SUM(BZ14:BZ19)</f>
        <v>-867666.83933639689</v>
      </c>
      <c r="CB27" s="87" t="s">
        <v>72</v>
      </c>
      <c r="CC27" s="84">
        <f>SUM(CC14:CC19)</f>
        <v>-476742.11605621048</v>
      </c>
      <c r="CE27" s="87" t="s">
        <v>72</v>
      </c>
      <c r="CF27" s="84">
        <f>SUM(CF14:CF19)</f>
        <v>0</v>
      </c>
      <c r="CH27" s="87" t="s">
        <v>72</v>
      </c>
      <c r="CI27" s="84">
        <f>SUM(CI14:CI19)</f>
        <v>0</v>
      </c>
      <c r="CK27" s="87" t="s">
        <v>72</v>
      </c>
      <c r="CL27" s="84">
        <f>SUM(CL14:CL19)</f>
        <v>0</v>
      </c>
      <c r="CN27" s="87" t="s">
        <v>72</v>
      </c>
      <c r="CO27" s="84">
        <f>SUM(CO14:CO19)</f>
        <v>0</v>
      </c>
      <c r="CQ27" s="87" t="s">
        <v>72</v>
      </c>
      <c r="CR27" s="84">
        <f>SUM(CR14:CR19)</f>
        <v>0</v>
      </c>
      <c r="CT27" s="87" t="s">
        <v>72</v>
      </c>
      <c r="CU27" s="84">
        <f>SUM(CU14:CU19)</f>
        <v>0</v>
      </c>
      <c r="CW27" s="87" t="s">
        <v>72</v>
      </c>
      <c r="CX27" s="84">
        <f>SUM(CX14:CX19)</f>
        <v>0</v>
      </c>
      <c r="CZ27" s="87" t="s">
        <v>72</v>
      </c>
      <c r="DA27" s="84">
        <f>SUM(DA14:DA19)</f>
        <v>0</v>
      </c>
      <c r="DC27" s="87" t="s">
        <v>72</v>
      </c>
      <c r="DD27" s="84">
        <f>SUM(DD14:DD19)</f>
        <v>0</v>
      </c>
      <c r="DF27" s="87" t="s">
        <v>72</v>
      </c>
      <c r="DG27" s="84">
        <f>SUM(DG14:DG19)</f>
        <v>0</v>
      </c>
      <c r="DI27" s="87" t="s">
        <v>72</v>
      </c>
      <c r="DJ27" s="84">
        <f>SUM(DJ14:DJ19)</f>
        <v>0</v>
      </c>
      <c r="DL27" s="87" t="s">
        <v>72</v>
      </c>
      <c r="DM27" s="84">
        <f>SUM(DM14:DM19)</f>
        <v>0</v>
      </c>
      <c r="DO27" s="87" t="s">
        <v>72</v>
      </c>
      <c r="DP27" s="84">
        <f>SUM(DP14:DP19)</f>
        <v>0</v>
      </c>
      <c r="DR27" s="87" t="s">
        <v>72</v>
      </c>
      <c r="DS27" s="84">
        <f>SUM(DS14:DS19)</f>
        <v>0</v>
      </c>
      <c r="DU27" s="87" t="s">
        <v>72</v>
      </c>
      <c r="DV27" s="84">
        <f>SUM(DV14:DV19)</f>
        <v>0</v>
      </c>
      <c r="DX27" s="87" t="s">
        <v>72</v>
      </c>
      <c r="DY27" s="84">
        <f>SUM(DY14:DY19)</f>
        <v>0</v>
      </c>
      <c r="EA27" s="87" t="s">
        <v>72</v>
      </c>
      <c r="EB27" s="84">
        <f>SUM(EB14:EB19)</f>
        <v>0</v>
      </c>
      <c r="ED27" s="87" t="s">
        <v>72</v>
      </c>
      <c r="EE27" s="84">
        <f>SUM(EE14:EE19)</f>
        <v>0</v>
      </c>
      <c r="EG27" s="87" t="s">
        <v>72</v>
      </c>
      <c r="EH27" s="84">
        <f>SUM(EH14:EH19)</f>
        <v>0</v>
      </c>
      <c r="EJ27" s="87" t="s">
        <v>72</v>
      </c>
      <c r="EK27" s="84">
        <f>SUM(EK14:EK19)</f>
        <v>0</v>
      </c>
      <c r="EM27" s="87" t="s">
        <v>72</v>
      </c>
      <c r="EN27" s="84">
        <f>SUM(EN14:EN19)</f>
        <v>0</v>
      </c>
      <c r="EP27" s="87" t="s">
        <v>72</v>
      </c>
      <c r="EQ27" s="84">
        <f>SUM(EQ14:EQ19)</f>
        <v>0</v>
      </c>
      <c r="ES27" s="87" t="s">
        <v>72</v>
      </c>
      <c r="ET27" s="84">
        <f>SUM(ET14:ET19)</f>
        <v>0</v>
      </c>
      <c r="EV27" s="87" t="s">
        <v>72</v>
      </c>
      <c r="EW27" s="84">
        <f>SUM(EW14:EW19)</f>
        <v>0</v>
      </c>
      <c r="EY27" s="87" t="s">
        <v>72</v>
      </c>
      <c r="EZ27" s="84">
        <f>SUM(EZ14:EZ19)</f>
        <v>0</v>
      </c>
    </row>
    <row r="28" spans="1:156" x14ac:dyDescent="0.25">
      <c r="F28" s="81"/>
      <c r="I28" s="81"/>
      <c r="L28" s="81"/>
      <c r="O28" s="81"/>
      <c r="R28" s="81"/>
      <c r="U28" s="81"/>
      <c r="X28" s="81"/>
      <c r="AA28" s="81"/>
      <c r="AD28" s="81"/>
      <c r="AG28" s="81"/>
      <c r="AJ28" s="81"/>
      <c r="AM28" s="81"/>
      <c r="AP28" s="81"/>
      <c r="AS28" s="81"/>
      <c r="AV28" s="81"/>
      <c r="AY28" s="81"/>
      <c r="BB28" s="81"/>
      <c r="BE28" s="81"/>
      <c r="BH28" s="81"/>
      <c r="BK28" s="81"/>
      <c r="BN28" s="81"/>
      <c r="BQ28" s="81"/>
      <c r="BT28" s="81"/>
      <c r="BW28" s="81"/>
      <c r="BZ28" s="81"/>
      <c r="CC28" s="81"/>
      <c r="CF28" s="81"/>
      <c r="CI28" s="81"/>
      <c r="CL28" s="81"/>
      <c r="CO28" s="81"/>
      <c r="CR28" s="81"/>
      <c r="CU28" s="81"/>
      <c r="CX28" s="81"/>
      <c r="DA28" s="81"/>
      <c r="DD28" s="81"/>
      <c r="DG28" s="81"/>
      <c r="DJ28" s="81"/>
      <c r="DM28" s="81"/>
      <c r="DP28" s="81"/>
      <c r="DS28" s="81"/>
      <c r="DV28" s="81"/>
      <c r="DY28" s="81"/>
      <c r="EB28" s="81"/>
      <c r="EE28" s="81"/>
      <c r="EH28" s="81"/>
      <c r="EK28" s="81"/>
      <c r="EN28" s="81"/>
      <c r="EQ28" s="81"/>
      <c r="ET28" s="81"/>
      <c r="EW28" s="81"/>
      <c r="EZ28" s="81"/>
    </row>
    <row r="29" spans="1:156" x14ac:dyDescent="0.25">
      <c r="E29" s="20" t="s">
        <v>76</v>
      </c>
      <c r="F29" s="3" t="s">
        <v>74</v>
      </c>
      <c r="H29" s="20" t="s">
        <v>76</v>
      </c>
      <c r="I29" s="3" t="s">
        <v>74</v>
      </c>
      <c r="K29" s="20" t="s">
        <v>76</v>
      </c>
      <c r="L29" s="3" t="s">
        <v>74</v>
      </c>
      <c r="N29" s="20" t="s">
        <v>76</v>
      </c>
      <c r="O29" s="3" t="s">
        <v>74</v>
      </c>
      <c r="Q29" s="20" t="s">
        <v>76</v>
      </c>
      <c r="R29" s="3" t="s">
        <v>74</v>
      </c>
      <c r="T29" s="20" t="s">
        <v>76</v>
      </c>
      <c r="U29" s="3" t="s">
        <v>74</v>
      </c>
      <c r="W29" s="20" t="s">
        <v>76</v>
      </c>
      <c r="X29" s="3" t="s">
        <v>74</v>
      </c>
      <c r="Z29" s="20" t="s">
        <v>76</v>
      </c>
      <c r="AA29" s="3" t="s">
        <v>74</v>
      </c>
      <c r="AC29" s="20" t="s">
        <v>76</v>
      </c>
      <c r="AD29" s="3" t="s">
        <v>74</v>
      </c>
      <c r="AF29" s="20" t="s">
        <v>76</v>
      </c>
      <c r="AG29" s="3" t="s">
        <v>74</v>
      </c>
      <c r="AI29" s="20" t="s">
        <v>76</v>
      </c>
      <c r="AJ29" s="3" t="s">
        <v>74</v>
      </c>
      <c r="AL29" s="20" t="s">
        <v>76</v>
      </c>
      <c r="AM29" s="3" t="s">
        <v>74</v>
      </c>
      <c r="AO29" s="20" t="s">
        <v>76</v>
      </c>
      <c r="AP29" s="3" t="s">
        <v>74</v>
      </c>
      <c r="AR29" s="20" t="s">
        <v>76</v>
      </c>
      <c r="AS29" s="3" t="s">
        <v>74</v>
      </c>
      <c r="AU29" s="20" t="s">
        <v>76</v>
      </c>
      <c r="AV29" s="3" t="s">
        <v>74</v>
      </c>
      <c r="AX29" s="20" t="s">
        <v>76</v>
      </c>
      <c r="AY29" s="3" t="s">
        <v>74</v>
      </c>
      <c r="BA29" s="20" t="s">
        <v>76</v>
      </c>
      <c r="BB29" s="3" t="s">
        <v>74</v>
      </c>
      <c r="BD29" s="20" t="s">
        <v>76</v>
      </c>
      <c r="BE29" s="3" t="s">
        <v>74</v>
      </c>
      <c r="BG29" s="20" t="s">
        <v>76</v>
      </c>
      <c r="BH29" s="3" t="s">
        <v>74</v>
      </c>
      <c r="BJ29" s="20" t="s">
        <v>76</v>
      </c>
      <c r="BK29" s="3" t="s">
        <v>74</v>
      </c>
      <c r="BM29" s="20" t="s">
        <v>76</v>
      </c>
      <c r="BN29" s="3" t="s">
        <v>74</v>
      </c>
      <c r="BP29" s="20" t="s">
        <v>76</v>
      </c>
      <c r="BQ29" s="3" t="s">
        <v>74</v>
      </c>
      <c r="BS29" s="20" t="s">
        <v>76</v>
      </c>
      <c r="BT29" s="3" t="s">
        <v>74</v>
      </c>
      <c r="BV29" s="20" t="s">
        <v>76</v>
      </c>
      <c r="BW29" s="3" t="s">
        <v>74</v>
      </c>
      <c r="BY29" s="20" t="s">
        <v>76</v>
      </c>
      <c r="BZ29" s="3" t="s">
        <v>74</v>
      </c>
      <c r="CB29" s="20" t="s">
        <v>76</v>
      </c>
      <c r="CC29" s="3" t="s">
        <v>74</v>
      </c>
      <c r="CE29" s="20" t="s">
        <v>76</v>
      </c>
      <c r="CF29" s="3" t="s">
        <v>74</v>
      </c>
      <c r="CH29" s="20" t="s">
        <v>76</v>
      </c>
      <c r="CI29" s="3" t="s">
        <v>74</v>
      </c>
      <c r="CK29" s="20" t="s">
        <v>76</v>
      </c>
      <c r="CL29" s="3" t="s">
        <v>74</v>
      </c>
      <c r="CN29" s="20" t="s">
        <v>76</v>
      </c>
      <c r="CO29" s="3" t="s">
        <v>74</v>
      </c>
      <c r="CQ29" s="20" t="s">
        <v>76</v>
      </c>
      <c r="CR29" s="3" t="s">
        <v>74</v>
      </c>
      <c r="CT29" s="20" t="s">
        <v>76</v>
      </c>
      <c r="CU29" s="3" t="s">
        <v>74</v>
      </c>
      <c r="CW29" s="20" t="s">
        <v>76</v>
      </c>
      <c r="CX29" s="3" t="s">
        <v>74</v>
      </c>
      <c r="CZ29" s="20" t="s">
        <v>76</v>
      </c>
      <c r="DA29" s="3" t="s">
        <v>74</v>
      </c>
      <c r="DC29" s="20" t="s">
        <v>76</v>
      </c>
      <c r="DD29" s="3" t="s">
        <v>74</v>
      </c>
      <c r="DF29" s="20" t="s">
        <v>76</v>
      </c>
      <c r="DG29" s="3" t="s">
        <v>74</v>
      </c>
      <c r="DI29" s="20" t="s">
        <v>76</v>
      </c>
      <c r="DJ29" s="3" t="s">
        <v>74</v>
      </c>
      <c r="DL29" s="20" t="s">
        <v>76</v>
      </c>
      <c r="DM29" s="3" t="s">
        <v>74</v>
      </c>
      <c r="DO29" s="20" t="s">
        <v>76</v>
      </c>
      <c r="DP29" s="3" t="s">
        <v>74</v>
      </c>
      <c r="DR29" s="20" t="s">
        <v>76</v>
      </c>
      <c r="DS29" s="3" t="s">
        <v>74</v>
      </c>
      <c r="DU29" s="20" t="s">
        <v>76</v>
      </c>
      <c r="DV29" s="3" t="s">
        <v>74</v>
      </c>
      <c r="DX29" s="20" t="s">
        <v>76</v>
      </c>
      <c r="DY29" s="3" t="s">
        <v>74</v>
      </c>
      <c r="EA29" s="20" t="s">
        <v>76</v>
      </c>
      <c r="EB29" s="3" t="s">
        <v>74</v>
      </c>
      <c r="ED29" s="20" t="s">
        <v>76</v>
      </c>
      <c r="EE29" s="3" t="s">
        <v>74</v>
      </c>
      <c r="EG29" s="20" t="s">
        <v>76</v>
      </c>
      <c r="EH29" s="3" t="s">
        <v>74</v>
      </c>
      <c r="EJ29" s="20" t="s">
        <v>76</v>
      </c>
      <c r="EK29" s="3" t="s">
        <v>74</v>
      </c>
      <c r="EM29" s="20" t="s">
        <v>76</v>
      </c>
      <c r="EN29" s="3" t="s">
        <v>74</v>
      </c>
      <c r="EP29" s="20" t="s">
        <v>76</v>
      </c>
      <c r="EQ29" s="3" t="s">
        <v>74</v>
      </c>
      <c r="ES29" s="20" t="s">
        <v>76</v>
      </c>
      <c r="ET29" s="3" t="s">
        <v>74</v>
      </c>
      <c r="EV29" s="20" t="s">
        <v>76</v>
      </c>
      <c r="EW29" s="3" t="s">
        <v>74</v>
      </c>
      <c r="EY29" s="20" t="s">
        <v>76</v>
      </c>
      <c r="EZ29" s="3" t="s">
        <v>74</v>
      </c>
    </row>
    <row r="30" spans="1:156" x14ac:dyDescent="0.25">
      <c r="E30" s="85" t="s">
        <v>69</v>
      </c>
      <c r="F30" s="88">
        <f>F24/($F$4+$F$5)</f>
        <v>1</v>
      </c>
      <c r="H30" s="85" t="s">
        <v>69</v>
      </c>
      <c r="I30" s="88">
        <f>(I24-$F24)/$F24</f>
        <v>-1</v>
      </c>
      <c r="K30" s="85" t="s">
        <v>69</v>
      </c>
      <c r="L30" s="88">
        <f>(L24-$F24)/$F24</f>
        <v>-1.6023981807835432</v>
      </c>
      <c r="N30" s="85" t="s">
        <v>69</v>
      </c>
      <c r="O30" s="88">
        <f>(O24-$F24)/$F24</f>
        <v>-1.6044816820612613</v>
      </c>
      <c r="Q30" s="85" t="s">
        <v>69</v>
      </c>
      <c r="R30" s="88">
        <f>(R24-$F24)/$F24</f>
        <v>-1.3094320716075716</v>
      </c>
      <c r="T30" s="85" t="s">
        <v>69</v>
      </c>
      <c r="U30" s="88">
        <f>(U24-$F24)/$F24</f>
        <v>-1.8020135886669382</v>
      </c>
      <c r="W30" s="85" t="s">
        <v>69</v>
      </c>
      <c r="X30" s="88">
        <f>(X24-$F24)/$F24</f>
        <v>-1.3442505770736439</v>
      </c>
      <c r="Z30" s="85" t="s">
        <v>69</v>
      </c>
      <c r="AA30" s="88">
        <f>(AA24-$F24)/$F24</f>
        <v>-1.0651061238406163</v>
      </c>
      <c r="AC30" s="85" t="s">
        <v>69</v>
      </c>
      <c r="AD30" s="88">
        <f>(AD24-$F24)/$F24</f>
        <v>-1.8040970899446562</v>
      </c>
      <c r="AF30" s="85" t="s">
        <v>69</v>
      </c>
      <c r="AG30" s="88">
        <f>(AG24-$F24)/$F24</f>
        <v>-1.3463340783513624</v>
      </c>
      <c r="AI30" s="85" t="s">
        <v>69</v>
      </c>
      <c r="AJ30" s="88">
        <f>(AJ24-$F24)/$F24</f>
        <v>-1.0671896251183348</v>
      </c>
      <c r="AL30" s="85" t="s">
        <v>69</v>
      </c>
      <c r="AM30" s="88">
        <f>(AM24-$F24)/$F24</f>
        <v>-1.6691904916332956</v>
      </c>
      <c r="AO30" s="85" t="s">
        <v>69</v>
      </c>
      <c r="AP30" s="88">
        <f>(AP24-$F24)/$F24</f>
        <v>-0.83689410691821586</v>
      </c>
      <c r="AR30" s="85" t="s">
        <v>69</v>
      </c>
      <c r="AS30" s="88">
        <f>(AS24-$F24)/$F24</f>
        <v>-0.32935873740362026</v>
      </c>
      <c r="AU30" s="85" t="s">
        <v>69</v>
      </c>
      <c r="AV30" s="88">
        <f>(AV24-$F24)/$F24</f>
        <v>-1.8647905139163159</v>
      </c>
      <c r="AX30" s="85" t="s">
        <v>69</v>
      </c>
      <c r="AY30" s="88">
        <f>(AY24-$F24)/$F24</f>
        <v>-1</v>
      </c>
      <c r="BA30" s="85" t="s">
        <v>69</v>
      </c>
      <c r="BB30" s="88">
        <f>(BB24-$F24)/$F24</f>
        <v>-1</v>
      </c>
      <c r="BD30" s="85" t="s">
        <v>69</v>
      </c>
      <c r="BE30" s="88">
        <f>(BE24-$F24)/$F24</f>
        <v>-1.8668740151940342</v>
      </c>
      <c r="BG30" s="85" t="s">
        <v>69</v>
      </c>
      <c r="BH30" s="88">
        <f>(BH24-$F24)/$F24</f>
        <v>-1</v>
      </c>
      <c r="BJ30" s="85" t="s">
        <v>69</v>
      </c>
      <c r="BK30" s="88">
        <f>(BK24-$F24)/$F24</f>
        <v>-1</v>
      </c>
      <c r="BM30" s="85" t="s">
        <v>69</v>
      </c>
      <c r="BN30" s="88">
        <f>(BN24-$F24)/$F24</f>
        <v>-1.7319674168826735</v>
      </c>
      <c r="BP30" s="85" t="s">
        <v>69</v>
      </c>
      <c r="BQ30" s="88">
        <f>(BQ24-$F24)/$F24</f>
        <v>-2</v>
      </c>
      <c r="BS30" s="85" t="s">
        <v>69</v>
      </c>
      <c r="BT30" s="88">
        <f>(BT24-$F24)/$F24</f>
        <v>-2</v>
      </c>
      <c r="BV30" s="85" t="s">
        <v>69</v>
      </c>
      <c r="BW30" s="88">
        <f>(BW24-$F24)/$F24</f>
        <v>-1.7395213367953255</v>
      </c>
      <c r="BY30" s="85" t="s">
        <v>69</v>
      </c>
      <c r="BZ30" s="88">
        <f>(BZ24-$F24)/$F24</f>
        <v>-1.7416048380730433</v>
      </c>
      <c r="CB30" s="85" t="s">
        <v>69</v>
      </c>
      <c r="CC30" s="88">
        <f>(CC24-$F24)/$F24</f>
        <v>-1.4455305837784334</v>
      </c>
      <c r="CE30" s="85" t="s">
        <v>69</v>
      </c>
      <c r="CF30" s="88">
        <f>(CF24-$F24)/$F24</f>
        <v>-1</v>
      </c>
      <c r="CH30" s="85" t="s">
        <v>69</v>
      </c>
      <c r="CI30" s="88">
        <f>(CI24-$F24)/$F24</f>
        <v>-1</v>
      </c>
      <c r="CK30" s="85" t="s">
        <v>69</v>
      </c>
      <c r="CL30" s="88">
        <f>(CL24-$F24)/$F24</f>
        <v>-1</v>
      </c>
      <c r="CN30" s="85" t="s">
        <v>69</v>
      </c>
      <c r="CO30" s="88">
        <f>(CO24-$F24)/$F24</f>
        <v>-1</v>
      </c>
      <c r="CQ30" s="85" t="s">
        <v>69</v>
      </c>
      <c r="CR30" s="88">
        <f>(CR24-$F24)/$F24</f>
        <v>-1</v>
      </c>
      <c r="CT30" s="85" t="s">
        <v>69</v>
      </c>
      <c r="CU30" s="88">
        <f>(CU24-$F24)/$F24</f>
        <v>-1</v>
      </c>
      <c r="CW30" s="85" t="s">
        <v>69</v>
      </c>
      <c r="CX30" s="88">
        <f>(CX24-$F24)/$F24</f>
        <v>-1</v>
      </c>
      <c r="CZ30" s="85" t="s">
        <v>69</v>
      </c>
      <c r="DA30" s="88">
        <f>(DA24-$F24)/$F24</f>
        <v>-1</v>
      </c>
      <c r="DC30" s="85" t="s">
        <v>69</v>
      </c>
      <c r="DD30" s="88">
        <f>(DD24-$F24)/$F24</f>
        <v>-1</v>
      </c>
      <c r="DF30" s="85" t="s">
        <v>69</v>
      </c>
      <c r="DG30" s="88">
        <f>(DG24-$F24)/$F24</f>
        <v>-1</v>
      </c>
      <c r="DI30" s="85" t="s">
        <v>69</v>
      </c>
      <c r="DJ30" s="88">
        <f>(DJ24-$F24)/$F24</f>
        <v>-1</v>
      </c>
      <c r="DL30" s="85" t="s">
        <v>69</v>
      </c>
      <c r="DM30" s="88">
        <f>(DM24-$F24)/$F24</f>
        <v>-1</v>
      </c>
      <c r="DO30" s="85" t="s">
        <v>69</v>
      </c>
      <c r="DP30" s="88">
        <f>(DP24-$F24)/$F24</f>
        <v>-1</v>
      </c>
      <c r="DR30" s="85" t="s">
        <v>69</v>
      </c>
      <c r="DS30" s="88">
        <f>(DS24-$F24)/$F24</f>
        <v>-1</v>
      </c>
      <c r="DU30" s="85" t="s">
        <v>69</v>
      </c>
      <c r="DV30" s="88">
        <f>(DV24-$F24)/$F24</f>
        <v>-1</v>
      </c>
      <c r="DX30" s="85" t="s">
        <v>69</v>
      </c>
      <c r="DY30" s="88">
        <f>(DY24-$F24)/$F24</f>
        <v>-1</v>
      </c>
      <c r="EA30" s="85" t="s">
        <v>69</v>
      </c>
      <c r="EB30" s="88">
        <f>(EB24-$F24)/$F24</f>
        <v>-1</v>
      </c>
      <c r="ED30" s="85" t="s">
        <v>69</v>
      </c>
      <c r="EE30" s="88">
        <f>(EE24-$F24)/$F24</f>
        <v>-1</v>
      </c>
      <c r="EG30" s="85" t="s">
        <v>69</v>
      </c>
      <c r="EH30" s="88">
        <f>(EH24-$F24)/$F24</f>
        <v>-1</v>
      </c>
      <c r="EJ30" s="85" t="s">
        <v>69</v>
      </c>
      <c r="EK30" s="88">
        <f>(EK24-$F24)/$F24</f>
        <v>-1</v>
      </c>
      <c r="EM30" s="85" t="s">
        <v>69</v>
      </c>
      <c r="EN30" s="88">
        <f>(EN24-$F24)/$F24</f>
        <v>-1</v>
      </c>
      <c r="EP30" s="85" t="s">
        <v>69</v>
      </c>
      <c r="EQ30" s="88">
        <f>(EQ24-$F24)/$F24</f>
        <v>-1</v>
      </c>
      <c r="ES30" s="85" t="s">
        <v>69</v>
      </c>
      <c r="ET30" s="88">
        <f>(ET24-$F24)/$F24</f>
        <v>-1</v>
      </c>
      <c r="EV30" s="85" t="s">
        <v>69</v>
      </c>
      <c r="EW30" s="88">
        <f>(EW24-$F24)/$F24</f>
        <v>-1</v>
      </c>
      <c r="EY30" s="85" t="s">
        <v>69</v>
      </c>
      <c r="EZ30" s="88">
        <f>(EZ24-$F24)/$F24</f>
        <v>-1</v>
      </c>
    </row>
    <row r="31" spans="1:156" x14ac:dyDescent="0.25">
      <c r="E31" s="86" t="s">
        <v>71</v>
      </c>
      <c r="F31" s="89">
        <f>F25/($F$6+$F$7+$F$8+$F$9+$F$10+$F$11)</f>
        <v>1</v>
      </c>
      <c r="H31" s="86" t="s">
        <v>71</v>
      </c>
      <c r="I31" s="88">
        <f t="shared" ref="I31:I33" si="37">(I25-$F25)/$F25</f>
        <v>-1</v>
      </c>
      <c r="K31" s="86" t="s">
        <v>71</v>
      </c>
      <c r="L31" s="88">
        <f t="shared" ref="L31:L33" si="38">(L25-$F25)/$F25</f>
        <v>-1.1105903098133774</v>
      </c>
      <c r="N31" s="86" t="s">
        <v>71</v>
      </c>
      <c r="O31" s="88">
        <f t="shared" ref="O31:O33" si="39">(O25-$F25)/$F25</f>
        <v>-1.1121895424170218</v>
      </c>
      <c r="Q31" s="86" t="s">
        <v>71</v>
      </c>
      <c r="R31" s="88">
        <f t="shared" ref="R31:R33" si="40">(R25-$F25)/$F25</f>
        <v>-1.061258961194099</v>
      </c>
      <c r="T31" s="86" t="s">
        <v>71</v>
      </c>
      <c r="U31" s="88">
        <f t="shared" ref="U31:U33" si="41">(U25-$F25)/$F25</f>
        <v>-1.1583993459885564</v>
      </c>
      <c r="W31" s="86" t="s">
        <v>71</v>
      </c>
      <c r="X31" s="88">
        <f t="shared" ref="X31:X33" si="42">(X25-$F25)/$F25</f>
        <v>9.9060025346971087E-2</v>
      </c>
      <c r="Z31" s="86" t="s">
        <v>71</v>
      </c>
      <c r="AA31" s="88">
        <f t="shared" ref="AA31:AA33" si="43">(AA25-$F25)/$F25</f>
        <v>0.21189080432315122</v>
      </c>
      <c r="AC31" s="86" t="s">
        <v>71</v>
      </c>
      <c r="AD31" s="88">
        <f t="shared" ref="AD31:AD33" si="44">(AD25-$F25)/$F25</f>
        <v>-1.1599985785922011</v>
      </c>
      <c r="AF31" s="86" t="s">
        <v>71</v>
      </c>
      <c r="AG31" s="88">
        <f t="shared" ref="AG31:AG33" si="45">(AG25-$F25)/$F25</f>
        <v>9.7460792743326446E-2</v>
      </c>
      <c r="AI31" s="86" t="s">
        <v>71</v>
      </c>
      <c r="AJ31" s="88">
        <f t="shared" ref="AJ31:AJ33" si="46">(AJ25-$F25)/$F25</f>
        <v>0.21029157171950638</v>
      </c>
      <c r="AL31" s="86" t="s">
        <v>71</v>
      </c>
      <c r="AM31" s="88">
        <f t="shared" ref="AM31:AM33" si="47">(AM25-$F25)/$F25</f>
        <v>-1.147695954923621</v>
      </c>
      <c r="AO31" s="86" t="s">
        <v>71</v>
      </c>
      <c r="AP31" s="88">
        <f t="shared" ref="AP31:AP33" si="48">(AP25-$F25)/$F25</f>
        <v>1.1385938111409746</v>
      </c>
      <c r="AR31" s="86" t="s">
        <v>71</v>
      </c>
      <c r="AS31" s="88">
        <f t="shared" ref="AS31:AS33" si="49">(AS25-$F25)/$F25</f>
        <v>1.3437406820067574</v>
      </c>
      <c r="AU31" s="86" t="s">
        <v>71</v>
      </c>
      <c r="AV31" s="88">
        <f t="shared" ref="AV31:AV33" si="50">(AV25-$F25)/$F25</f>
        <v>-1.1810832173609891</v>
      </c>
      <c r="AX31" s="86" t="s">
        <v>71</v>
      </c>
      <c r="AY31" s="88">
        <f t="shared" ref="AY31:AY33" si="51">(AY25-$F25)/$F25</f>
        <v>-1</v>
      </c>
      <c r="BA31" s="86" t="s">
        <v>71</v>
      </c>
      <c r="BB31" s="88">
        <f t="shared" ref="BB31:BB33" si="52">(BB25-$F25)/$F25</f>
        <v>-1</v>
      </c>
      <c r="BD31" s="86" t="s">
        <v>71</v>
      </c>
      <c r="BE31" s="88">
        <f t="shared" ref="BE31:BE33" si="53">(BE25-$F25)/$F25</f>
        <v>-1.1826824499646338</v>
      </c>
      <c r="BG31" s="86" t="s">
        <v>71</v>
      </c>
      <c r="BH31" s="88">
        <f t="shared" ref="BH31:BH33" si="54">(BH25-$F25)/$F25</f>
        <v>-1</v>
      </c>
      <c r="BJ31" s="86" t="s">
        <v>71</v>
      </c>
      <c r="BK31" s="88">
        <f t="shared" ref="BK31:BK33" si="55">(BK25-$F25)/$F25</f>
        <v>-1</v>
      </c>
      <c r="BM31" s="86" t="s">
        <v>71</v>
      </c>
      <c r="BN31" s="88">
        <f t="shared" ref="BN31:BN33" si="56">(BN25-$F25)/$F25</f>
        <v>-1.1703798262960536</v>
      </c>
      <c r="BP31" s="86" t="s">
        <v>71</v>
      </c>
      <c r="BQ31" s="88">
        <f t="shared" ref="BQ31:BQ33" si="57">(BQ25-$F25)/$F25</f>
        <v>-2</v>
      </c>
      <c r="BS31" s="86" t="s">
        <v>71</v>
      </c>
      <c r="BT31" s="88">
        <f t="shared" ref="BT31:BT33" si="58">(BT25-$F25)/$F25</f>
        <v>-2</v>
      </c>
      <c r="BV31" s="86" t="s">
        <v>71</v>
      </c>
      <c r="BW31" s="88">
        <f t="shared" ref="BW31:BW33" si="59">(BW25-$F25)/$F25</f>
        <v>-1.1511852091281611</v>
      </c>
      <c r="BY31" s="86" t="s">
        <v>71</v>
      </c>
      <c r="BZ31" s="88">
        <f t="shared" ref="BZ31:BZ33" si="60">(BZ25-$F25)/$F25</f>
        <v>-1.1527844417318058</v>
      </c>
      <c r="CB31" s="86" t="s">
        <v>71</v>
      </c>
      <c r="CC31" s="88">
        <f t="shared" ref="CC31:CC33" si="61">(CC25-$F25)/$F25</f>
        <v>-1.1018707428942758</v>
      </c>
      <c r="CE31" s="86" t="s">
        <v>71</v>
      </c>
      <c r="CF31" s="88">
        <f t="shared" ref="CF31:CF33" si="62">(CF25-$F25)/$F25</f>
        <v>-1</v>
      </c>
      <c r="CH31" s="86" t="s">
        <v>71</v>
      </c>
      <c r="CI31" s="88">
        <f t="shared" ref="CI31:CI33" si="63">(CI25-$F25)/$F25</f>
        <v>-1</v>
      </c>
      <c r="CK31" s="86" t="s">
        <v>71</v>
      </c>
      <c r="CL31" s="88">
        <f t="shared" ref="CL31:CL33" si="64">(CL25-$F25)/$F25</f>
        <v>-1</v>
      </c>
      <c r="CN31" s="86" t="s">
        <v>71</v>
      </c>
      <c r="CO31" s="88">
        <f t="shared" ref="CO31:CO33" si="65">(CO25-$F25)/$F25</f>
        <v>-1</v>
      </c>
      <c r="CQ31" s="86" t="s">
        <v>71</v>
      </c>
      <c r="CR31" s="88">
        <f t="shared" ref="CR31:CR33" si="66">(CR25-$F25)/$F25</f>
        <v>-1</v>
      </c>
      <c r="CT31" s="86" t="s">
        <v>71</v>
      </c>
      <c r="CU31" s="88">
        <f t="shared" ref="CU31:CU33" si="67">(CU25-$F25)/$F25</f>
        <v>-1</v>
      </c>
      <c r="CW31" s="86" t="s">
        <v>71</v>
      </c>
      <c r="CX31" s="88">
        <f t="shared" ref="CX31:CX33" si="68">(CX25-$F25)/$F25</f>
        <v>-1</v>
      </c>
      <c r="CZ31" s="86" t="s">
        <v>71</v>
      </c>
      <c r="DA31" s="88">
        <f t="shared" ref="DA31:DA33" si="69">(DA25-$F25)/$F25</f>
        <v>-1</v>
      </c>
      <c r="DC31" s="86" t="s">
        <v>71</v>
      </c>
      <c r="DD31" s="88">
        <f t="shared" ref="DD31:DD33" si="70">(DD25-$F25)/$F25</f>
        <v>-1</v>
      </c>
      <c r="DF31" s="86" t="s">
        <v>71</v>
      </c>
      <c r="DG31" s="88">
        <f t="shared" ref="DG31:DG33" si="71">(DG25-$F25)/$F25</f>
        <v>-1</v>
      </c>
      <c r="DI31" s="86" t="s">
        <v>71</v>
      </c>
      <c r="DJ31" s="88">
        <f t="shared" ref="DJ31:DJ33" si="72">(DJ25-$F25)/$F25</f>
        <v>-1</v>
      </c>
      <c r="DL31" s="86" t="s">
        <v>71</v>
      </c>
      <c r="DM31" s="88">
        <f t="shared" ref="DM31:DM33" si="73">(DM25-$F25)/$F25</f>
        <v>-1</v>
      </c>
      <c r="DO31" s="86" t="s">
        <v>71</v>
      </c>
      <c r="DP31" s="88">
        <f t="shared" ref="DP31:DP33" si="74">(DP25-$F25)/$F25</f>
        <v>-1</v>
      </c>
      <c r="DR31" s="86" t="s">
        <v>71</v>
      </c>
      <c r="DS31" s="88">
        <f t="shared" ref="DS31:DS33" si="75">(DS25-$F25)/$F25</f>
        <v>-1</v>
      </c>
      <c r="DU31" s="86" t="s">
        <v>71</v>
      </c>
      <c r="DV31" s="88">
        <f t="shared" ref="DV31:DV33" si="76">(DV25-$F25)/$F25</f>
        <v>-1</v>
      </c>
      <c r="DX31" s="86" t="s">
        <v>71</v>
      </c>
      <c r="DY31" s="88">
        <f t="shared" ref="DY31:DY33" si="77">(DY25-$F25)/$F25</f>
        <v>-1</v>
      </c>
      <c r="EA31" s="86" t="s">
        <v>71</v>
      </c>
      <c r="EB31" s="88">
        <f t="shared" ref="EB31:EB33" si="78">(EB25-$F25)/$F25</f>
        <v>-1</v>
      </c>
      <c r="ED31" s="86" t="s">
        <v>71</v>
      </c>
      <c r="EE31" s="88">
        <f t="shared" ref="EE31:EE33" si="79">(EE25-$F25)/$F25</f>
        <v>-1</v>
      </c>
      <c r="EG31" s="86" t="s">
        <v>71</v>
      </c>
      <c r="EH31" s="88">
        <f t="shared" ref="EH31:EH33" si="80">(EH25-$F25)/$F25</f>
        <v>-1</v>
      </c>
      <c r="EJ31" s="86" t="s">
        <v>71</v>
      </c>
      <c r="EK31" s="88">
        <f t="shared" ref="EK31:EK33" si="81">(EK25-$F25)/$F25</f>
        <v>-1</v>
      </c>
      <c r="EM31" s="86" t="s">
        <v>71</v>
      </c>
      <c r="EN31" s="88">
        <f t="shared" ref="EN31:EN33" si="82">(EN25-$F25)/$F25</f>
        <v>-1</v>
      </c>
      <c r="EP31" s="86" t="s">
        <v>71</v>
      </c>
      <c r="EQ31" s="88">
        <f t="shared" ref="EQ31:EQ33" si="83">(EQ25-$F25)/$F25</f>
        <v>-1</v>
      </c>
      <c r="ES31" s="86" t="s">
        <v>71</v>
      </c>
      <c r="ET31" s="88">
        <f t="shared" ref="ET31:ET33" si="84">(ET25-$F25)/$F25</f>
        <v>-1</v>
      </c>
      <c r="EV31" s="86" t="s">
        <v>71</v>
      </c>
      <c r="EW31" s="88">
        <f t="shared" ref="EW31:EW33" si="85">(EW25-$F25)/$F25</f>
        <v>-1</v>
      </c>
      <c r="EY31" s="86" t="s">
        <v>71</v>
      </c>
      <c r="EZ31" s="88">
        <f t="shared" ref="EZ31:EZ33" si="86">(EZ25-$F25)/$F25</f>
        <v>-1</v>
      </c>
    </row>
    <row r="32" spans="1:156" x14ac:dyDescent="0.25">
      <c r="E32" s="86" t="s">
        <v>70</v>
      </c>
      <c r="F32" s="89">
        <f>F26/($F$12+$F$13)</f>
        <v>1</v>
      </c>
      <c r="H32" s="86" t="s">
        <v>70</v>
      </c>
      <c r="I32" s="88">
        <f t="shared" si="37"/>
        <v>-1</v>
      </c>
      <c r="K32" s="86" t="s">
        <v>70</v>
      </c>
      <c r="L32" s="88">
        <f t="shared" si="38"/>
        <v>-0.98846165107932671</v>
      </c>
      <c r="N32" s="86" t="s">
        <v>70</v>
      </c>
      <c r="O32" s="88">
        <f t="shared" si="39"/>
        <v>-0.99287458295794595</v>
      </c>
      <c r="Q32" s="86" t="s">
        <v>70</v>
      </c>
      <c r="R32" s="88">
        <f t="shared" si="40"/>
        <v>-0.9982469788734204</v>
      </c>
      <c r="T32" s="86" t="s">
        <v>70</v>
      </c>
      <c r="U32" s="88">
        <f t="shared" si="41"/>
        <v>-1.0027614795166011</v>
      </c>
      <c r="W32" s="86" t="s">
        <v>70</v>
      </c>
      <c r="X32" s="88">
        <f t="shared" si="42"/>
        <v>-1.0027614795166011</v>
      </c>
      <c r="Z32" s="86" t="s">
        <v>70</v>
      </c>
      <c r="AA32" s="88">
        <f t="shared" si="43"/>
        <v>-1.0027614795166011</v>
      </c>
      <c r="AC32" s="86" t="s">
        <v>70</v>
      </c>
      <c r="AD32" s="88">
        <f t="shared" si="44"/>
        <v>-1.0027614795166011</v>
      </c>
      <c r="AF32" s="86" t="s">
        <v>70</v>
      </c>
      <c r="AG32" s="88">
        <f t="shared" si="45"/>
        <v>-1.0027614795166011</v>
      </c>
      <c r="AI32" s="86" t="s">
        <v>70</v>
      </c>
      <c r="AJ32" s="88">
        <f t="shared" si="46"/>
        <v>-1.0027614795166011</v>
      </c>
      <c r="AL32" s="86" t="s">
        <v>70</v>
      </c>
      <c r="AM32" s="88">
        <f t="shared" si="47"/>
        <v>-1.0027614795166011</v>
      </c>
      <c r="AO32" s="86" t="s">
        <v>70</v>
      </c>
      <c r="AP32" s="88">
        <f t="shared" si="48"/>
        <v>-1.0027614795166011</v>
      </c>
      <c r="AR32" s="86" t="s">
        <v>70</v>
      </c>
      <c r="AS32" s="88">
        <f t="shared" si="49"/>
        <v>-1.0027614795166011</v>
      </c>
      <c r="AU32" s="86" t="s">
        <v>70</v>
      </c>
      <c r="AV32" s="88">
        <f t="shared" si="50"/>
        <v>-1.0027614795166011</v>
      </c>
      <c r="AX32" s="86" t="s">
        <v>70</v>
      </c>
      <c r="AY32" s="88">
        <f t="shared" si="51"/>
        <v>-1</v>
      </c>
      <c r="BA32" s="86" t="s">
        <v>70</v>
      </c>
      <c r="BB32" s="88">
        <f t="shared" si="52"/>
        <v>-1</v>
      </c>
      <c r="BD32" s="86" t="s">
        <v>70</v>
      </c>
      <c r="BE32" s="88">
        <f t="shared" si="53"/>
        <v>-1.0027614795166011</v>
      </c>
      <c r="BG32" s="86" t="s">
        <v>70</v>
      </c>
      <c r="BH32" s="88">
        <f t="shared" si="54"/>
        <v>-1</v>
      </c>
      <c r="BJ32" s="86" t="s">
        <v>70</v>
      </c>
      <c r="BK32" s="88">
        <f t="shared" si="55"/>
        <v>-1</v>
      </c>
      <c r="BM32" s="86" t="s">
        <v>70</v>
      </c>
      <c r="BN32" s="88">
        <f t="shared" si="56"/>
        <v>-1.0027614795166011</v>
      </c>
      <c r="BP32" s="86" t="s">
        <v>70</v>
      </c>
      <c r="BQ32" s="88">
        <f t="shared" si="57"/>
        <v>-2</v>
      </c>
      <c r="BS32" s="86" t="s">
        <v>70</v>
      </c>
      <c r="BT32" s="88">
        <f t="shared" si="58"/>
        <v>-2</v>
      </c>
      <c r="BV32" s="86" t="s">
        <v>70</v>
      </c>
      <c r="BW32" s="88">
        <f t="shared" si="59"/>
        <v>-0.98570473971888306</v>
      </c>
      <c r="BY32" s="86" t="s">
        <v>70</v>
      </c>
      <c r="BZ32" s="88">
        <f t="shared" si="60"/>
        <v>-0.99001660619958298</v>
      </c>
      <c r="CB32" s="86" t="s">
        <v>70</v>
      </c>
      <c r="CC32" s="88">
        <f t="shared" si="61"/>
        <v>-0.99516257144212317</v>
      </c>
      <c r="CE32" s="86" t="s">
        <v>70</v>
      </c>
      <c r="CF32" s="88">
        <f t="shared" si="62"/>
        <v>-1</v>
      </c>
      <c r="CH32" s="86" t="s">
        <v>70</v>
      </c>
      <c r="CI32" s="88">
        <f t="shared" si="63"/>
        <v>-1</v>
      </c>
      <c r="CK32" s="86" t="s">
        <v>70</v>
      </c>
      <c r="CL32" s="88">
        <f t="shared" si="64"/>
        <v>-1</v>
      </c>
      <c r="CN32" s="86" t="s">
        <v>70</v>
      </c>
      <c r="CO32" s="88">
        <f t="shared" si="65"/>
        <v>-1</v>
      </c>
      <c r="CQ32" s="86" t="s">
        <v>70</v>
      </c>
      <c r="CR32" s="88">
        <f t="shared" si="66"/>
        <v>-1</v>
      </c>
      <c r="CT32" s="86" t="s">
        <v>70</v>
      </c>
      <c r="CU32" s="88">
        <f t="shared" si="67"/>
        <v>-1</v>
      </c>
      <c r="CW32" s="86" t="s">
        <v>70</v>
      </c>
      <c r="CX32" s="88">
        <f t="shared" si="68"/>
        <v>-1</v>
      </c>
      <c r="CZ32" s="86" t="s">
        <v>70</v>
      </c>
      <c r="DA32" s="88">
        <f t="shared" si="69"/>
        <v>-1</v>
      </c>
      <c r="DC32" s="86" t="s">
        <v>70</v>
      </c>
      <c r="DD32" s="88">
        <f t="shared" si="70"/>
        <v>-1</v>
      </c>
      <c r="DF32" s="86" t="s">
        <v>70</v>
      </c>
      <c r="DG32" s="88">
        <f t="shared" si="71"/>
        <v>-1</v>
      </c>
      <c r="DI32" s="86" t="s">
        <v>70</v>
      </c>
      <c r="DJ32" s="88">
        <f t="shared" si="72"/>
        <v>-1</v>
      </c>
      <c r="DL32" s="86" t="s">
        <v>70</v>
      </c>
      <c r="DM32" s="88">
        <f t="shared" si="73"/>
        <v>-1</v>
      </c>
      <c r="DO32" s="86" t="s">
        <v>70</v>
      </c>
      <c r="DP32" s="88">
        <f t="shared" si="74"/>
        <v>-1</v>
      </c>
      <c r="DR32" s="86" t="s">
        <v>70</v>
      </c>
      <c r="DS32" s="88">
        <f t="shared" si="75"/>
        <v>-1</v>
      </c>
      <c r="DU32" s="86" t="s">
        <v>70</v>
      </c>
      <c r="DV32" s="88">
        <f t="shared" si="76"/>
        <v>-1</v>
      </c>
      <c r="DX32" s="86" t="s">
        <v>70</v>
      </c>
      <c r="DY32" s="88">
        <f t="shared" si="77"/>
        <v>-1</v>
      </c>
      <c r="EA32" s="86" t="s">
        <v>70</v>
      </c>
      <c r="EB32" s="88">
        <f t="shared" si="78"/>
        <v>-1</v>
      </c>
      <c r="ED32" s="86" t="s">
        <v>70</v>
      </c>
      <c r="EE32" s="88">
        <f t="shared" si="79"/>
        <v>-1</v>
      </c>
      <c r="EG32" s="86" t="s">
        <v>70</v>
      </c>
      <c r="EH32" s="88">
        <f t="shared" si="80"/>
        <v>-1</v>
      </c>
      <c r="EJ32" s="86" t="s">
        <v>70</v>
      </c>
      <c r="EK32" s="88">
        <f t="shared" si="81"/>
        <v>-1</v>
      </c>
      <c r="EM32" s="86" t="s">
        <v>70</v>
      </c>
      <c r="EN32" s="88">
        <f t="shared" si="82"/>
        <v>-1</v>
      </c>
      <c r="EP32" s="86" t="s">
        <v>70</v>
      </c>
      <c r="EQ32" s="88">
        <f t="shared" si="83"/>
        <v>-1</v>
      </c>
      <c r="ES32" s="86" t="s">
        <v>70</v>
      </c>
      <c r="ET32" s="88">
        <f t="shared" si="84"/>
        <v>-1</v>
      </c>
      <c r="EV32" s="86" t="s">
        <v>70</v>
      </c>
      <c r="EW32" s="88">
        <f t="shared" si="85"/>
        <v>-1</v>
      </c>
      <c r="EY32" s="86" t="s">
        <v>70</v>
      </c>
      <c r="EZ32" s="88">
        <f t="shared" si="86"/>
        <v>-1</v>
      </c>
    </row>
    <row r="33" spans="1:156" x14ac:dyDescent="0.25">
      <c r="E33" s="87" t="s">
        <v>72</v>
      </c>
      <c r="F33" s="90">
        <f>F27/($F$14+$F$15+$F$16+$F$17+$F$18+$F$19)</f>
        <v>1</v>
      </c>
      <c r="H33" s="87" t="s">
        <v>72</v>
      </c>
      <c r="I33" s="88">
        <f t="shared" si="37"/>
        <v>-1</v>
      </c>
      <c r="K33" s="87" t="s">
        <v>72</v>
      </c>
      <c r="L33" s="88">
        <f t="shared" si="38"/>
        <v>-0.82906714842710516</v>
      </c>
      <c r="N33" s="87" t="s">
        <v>72</v>
      </c>
      <c r="O33" s="88">
        <f t="shared" si="39"/>
        <v>-0.8319784649371389</v>
      </c>
      <c r="Q33" s="87" t="s">
        <v>72</v>
      </c>
      <c r="R33" s="88">
        <f t="shared" si="40"/>
        <v>-0.92773834322678173</v>
      </c>
      <c r="T33" s="87" t="s">
        <v>72</v>
      </c>
      <c r="U33" s="88">
        <f t="shared" si="41"/>
        <v>-1.0058260638749168</v>
      </c>
      <c r="W33" s="87" t="s">
        <v>72</v>
      </c>
      <c r="X33" s="88">
        <f t="shared" si="42"/>
        <v>4.2453083088226373</v>
      </c>
      <c r="Z33" s="87" t="s">
        <v>72</v>
      </c>
      <c r="AA33" s="88">
        <f t="shared" si="43"/>
        <v>3.8570422322291105</v>
      </c>
      <c r="AC33" s="87" t="s">
        <v>72</v>
      </c>
      <c r="AD33" s="88">
        <f t="shared" si="44"/>
        <v>-1.0075067060628273</v>
      </c>
      <c r="AF33" s="87" t="s">
        <v>72</v>
      </c>
      <c r="AG33" s="88">
        <f t="shared" si="45"/>
        <v>4.243627666634727</v>
      </c>
      <c r="AI33" s="87" t="s">
        <v>72</v>
      </c>
      <c r="AJ33" s="88">
        <f t="shared" si="46"/>
        <v>3.8553615900411997</v>
      </c>
      <c r="AL33" s="87" t="s">
        <v>72</v>
      </c>
      <c r="AM33" s="88">
        <f t="shared" si="47"/>
        <v>-0.96129510722776068</v>
      </c>
      <c r="AO33" s="87" t="s">
        <v>72</v>
      </c>
      <c r="AP33" s="88">
        <f t="shared" si="48"/>
        <v>8.5862219340405197</v>
      </c>
      <c r="AR33" s="87" t="s">
        <v>72</v>
      </c>
      <c r="AS33" s="88">
        <f t="shared" si="49"/>
        <v>7.8802836129613798</v>
      </c>
      <c r="AU33" s="87" t="s">
        <v>72</v>
      </c>
      <c r="AV33" s="88">
        <f t="shared" si="50"/>
        <v>-0.99934699704097596</v>
      </c>
      <c r="AX33" s="87" t="s">
        <v>72</v>
      </c>
      <c r="AY33" s="88">
        <f t="shared" si="51"/>
        <v>-1</v>
      </c>
      <c r="BA33" s="87" t="s">
        <v>72</v>
      </c>
      <c r="BB33" s="88">
        <f t="shared" si="52"/>
        <v>-1</v>
      </c>
      <c r="BD33" s="87" t="s">
        <v>72</v>
      </c>
      <c r="BE33" s="88">
        <f t="shared" si="53"/>
        <v>-1.0010276392288868</v>
      </c>
      <c r="BG33" s="87" t="s">
        <v>72</v>
      </c>
      <c r="BH33" s="88">
        <f t="shared" si="54"/>
        <v>-1</v>
      </c>
      <c r="BJ33" s="87" t="s">
        <v>72</v>
      </c>
      <c r="BK33" s="88">
        <f t="shared" si="55"/>
        <v>-1</v>
      </c>
      <c r="BM33" s="87" t="s">
        <v>72</v>
      </c>
      <c r="BN33" s="88">
        <f t="shared" si="56"/>
        <v>-0.9548160403938204</v>
      </c>
      <c r="BP33" s="87" t="s">
        <v>72</v>
      </c>
      <c r="BQ33" s="88">
        <f t="shared" si="57"/>
        <v>-2</v>
      </c>
      <c r="BS33" s="87" t="s">
        <v>72</v>
      </c>
      <c r="BT33" s="88">
        <f t="shared" si="58"/>
        <v>-2</v>
      </c>
      <c r="BV33" s="87" t="s">
        <v>72</v>
      </c>
      <c r="BW33" s="88">
        <f t="shared" si="59"/>
        <v>-0.75952023689353476</v>
      </c>
      <c r="BY33" s="87" t="s">
        <v>72</v>
      </c>
      <c r="BZ33" s="88">
        <f t="shared" si="60"/>
        <v>-0.76247462700484292</v>
      </c>
      <c r="CB33" s="87" t="s">
        <v>72</v>
      </c>
      <c r="CC33" s="88">
        <f t="shared" si="61"/>
        <v>-0.86949097994184266</v>
      </c>
      <c r="CE33" s="87" t="s">
        <v>72</v>
      </c>
      <c r="CF33" s="88">
        <f t="shared" si="62"/>
        <v>-1</v>
      </c>
      <c r="CH33" s="87" t="s">
        <v>72</v>
      </c>
      <c r="CI33" s="88">
        <f t="shared" si="63"/>
        <v>-1</v>
      </c>
      <c r="CK33" s="87" t="s">
        <v>72</v>
      </c>
      <c r="CL33" s="88">
        <f t="shared" si="64"/>
        <v>-1</v>
      </c>
      <c r="CN33" s="87" t="s">
        <v>72</v>
      </c>
      <c r="CO33" s="88">
        <f t="shared" si="65"/>
        <v>-1</v>
      </c>
      <c r="CQ33" s="87" t="s">
        <v>72</v>
      </c>
      <c r="CR33" s="88">
        <f t="shared" si="66"/>
        <v>-1</v>
      </c>
      <c r="CT33" s="87" t="s">
        <v>72</v>
      </c>
      <c r="CU33" s="88">
        <f t="shared" si="67"/>
        <v>-1</v>
      </c>
      <c r="CW33" s="87" t="s">
        <v>72</v>
      </c>
      <c r="CX33" s="88">
        <f t="shared" si="68"/>
        <v>-1</v>
      </c>
      <c r="CZ33" s="87" t="s">
        <v>72</v>
      </c>
      <c r="DA33" s="88">
        <f t="shared" si="69"/>
        <v>-1</v>
      </c>
      <c r="DC33" s="87" t="s">
        <v>72</v>
      </c>
      <c r="DD33" s="88">
        <f t="shared" si="70"/>
        <v>-1</v>
      </c>
      <c r="DF33" s="87" t="s">
        <v>72</v>
      </c>
      <c r="DG33" s="88">
        <f t="shared" si="71"/>
        <v>-1</v>
      </c>
      <c r="DI33" s="87" t="s">
        <v>72</v>
      </c>
      <c r="DJ33" s="88">
        <f t="shared" si="72"/>
        <v>-1</v>
      </c>
      <c r="DL33" s="87" t="s">
        <v>72</v>
      </c>
      <c r="DM33" s="88">
        <f t="shared" si="73"/>
        <v>-1</v>
      </c>
      <c r="DO33" s="87" t="s">
        <v>72</v>
      </c>
      <c r="DP33" s="88">
        <f t="shared" si="74"/>
        <v>-1</v>
      </c>
      <c r="DR33" s="87" t="s">
        <v>72</v>
      </c>
      <c r="DS33" s="88">
        <f t="shared" si="75"/>
        <v>-1</v>
      </c>
      <c r="DU33" s="87" t="s">
        <v>72</v>
      </c>
      <c r="DV33" s="88">
        <f t="shared" si="76"/>
        <v>-1</v>
      </c>
      <c r="DX33" s="87" t="s">
        <v>72</v>
      </c>
      <c r="DY33" s="88">
        <f t="shared" si="77"/>
        <v>-1</v>
      </c>
      <c r="EA33" s="87" t="s">
        <v>72</v>
      </c>
      <c r="EB33" s="88">
        <f t="shared" si="78"/>
        <v>-1</v>
      </c>
      <c r="ED33" s="87" t="s">
        <v>72</v>
      </c>
      <c r="EE33" s="88">
        <f t="shared" si="79"/>
        <v>-1</v>
      </c>
      <c r="EG33" s="87" t="s">
        <v>72</v>
      </c>
      <c r="EH33" s="88">
        <f t="shared" si="80"/>
        <v>-1</v>
      </c>
      <c r="EJ33" s="87" t="s">
        <v>72</v>
      </c>
      <c r="EK33" s="88">
        <f t="shared" si="81"/>
        <v>-1</v>
      </c>
      <c r="EM33" s="87" t="s">
        <v>72</v>
      </c>
      <c r="EN33" s="88">
        <f t="shared" si="82"/>
        <v>-1</v>
      </c>
      <c r="EP33" s="87" t="s">
        <v>72</v>
      </c>
      <c r="EQ33" s="88">
        <f t="shared" si="83"/>
        <v>-1</v>
      </c>
      <c r="ES33" s="87" t="s">
        <v>72</v>
      </c>
      <c r="ET33" s="88">
        <f t="shared" si="84"/>
        <v>-1</v>
      </c>
      <c r="EV33" s="87" t="s">
        <v>72</v>
      </c>
      <c r="EW33" s="88">
        <f t="shared" si="85"/>
        <v>-1</v>
      </c>
      <c r="EY33" s="87" t="s">
        <v>72</v>
      </c>
      <c r="EZ33" s="88">
        <f t="shared" si="86"/>
        <v>-1</v>
      </c>
    </row>
    <row r="34" spans="1:156" x14ac:dyDescent="0.25">
      <c r="F34" s="80"/>
      <c r="I34" s="80"/>
      <c r="L34" s="80"/>
      <c r="O34" s="80"/>
      <c r="R34" s="80"/>
      <c r="U34" s="80"/>
      <c r="X34" s="80"/>
      <c r="AA34" s="80"/>
      <c r="AD34" s="80"/>
      <c r="AG34" s="80"/>
      <c r="AJ34" s="80"/>
      <c r="AM34" s="80"/>
      <c r="AP34" s="80"/>
      <c r="AS34" s="80"/>
      <c r="AV34" s="80"/>
      <c r="AY34" s="80"/>
      <c r="BB34" s="80"/>
      <c r="BE34" s="80"/>
      <c r="BH34" s="80"/>
      <c r="BK34" s="80"/>
      <c r="BN34" s="80"/>
      <c r="BQ34" s="80"/>
      <c r="BT34" s="80"/>
      <c r="BW34" s="80"/>
      <c r="BZ34" s="80"/>
      <c r="CC34" s="80"/>
      <c r="CF34" s="80"/>
      <c r="CI34" s="80"/>
      <c r="CL34" s="80"/>
      <c r="CO34" s="80"/>
      <c r="CR34" s="80"/>
      <c r="CU34" s="80"/>
      <c r="CX34" s="80"/>
      <c r="DA34" s="80"/>
      <c r="DD34" s="80"/>
      <c r="DG34" s="80"/>
      <c r="DJ34" s="80"/>
      <c r="DM34" s="80"/>
      <c r="DP34" s="80"/>
      <c r="DS34" s="80"/>
      <c r="DV34" s="80"/>
      <c r="DY34" s="80"/>
      <c r="EB34" s="80"/>
      <c r="EE34" s="80"/>
      <c r="EH34" s="80"/>
      <c r="EK34" s="80"/>
      <c r="EN34" s="80"/>
      <c r="EQ34" s="80"/>
      <c r="ET34" s="80"/>
      <c r="EW34" s="80"/>
      <c r="EZ34" s="80"/>
    </row>
    <row r="35" spans="1:156" x14ac:dyDescent="0.25">
      <c r="A35" s="54" t="str">
        <f>A3</f>
        <v>Category</v>
      </c>
      <c r="B35" s="54" t="str">
        <f>B3</f>
        <v>Number</v>
      </c>
      <c r="C35" s="64" t="str">
        <f>C3</f>
        <v>Description</v>
      </c>
      <c r="E35" s="20" t="s">
        <v>77</v>
      </c>
      <c r="F35" s="3" t="s">
        <v>73</v>
      </c>
      <c r="H35" s="20" t="s">
        <v>77</v>
      </c>
      <c r="I35" s="3" t="s">
        <v>73</v>
      </c>
      <c r="K35" s="20" t="s">
        <v>77</v>
      </c>
      <c r="L35" s="3" t="s">
        <v>73</v>
      </c>
      <c r="N35" s="20" t="s">
        <v>77</v>
      </c>
      <c r="O35" s="3" t="s">
        <v>73</v>
      </c>
      <c r="Q35" s="20" t="s">
        <v>77</v>
      </c>
      <c r="R35" s="3" t="s">
        <v>73</v>
      </c>
      <c r="T35" s="20" t="s">
        <v>77</v>
      </c>
      <c r="U35" s="3" t="s">
        <v>73</v>
      </c>
      <c r="W35" s="20" t="s">
        <v>77</v>
      </c>
      <c r="X35" s="3" t="s">
        <v>73</v>
      </c>
      <c r="Z35" s="20" t="s">
        <v>77</v>
      </c>
      <c r="AA35" s="3" t="s">
        <v>73</v>
      </c>
      <c r="AC35" s="20" t="s">
        <v>77</v>
      </c>
      <c r="AD35" s="3" t="s">
        <v>73</v>
      </c>
      <c r="AF35" s="20" t="s">
        <v>77</v>
      </c>
      <c r="AG35" s="3" t="s">
        <v>73</v>
      </c>
      <c r="AI35" s="20" t="s">
        <v>77</v>
      </c>
      <c r="AJ35" s="3" t="s">
        <v>73</v>
      </c>
      <c r="AL35" s="20" t="s">
        <v>77</v>
      </c>
      <c r="AM35" s="3" t="s">
        <v>73</v>
      </c>
      <c r="AO35" s="20" t="s">
        <v>77</v>
      </c>
      <c r="AP35" s="3" t="s">
        <v>73</v>
      </c>
      <c r="AR35" s="20" t="s">
        <v>77</v>
      </c>
      <c r="AS35" s="3" t="s">
        <v>73</v>
      </c>
      <c r="AU35" s="20" t="s">
        <v>77</v>
      </c>
      <c r="AV35" s="3" t="s">
        <v>73</v>
      </c>
      <c r="AX35" s="20" t="s">
        <v>77</v>
      </c>
      <c r="AY35" s="3" t="s">
        <v>73</v>
      </c>
      <c r="BA35" s="20" t="s">
        <v>77</v>
      </c>
      <c r="BB35" s="3" t="s">
        <v>73</v>
      </c>
      <c r="BD35" s="20" t="s">
        <v>77</v>
      </c>
      <c r="BE35" s="3" t="s">
        <v>73</v>
      </c>
      <c r="BG35" s="20" t="s">
        <v>77</v>
      </c>
      <c r="BH35" s="3" t="s">
        <v>73</v>
      </c>
      <c r="BJ35" s="20" t="s">
        <v>77</v>
      </c>
      <c r="BK35" s="3" t="s">
        <v>73</v>
      </c>
      <c r="BM35" s="20" t="s">
        <v>77</v>
      </c>
      <c r="BN35" s="3" t="s">
        <v>73</v>
      </c>
      <c r="BP35" s="20" t="s">
        <v>77</v>
      </c>
      <c r="BQ35" s="3" t="s">
        <v>73</v>
      </c>
      <c r="BS35" s="20" t="s">
        <v>77</v>
      </c>
      <c r="BT35" s="3" t="s">
        <v>73</v>
      </c>
      <c r="BV35" s="20" t="s">
        <v>77</v>
      </c>
      <c r="BW35" s="3" t="s">
        <v>73</v>
      </c>
      <c r="BY35" s="20" t="s">
        <v>77</v>
      </c>
      <c r="BZ35" s="3" t="s">
        <v>73</v>
      </c>
      <c r="CB35" s="20" t="s">
        <v>77</v>
      </c>
      <c r="CC35" s="3" t="s">
        <v>73</v>
      </c>
      <c r="CE35" s="20" t="s">
        <v>77</v>
      </c>
      <c r="CF35" s="3" t="s">
        <v>73</v>
      </c>
      <c r="CH35" s="20" t="s">
        <v>77</v>
      </c>
      <c r="CI35" s="3" t="s">
        <v>73</v>
      </c>
      <c r="CK35" s="20" t="s">
        <v>77</v>
      </c>
      <c r="CL35" s="3" t="s">
        <v>73</v>
      </c>
      <c r="CN35" s="20" t="s">
        <v>77</v>
      </c>
      <c r="CO35" s="3" t="s">
        <v>73</v>
      </c>
      <c r="CQ35" s="20" t="s">
        <v>77</v>
      </c>
      <c r="CR35" s="3" t="s">
        <v>73</v>
      </c>
      <c r="CT35" s="20" t="s">
        <v>77</v>
      </c>
      <c r="CU35" s="3" t="s">
        <v>73</v>
      </c>
      <c r="CW35" s="20" t="s">
        <v>77</v>
      </c>
      <c r="CX35" s="3" t="s">
        <v>73</v>
      </c>
      <c r="CZ35" s="20" t="s">
        <v>77</v>
      </c>
      <c r="DA35" s="3" t="s">
        <v>73</v>
      </c>
      <c r="DC35" s="20" t="s">
        <v>77</v>
      </c>
      <c r="DD35" s="3" t="s">
        <v>73</v>
      </c>
      <c r="DF35" s="20" t="s">
        <v>77</v>
      </c>
      <c r="DG35" s="3" t="s">
        <v>73</v>
      </c>
      <c r="DI35" s="20" t="s">
        <v>77</v>
      </c>
      <c r="DJ35" s="3" t="s">
        <v>73</v>
      </c>
      <c r="DL35" s="20" t="s">
        <v>77</v>
      </c>
      <c r="DM35" s="3" t="s">
        <v>73</v>
      </c>
      <c r="DO35" s="20" t="s">
        <v>77</v>
      </c>
      <c r="DP35" s="3" t="s">
        <v>73</v>
      </c>
      <c r="DR35" s="20" t="s">
        <v>77</v>
      </c>
      <c r="DS35" s="3" t="s">
        <v>73</v>
      </c>
      <c r="DU35" s="20" t="s">
        <v>77</v>
      </c>
      <c r="DV35" s="3" t="s">
        <v>73</v>
      </c>
      <c r="DX35" s="20" t="s">
        <v>77</v>
      </c>
      <c r="DY35" s="3" t="s">
        <v>73</v>
      </c>
      <c r="EA35" s="20" t="s">
        <v>77</v>
      </c>
      <c r="EB35" s="3" t="s">
        <v>73</v>
      </c>
      <c r="ED35" s="20" t="s">
        <v>77</v>
      </c>
      <c r="EE35" s="3" t="s">
        <v>73</v>
      </c>
      <c r="EG35" s="20" t="s">
        <v>77</v>
      </c>
      <c r="EH35" s="3" t="s">
        <v>73</v>
      </c>
      <c r="EJ35" s="20" t="s">
        <v>77</v>
      </c>
      <c r="EK35" s="3" t="s">
        <v>73</v>
      </c>
      <c r="EM35" s="20" t="s">
        <v>77</v>
      </c>
      <c r="EN35" s="3" t="s">
        <v>73</v>
      </c>
      <c r="EP35" s="20" t="s">
        <v>77</v>
      </c>
      <c r="EQ35" s="3" t="s">
        <v>73</v>
      </c>
      <c r="ES35" s="20" t="s">
        <v>77</v>
      </c>
      <c r="ET35" s="3" t="s">
        <v>73</v>
      </c>
      <c r="EV35" s="20" t="s">
        <v>77</v>
      </c>
      <c r="EW35" s="3" t="s">
        <v>73</v>
      </c>
      <c r="EY35" s="20" t="s">
        <v>77</v>
      </c>
      <c r="EZ35" s="3" t="s">
        <v>73</v>
      </c>
    </row>
    <row r="36" spans="1:156" x14ac:dyDescent="0.25">
      <c r="C36" s="64" t="str">
        <f>C4</f>
        <v>Decreased health and safety risk to fishing vessel operators from cable snagging</v>
      </c>
      <c r="E36" s="91" t="s">
        <v>6</v>
      </c>
      <c r="F36" s="82">
        <f>F4</f>
        <v>-13260.78499356718</v>
      </c>
      <c r="H36" s="91" t="s">
        <v>6</v>
      </c>
      <c r="I36" s="82" t="str">
        <f>I4</f>
        <v xml:space="preserve"> </v>
      </c>
      <c r="K36" s="91" t="s">
        <v>6</v>
      </c>
      <c r="L36" s="82">
        <f>L4</f>
        <v>8282.3332894975902</v>
      </c>
      <c r="N36" s="91" t="s">
        <v>6</v>
      </c>
      <c r="O36" s="82">
        <f>O4</f>
        <v>8282.3332894975902</v>
      </c>
      <c r="Q36" s="91" t="s">
        <v>6</v>
      </c>
      <c r="R36" s="82">
        <f>R4</f>
        <v>4209.0546225315611</v>
      </c>
      <c r="T36" s="91" t="s">
        <v>6</v>
      </c>
      <c r="U36" s="82">
        <f>U4</f>
        <v>11133.80520059736</v>
      </c>
      <c r="W36" s="91" t="s">
        <v>6</v>
      </c>
      <c r="X36" s="82">
        <f>X4</f>
        <v>13260.78499356718</v>
      </c>
      <c r="Z36" s="91" t="s">
        <v>6</v>
      </c>
      <c r="AA36" s="82">
        <f>AA4</f>
        <v>13260.78499356718</v>
      </c>
      <c r="AC36" s="91" t="s">
        <v>6</v>
      </c>
      <c r="AD36" s="82">
        <f>AD4</f>
        <v>11133.80520059736</v>
      </c>
      <c r="AF36" s="91" t="s">
        <v>6</v>
      </c>
      <c r="AG36" s="82">
        <f>AG4</f>
        <v>13260.78499356718</v>
      </c>
      <c r="AI36" s="91" t="s">
        <v>6</v>
      </c>
      <c r="AJ36" s="82">
        <f>AJ4</f>
        <v>13260.78499356718</v>
      </c>
      <c r="AL36" s="91" t="s">
        <v>6</v>
      </c>
      <c r="AM36" s="82">
        <f>AM4</f>
        <v>9393.5490063493253</v>
      </c>
      <c r="AO36" s="91" t="s">
        <v>6</v>
      </c>
      <c r="AP36" s="82">
        <f>AP4</f>
        <v>13260.78499356718</v>
      </c>
      <c r="AR36" s="91" t="s">
        <v>6</v>
      </c>
      <c r="AS36" s="82">
        <f>AS4</f>
        <v>13260.78499356718</v>
      </c>
      <c r="AU36" s="91" t="s">
        <v>6</v>
      </c>
      <c r="AV36" s="82">
        <f>AV4</f>
        <v>11926.58857797702</v>
      </c>
      <c r="AX36" s="91" t="s">
        <v>6</v>
      </c>
      <c r="AY36" s="82" t="str">
        <f>AY4</f>
        <v xml:space="preserve"> </v>
      </c>
      <c r="BA36" s="91" t="s">
        <v>6</v>
      </c>
      <c r="BB36" s="82" t="str">
        <f>BB4</f>
        <v xml:space="preserve"> </v>
      </c>
      <c r="BD36" s="91" t="s">
        <v>6</v>
      </c>
      <c r="BE36" s="82">
        <f>BE4</f>
        <v>11926.58857797702</v>
      </c>
      <c r="BG36" s="91" t="s">
        <v>6</v>
      </c>
      <c r="BH36" s="82" t="str">
        <f>BH4</f>
        <v xml:space="preserve"> </v>
      </c>
      <c r="BJ36" s="91" t="s">
        <v>6</v>
      </c>
      <c r="BK36" s="82" t="str">
        <f>BK4</f>
        <v xml:space="preserve"> </v>
      </c>
      <c r="BM36" s="91" t="s">
        <v>6</v>
      </c>
      <c r="BN36" s="82">
        <f>BN4</f>
        <v>10186.332383728986</v>
      </c>
      <c r="BP36" s="91" t="s">
        <v>6</v>
      </c>
      <c r="BQ36" s="82">
        <f>BQ4</f>
        <v>13260.78499356718</v>
      </c>
      <c r="BS36" s="91" t="s">
        <v>6</v>
      </c>
      <c r="BT36" s="82">
        <f>BT4</f>
        <v>13260.78499356718</v>
      </c>
      <c r="BV36" s="91" t="s">
        <v>6</v>
      </c>
      <c r="BW36" s="82">
        <f>BW4</f>
        <v>10137.938015559892</v>
      </c>
      <c r="BY36" s="91" t="s">
        <v>6</v>
      </c>
      <c r="BZ36" s="82">
        <f>BZ4</f>
        <v>10137.938015559892</v>
      </c>
      <c r="CB36" s="91" t="s">
        <v>6</v>
      </c>
      <c r="CC36" s="82">
        <f>CC4</f>
        <v>6064.6593485938629</v>
      </c>
      <c r="CE36" s="91" t="s">
        <v>6</v>
      </c>
      <c r="CF36" s="82">
        <f>CF4</f>
        <v>0</v>
      </c>
      <c r="CH36" s="91" t="s">
        <v>6</v>
      </c>
      <c r="CI36" s="82">
        <f>CI4</f>
        <v>0</v>
      </c>
      <c r="CK36" s="91" t="s">
        <v>6</v>
      </c>
      <c r="CL36" s="82">
        <f>CL4</f>
        <v>0</v>
      </c>
      <c r="CN36" s="91" t="s">
        <v>6</v>
      </c>
      <c r="CO36" s="82">
        <f>CO4</f>
        <v>0</v>
      </c>
      <c r="CQ36" s="91" t="s">
        <v>6</v>
      </c>
      <c r="CR36" s="82">
        <f>CR4</f>
        <v>0</v>
      </c>
      <c r="CT36" s="91" t="s">
        <v>6</v>
      </c>
      <c r="CU36" s="82">
        <f>CU4</f>
        <v>0</v>
      </c>
      <c r="CW36" s="91" t="s">
        <v>6</v>
      </c>
      <c r="CX36" s="82">
        <f>CX4</f>
        <v>0</v>
      </c>
      <c r="CZ36" s="91" t="s">
        <v>6</v>
      </c>
      <c r="DA36" s="82">
        <f>DA4</f>
        <v>0</v>
      </c>
      <c r="DC36" s="91" t="s">
        <v>6</v>
      </c>
      <c r="DD36" s="82">
        <f>DD4</f>
        <v>0</v>
      </c>
      <c r="DF36" s="91" t="s">
        <v>6</v>
      </c>
      <c r="DG36" s="82">
        <f>DG4</f>
        <v>0</v>
      </c>
      <c r="DI36" s="91" t="s">
        <v>6</v>
      </c>
      <c r="DJ36" s="82">
        <f>DJ4</f>
        <v>0</v>
      </c>
      <c r="DL36" s="91" t="s">
        <v>6</v>
      </c>
      <c r="DM36" s="82">
        <f>DM4</f>
        <v>0</v>
      </c>
      <c r="DO36" s="91" t="s">
        <v>6</v>
      </c>
      <c r="DP36" s="82">
        <f>DP4</f>
        <v>0</v>
      </c>
      <c r="DR36" s="91" t="s">
        <v>6</v>
      </c>
      <c r="DS36" s="82">
        <f>DS4</f>
        <v>0</v>
      </c>
      <c r="DU36" s="91" t="s">
        <v>6</v>
      </c>
      <c r="DV36" s="82">
        <f>DV4</f>
        <v>0</v>
      </c>
      <c r="DX36" s="91" t="s">
        <v>6</v>
      </c>
      <c r="DY36" s="82">
        <f>DY4</f>
        <v>0</v>
      </c>
      <c r="EA36" s="91" t="s">
        <v>6</v>
      </c>
      <c r="EB36" s="82">
        <f>EB4</f>
        <v>0</v>
      </c>
      <c r="ED36" s="91" t="s">
        <v>6</v>
      </c>
      <c r="EE36" s="82">
        <f>EE4</f>
        <v>0</v>
      </c>
      <c r="EG36" s="91" t="s">
        <v>6</v>
      </c>
      <c r="EH36" s="82">
        <f>EH4</f>
        <v>0</v>
      </c>
      <c r="EJ36" s="91" t="s">
        <v>6</v>
      </c>
      <c r="EK36" s="82">
        <f>EK4</f>
        <v>0</v>
      </c>
      <c r="EM36" s="91" t="s">
        <v>6</v>
      </c>
      <c r="EN36" s="82">
        <f>EN4</f>
        <v>0</v>
      </c>
      <c r="EP36" s="91" t="s">
        <v>6</v>
      </c>
      <c r="EQ36" s="82">
        <f>EQ4</f>
        <v>0</v>
      </c>
      <c r="ES36" s="91" t="s">
        <v>6</v>
      </c>
      <c r="ET36" s="82">
        <f>ET4</f>
        <v>0</v>
      </c>
      <c r="EV36" s="91" t="s">
        <v>6</v>
      </c>
      <c r="EW36" s="82">
        <f>EW4</f>
        <v>0</v>
      </c>
      <c r="EY36" s="91" t="s">
        <v>6</v>
      </c>
      <c r="EZ36" s="82">
        <f>EZ4</f>
        <v>0</v>
      </c>
    </row>
    <row r="37" spans="1:156" x14ac:dyDescent="0.25">
      <c r="C37" s="60" t="str">
        <f t="shared" ref="C37:C51" si="87">C5</f>
        <v>Change in health and safety risk to cable laying vessel operators</v>
      </c>
      <c r="E37" s="92" t="s">
        <v>8</v>
      </c>
      <c r="F37" s="6">
        <f t="shared" ref="F37:F51" si="88">F5</f>
        <v>-382.26109725513095</v>
      </c>
      <c r="H37" s="92" t="s">
        <v>8</v>
      </c>
      <c r="I37" s="6" t="str">
        <f t="shared" ref="I37:I51" si="89">I5</f>
        <v xml:space="preserve"> </v>
      </c>
      <c r="K37" s="92" t="s">
        <v>8</v>
      </c>
      <c r="L37" s="6">
        <f t="shared" ref="L37:L51" si="90">L5</f>
        <v>-63.787144040198541</v>
      </c>
      <c r="N37" s="92" t="s">
        <v>8</v>
      </c>
      <c r="O37" s="6">
        <f t="shared" ref="O37:O51" si="91">O5</f>
        <v>-35.361840078002501</v>
      </c>
      <c r="Q37" s="92" t="s">
        <v>8</v>
      </c>
      <c r="R37" s="6">
        <f t="shared" ref="R37:R51" si="92">R5</f>
        <v>12.541392389165537</v>
      </c>
      <c r="T37" s="92" t="s">
        <v>8</v>
      </c>
      <c r="U37" s="6">
        <f t="shared" ref="U37:U51" si="93">U5</f>
        <v>-191.89684494851724</v>
      </c>
      <c r="W37" s="92" t="s">
        <v>8</v>
      </c>
      <c r="X37" s="6">
        <f t="shared" ref="X37:X51" si="94">X5</f>
        <v>-8564.1585037592758</v>
      </c>
      <c r="Z37" s="92" t="s">
        <v>8</v>
      </c>
      <c r="AA37" s="6">
        <f t="shared" ref="AA37:AA51" si="95">AA5</f>
        <v>-12372.539145214865</v>
      </c>
      <c r="AC37" s="92" t="s">
        <v>8</v>
      </c>
      <c r="AD37" s="6">
        <f t="shared" ref="AD37:AD51" si="96">AD5</f>
        <v>-163.47154098632109</v>
      </c>
      <c r="AF37" s="92" t="s">
        <v>8</v>
      </c>
      <c r="AG37" s="6">
        <f t="shared" ref="AG37:AG51" si="97">AG5</f>
        <v>-8535.7331997970759</v>
      </c>
      <c r="AI37" s="92" t="s">
        <v>8</v>
      </c>
      <c r="AJ37" s="6">
        <f t="shared" ref="AJ37:AJ51" si="98">AJ5</f>
        <v>-12344.113841252667</v>
      </c>
      <c r="AL37" s="92" t="s">
        <v>8</v>
      </c>
      <c r="AM37" s="6">
        <f t="shared" ref="AM37:AM51" si="99">AM5</f>
        <v>-263.75228545623247</v>
      </c>
      <c r="AO37" s="92" t="s">
        <v>8</v>
      </c>
      <c r="AP37" s="6">
        <f t="shared" ref="AP37:AP51" si="100">AP5</f>
        <v>-15486.046210566697</v>
      </c>
      <c r="AR37" s="92" t="s">
        <v>8</v>
      </c>
      <c r="AS37" s="6">
        <f t="shared" ref="AS37:AS51" si="101">AS5</f>
        <v>-22410.374649576857</v>
      </c>
      <c r="AU37" s="92" t="s">
        <v>8</v>
      </c>
      <c r="AV37" s="6">
        <f t="shared" ref="AV37:AV51" si="102">AV5</f>
        <v>-128.21173771081004</v>
      </c>
      <c r="AX37" s="92" t="s">
        <v>8</v>
      </c>
      <c r="AY37" s="6" t="str">
        <f t="shared" ref="AY37:AY51" si="103">AY5</f>
        <v xml:space="preserve"> </v>
      </c>
      <c r="BA37" s="92" t="s">
        <v>8</v>
      </c>
      <c r="BB37" s="6" t="str">
        <f t="shared" ref="BB37:BB51" si="104">BB5</f>
        <v xml:space="preserve"> </v>
      </c>
      <c r="BD37" s="92" t="s">
        <v>8</v>
      </c>
      <c r="BE37" s="6">
        <f t="shared" ref="BE37:BE51" si="105">BE5</f>
        <v>-99.786433748614002</v>
      </c>
      <c r="BG37" s="92" t="s">
        <v>8</v>
      </c>
      <c r="BH37" s="6" t="str">
        <f t="shared" ref="BH37:BH51" si="106">BH5</f>
        <v xml:space="preserve"> </v>
      </c>
      <c r="BJ37" s="92" t="s">
        <v>8</v>
      </c>
      <c r="BK37" s="6" t="str">
        <f t="shared" ref="BK37:BK51" si="107">BK5</f>
        <v xml:space="preserve"> </v>
      </c>
      <c r="BM37" s="92" t="s">
        <v>8</v>
      </c>
      <c r="BN37" s="6">
        <f t="shared" ref="BN37:BN51" si="108">BN5</f>
        <v>-200.06717821852556</v>
      </c>
      <c r="BP37" s="92" t="s">
        <v>8</v>
      </c>
      <c r="BQ37" s="6">
        <f t="shared" ref="BQ37:BQ51" si="109">BQ5</f>
        <v>382.26109725513095</v>
      </c>
      <c r="BS37" s="92" t="s">
        <v>8</v>
      </c>
      <c r="BT37" s="6">
        <f t="shared" ref="BT37:BT51" si="110">BT5</f>
        <v>382.26109725513095</v>
      </c>
      <c r="BV37" s="92" t="s">
        <v>8</v>
      </c>
      <c r="BW37" s="6">
        <f t="shared" ref="BW37:BW51" si="111">BW5</f>
        <v>-48.614332514738464</v>
      </c>
      <c r="BY37" s="92" t="s">
        <v>8</v>
      </c>
      <c r="BZ37" s="6">
        <f t="shared" ref="BZ37:BZ51" si="112">BZ5</f>
        <v>-20.189028552542482</v>
      </c>
      <c r="CB37" s="92" t="s">
        <v>8</v>
      </c>
      <c r="CC37" s="6">
        <f t="shared" ref="CC37:CC51" si="113">CC5</f>
        <v>13.734940766275088</v>
      </c>
      <c r="CE37" s="92" t="s">
        <v>8</v>
      </c>
      <c r="CF37" s="6">
        <f t="shared" ref="CF37:CF51" si="114">CF5</f>
        <v>0</v>
      </c>
      <c r="CH37" s="92" t="s">
        <v>8</v>
      </c>
      <c r="CI37" s="6">
        <f t="shared" ref="CI37:CI51" si="115">CI5</f>
        <v>0</v>
      </c>
      <c r="CK37" s="92" t="s">
        <v>8</v>
      </c>
      <c r="CL37" s="6">
        <f t="shared" ref="CL37:CL51" si="116">CL5</f>
        <v>0</v>
      </c>
      <c r="CN37" s="92" t="s">
        <v>8</v>
      </c>
      <c r="CO37" s="6">
        <f t="shared" ref="CO37:CO51" si="117">CO5</f>
        <v>0</v>
      </c>
      <c r="CQ37" s="92" t="s">
        <v>8</v>
      </c>
      <c r="CR37" s="6">
        <f t="shared" ref="CR37:CR51" si="118">CR5</f>
        <v>0</v>
      </c>
      <c r="CT37" s="92" t="s">
        <v>8</v>
      </c>
      <c r="CU37" s="6">
        <f t="shared" ref="CU37:CU51" si="119">CU5</f>
        <v>0</v>
      </c>
      <c r="CW37" s="92" t="s">
        <v>8</v>
      </c>
      <c r="CX37" s="6">
        <f t="shared" ref="CX37:CX51" si="120">CX5</f>
        <v>0</v>
      </c>
      <c r="CZ37" s="92" t="s">
        <v>8</v>
      </c>
      <c r="DA37" s="6">
        <f t="shared" ref="DA37:DA51" si="121">DA5</f>
        <v>0</v>
      </c>
      <c r="DC37" s="92" t="s">
        <v>8</v>
      </c>
      <c r="DD37" s="6">
        <f t="shared" ref="DD37:DD51" si="122">DD5</f>
        <v>0</v>
      </c>
      <c r="DF37" s="92" t="s">
        <v>8</v>
      </c>
      <c r="DG37" s="6">
        <f t="shared" ref="DG37:DG51" si="123">DG5</f>
        <v>0</v>
      </c>
      <c r="DI37" s="92" t="s">
        <v>8</v>
      </c>
      <c r="DJ37" s="6">
        <f t="shared" ref="DJ37:DJ51" si="124">DJ5</f>
        <v>0</v>
      </c>
      <c r="DL37" s="92" t="s">
        <v>8</v>
      </c>
      <c r="DM37" s="6">
        <f t="shared" ref="DM37:DM51" si="125">DM5</f>
        <v>0</v>
      </c>
      <c r="DO37" s="92" t="s">
        <v>8</v>
      </c>
      <c r="DP37" s="6">
        <f t="shared" ref="DP37:DP51" si="126">DP5</f>
        <v>0</v>
      </c>
      <c r="DR37" s="92" t="s">
        <v>8</v>
      </c>
      <c r="DS37" s="6">
        <f t="shared" ref="DS37:DS51" si="127">DS5</f>
        <v>0</v>
      </c>
      <c r="DU37" s="92" t="s">
        <v>8</v>
      </c>
      <c r="DV37" s="6">
        <f t="shared" ref="DV37:DV51" si="128">DV5</f>
        <v>0</v>
      </c>
      <c r="DX37" s="92" t="s">
        <v>8</v>
      </c>
      <c r="DY37" s="6">
        <f t="shared" ref="DY37:DY51" si="129">DY5</f>
        <v>0</v>
      </c>
      <c r="EA37" s="92" t="s">
        <v>8</v>
      </c>
      <c r="EB37" s="6">
        <f t="shared" ref="EB37:EB51" si="130">EB5</f>
        <v>0</v>
      </c>
      <c r="ED37" s="92" t="s">
        <v>8</v>
      </c>
      <c r="EE37" s="6">
        <f t="shared" ref="EE37:EE51" si="131">EE5</f>
        <v>0</v>
      </c>
      <c r="EG37" s="92" t="s">
        <v>8</v>
      </c>
      <c r="EH37" s="6">
        <f t="shared" ref="EH37:EH51" si="132">EH5</f>
        <v>0</v>
      </c>
      <c r="EJ37" s="92" t="s">
        <v>8</v>
      </c>
      <c r="EK37" s="6">
        <f t="shared" ref="EK37:EK51" si="133">EK5</f>
        <v>0</v>
      </c>
      <c r="EM37" s="92" t="s">
        <v>8</v>
      </c>
      <c r="EN37" s="6">
        <f t="shared" ref="EN37:EN51" si="134">EN5</f>
        <v>0</v>
      </c>
      <c r="EP37" s="92" t="s">
        <v>8</v>
      </c>
      <c r="EQ37" s="6">
        <f t="shared" ref="EQ37:EQ51" si="135">EQ5</f>
        <v>0</v>
      </c>
      <c r="ES37" s="92" t="s">
        <v>8</v>
      </c>
      <c r="ET37" s="6">
        <f t="shared" ref="ET37:ET51" si="136">ET5</f>
        <v>0</v>
      </c>
      <c r="EV37" s="92" t="s">
        <v>8</v>
      </c>
      <c r="EW37" s="6">
        <f t="shared" ref="EW37:EW51" si="137">EW5</f>
        <v>0</v>
      </c>
      <c r="EY37" s="92" t="s">
        <v>8</v>
      </c>
      <c r="EZ37" s="6">
        <f t="shared" ref="EZ37:EZ51" si="138">EZ5</f>
        <v>0</v>
      </c>
    </row>
    <row r="38" spans="1:156" x14ac:dyDescent="0.25">
      <c r="C38" s="60" t="str">
        <f t="shared" si="87"/>
        <v>Decreased damage costs to fishing vessel operators from cable snagging</v>
      </c>
      <c r="E38" s="92" t="s">
        <v>10</v>
      </c>
      <c r="F38" s="6">
        <f t="shared" si="88"/>
        <v>-133853.66268087394</v>
      </c>
      <c r="H38" s="92" t="s">
        <v>10</v>
      </c>
      <c r="I38" s="6" t="str">
        <f t="shared" si="89"/>
        <v xml:space="preserve"> </v>
      </c>
      <c r="K38" s="92" t="s">
        <v>10</v>
      </c>
      <c r="L38" s="6">
        <f t="shared" si="90"/>
        <v>83601.434370648218</v>
      </c>
      <c r="N38" s="92" t="s">
        <v>10</v>
      </c>
      <c r="O38" s="6">
        <f t="shared" si="91"/>
        <v>83601.434370648218</v>
      </c>
      <c r="Q38" s="92" t="s">
        <v>10</v>
      </c>
      <c r="R38" s="6">
        <f t="shared" si="92"/>
        <v>42485.974844099925</v>
      </c>
      <c r="T38" s="92" t="s">
        <v>10</v>
      </c>
      <c r="U38" s="6">
        <f t="shared" si="93"/>
        <v>133853.66268087394</v>
      </c>
      <c r="W38" s="92" t="s">
        <v>10</v>
      </c>
      <c r="X38" s="6">
        <f t="shared" si="94"/>
        <v>133853.66268087394</v>
      </c>
      <c r="Z38" s="92" t="s">
        <v>10</v>
      </c>
      <c r="AA38" s="6">
        <f t="shared" si="95"/>
        <v>133853.66268087394</v>
      </c>
      <c r="AC38" s="92" t="s">
        <v>10</v>
      </c>
      <c r="AD38" s="6">
        <f t="shared" si="96"/>
        <v>133853.66268087394</v>
      </c>
      <c r="AF38" s="92" t="s">
        <v>10</v>
      </c>
      <c r="AG38" s="6">
        <f t="shared" si="97"/>
        <v>133853.66268087394</v>
      </c>
      <c r="AI38" s="92" t="s">
        <v>10</v>
      </c>
      <c r="AJ38" s="6">
        <f t="shared" si="98"/>
        <v>133853.66268087394</v>
      </c>
      <c r="AL38" s="92" t="s">
        <v>10</v>
      </c>
      <c r="AM38" s="6">
        <f t="shared" si="99"/>
        <v>133853.66268087394</v>
      </c>
      <c r="AO38" s="92" t="s">
        <v>10</v>
      </c>
      <c r="AP38" s="6">
        <f t="shared" si="100"/>
        <v>133853.66268087394</v>
      </c>
      <c r="AR38" s="92" t="s">
        <v>10</v>
      </c>
      <c r="AS38" s="6">
        <f t="shared" si="101"/>
        <v>133853.66268087394</v>
      </c>
      <c r="AU38" s="92" t="s">
        <v>10</v>
      </c>
      <c r="AV38" s="6">
        <f t="shared" si="102"/>
        <v>133853.66268087394</v>
      </c>
      <c r="AX38" s="92" t="s">
        <v>10</v>
      </c>
      <c r="AY38" s="6" t="str">
        <f t="shared" si="103"/>
        <v xml:space="preserve"> </v>
      </c>
      <c r="BA38" s="92" t="s">
        <v>10</v>
      </c>
      <c r="BB38" s="6" t="str">
        <f t="shared" si="104"/>
        <v xml:space="preserve"> </v>
      </c>
      <c r="BD38" s="92" t="s">
        <v>10</v>
      </c>
      <c r="BE38" s="6">
        <f t="shared" si="105"/>
        <v>133853.66268087394</v>
      </c>
      <c r="BG38" s="92" t="s">
        <v>10</v>
      </c>
      <c r="BH38" s="6" t="str">
        <f t="shared" si="106"/>
        <v xml:space="preserve"> </v>
      </c>
      <c r="BJ38" s="92" t="s">
        <v>10</v>
      </c>
      <c r="BK38" s="6" t="str">
        <f t="shared" si="107"/>
        <v xml:space="preserve"> </v>
      </c>
      <c r="BM38" s="92" t="s">
        <v>10</v>
      </c>
      <c r="BN38" s="6">
        <f t="shared" si="108"/>
        <v>133853.66268087394</v>
      </c>
      <c r="BP38" s="92" t="s">
        <v>10</v>
      </c>
      <c r="BQ38" s="6">
        <f t="shared" si="109"/>
        <v>133853.66268087394</v>
      </c>
      <c r="BS38" s="92" t="s">
        <v>10</v>
      </c>
      <c r="BT38" s="6">
        <f t="shared" si="110"/>
        <v>133853.66268087394</v>
      </c>
      <c r="BV38" s="92" t="s">
        <v>10</v>
      </c>
      <c r="BW38" s="6">
        <f t="shared" si="111"/>
        <v>102331.81037718689</v>
      </c>
      <c r="BY38" s="92" t="s">
        <v>10</v>
      </c>
      <c r="BZ38" s="6">
        <f t="shared" si="112"/>
        <v>102331.81037718689</v>
      </c>
      <c r="CB38" s="92" t="s">
        <v>10</v>
      </c>
      <c r="CC38" s="6">
        <f t="shared" si="113"/>
        <v>61216.35085063857</v>
      </c>
      <c r="CE38" s="92" t="s">
        <v>10</v>
      </c>
      <c r="CF38" s="6">
        <f t="shared" si="114"/>
        <v>0</v>
      </c>
      <c r="CH38" s="92" t="s">
        <v>10</v>
      </c>
      <c r="CI38" s="6">
        <f t="shared" si="115"/>
        <v>0</v>
      </c>
      <c r="CK38" s="92" t="s">
        <v>10</v>
      </c>
      <c r="CL38" s="6">
        <f t="shared" si="116"/>
        <v>0</v>
      </c>
      <c r="CN38" s="92" t="s">
        <v>10</v>
      </c>
      <c r="CO38" s="6">
        <f t="shared" si="117"/>
        <v>0</v>
      </c>
      <c r="CQ38" s="92" t="s">
        <v>10</v>
      </c>
      <c r="CR38" s="6">
        <f t="shared" si="118"/>
        <v>0</v>
      </c>
      <c r="CT38" s="92" t="s">
        <v>10</v>
      </c>
      <c r="CU38" s="6">
        <f t="shared" si="119"/>
        <v>0</v>
      </c>
      <c r="CW38" s="92" t="s">
        <v>10</v>
      </c>
      <c r="CX38" s="6">
        <f t="shared" si="120"/>
        <v>0</v>
      </c>
      <c r="CZ38" s="92" t="s">
        <v>10</v>
      </c>
      <c r="DA38" s="6">
        <f t="shared" si="121"/>
        <v>0</v>
      </c>
      <c r="DC38" s="92" t="s">
        <v>10</v>
      </c>
      <c r="DD38" s="6">
        <f t="shared" si="122"/>
        <v>0</v>
      </c>
      <c r="DF38" s="92" t="s">
        <v>10</v>
      </c>
      <c r="DG38" s="6">
        <f t="shared" si="123"/>
        <v>0</v>
      </c>
      <c r="DI38" s="92" t="s">
        <v>10</v>
      </c>
      <c r="DJ38" s="6">
        <f t="shared" si="124"/>
        <v>0</v>
      </c>
      <c r="DL38" s="92" t="s">
        <v>10</v>
      </c>
      <c r="DM38" s="6">
        <f t="shared" si="125"/>
        <v>0</v>
      </c>
      <c r="DO38" s="92" t="s">
        <v>10</v>
      </c>
      <c r="DP38" s="6">
        <f t="shared" si="126"/>
        <v>0</v>
      </c>
      <c r="DR38" s="92" t="s">
        <v>10</v>
      </c>
      <c r="DS38" s="6">
        <f t="shared" si="127"/>
        <v>0</v>
      </c>
      <c r="DU38" s="92" t="s">
        <v>10</v>
      </c>
      <c r="DV38" s="6">
        <f t="shared" si="128"/>
        <v>0</v>
      </c>
      <c r="DX38" s="92" t="s">
        <v>10</v>
      </c>
      <c r="DY38" s="6">
        <f t="shared" si="129"/>
        <v>0</v>
      </c>
      <c r="EA38" s="92" t="s">
        <v>10</v>
      </c>
      <c r="EB38" s="6">
        <f t="shared" si="130"/>
        <v>0</v>
      </c>
      <c r="ED38" s="92" t="s">
        <v>10</v>
      </c>
      <c r="EE38" s="6">
        <f t="shared" si="131"/>
        <v>0</v>
      </c>
      <c r="EG38" s="92" t="s">
        <v>10</v>
      </c>
      <c r="EH38" s="6">
        <f t="shared" si="132"/>
        <v>0</v>
      </c>
      <c r="EJ38" s="92" t="s">
        <v>10</v>
      </c>
      <c r="EK38" s="6">
        <f t="shared" si="133"/>
        <v>0</v>
      </c>
      <c r="EM38" s="92" t="s">
        <v>10</v>
      </c>
      <c r="EN38" s="6">
        <f t="shared" si="134"/>
        <v>0</v>
      </c>
      <c r="EP38" s="92" t="s">
        <v>10</v>
      </c>
      <c r="EQ38" s="6">
        <f t="shared" si="135"/>
        <v>0</v>
      </c>
      <c r="ES38" s="92" t="s">
        <v>10</v>
      </c>
      <c r="ET38" s="6">
        <f t="shared" si="136"/>
        <v>0</v>
      </c>
      <c r="EV38" s="92" t="s">
        <v>10</v>
      </c>
      <c r="EW38" s="6">
        <f t="shared" si="137"/>
        <v>0</v>
      </c>
      <c r="EY38" s="92" t="s">
        <v>10</v>
      </c>
      <c r="EZ38" s="6">
        <f t="shared" si="138"/>
        <v>0</v>
      </c>
    </row>
    <row r="39" spans="1:156" x14ac:dyDescent="0.25">
      <c r="C39" s="60" t="str">
        <f t="shared" si="87"/>
        <v>Decreased risk of energy outages for island communities due to lower fault rates</v>
      </c>
      <c r="E39" s="92" t="s">
        <v>12</v>
      </c>
      <c r="F39" s="6">
        <f t="shared" si="88"/>
        <v>-52.986391661034077</v>
      </c>
      <c r="H39" s="92" t="s">
        <v>12</v>
      </c>
      <c r="I39" s="6" t="str">
        <f t="shared" si="89"/>
        <v xml:space="preserve"> </v>
      </c>
      <c r="K39" s="92" t="s">
        <v>12</v>
      </c>
      <c r="L39" s="6">
        <f t="shared" si="90"/>
        <v>1.7918103460253008</v>
      </c>
      <c r="N39" s="92" t="s">
        <v>12</v>
      </c>
      <c r="O39" s="6">
        <f t="shared" si="91"/>
        <v>1.7918103460253008</v>
      </c>
      <c r="Q39" s="92" t="s">
        <v>12</v>
      </c>
      <c r="R39" s="6">
        <f t="shared" si="92"/>
        <v>0</v>
      </c>
      <c r="T39" s="92" t="s">
        <v>12</v>
      </c>
      <c r="U39" s="6">
        <f t="shared" si="93"/>
        <v>52.986391661034077</v>
      </c>
      <c r="W39" s="92" t="s">
        <v>12</v>
      </c>
      <c r="X39" s="6">
        <f t="shared" si="94"/>
        <v>52.986391661034077</v>
      </c>
      <c r="Z39" s="92" t="s">
        <v>12</v>
      </c>
      <c r="AA39" s="6">
        <f t="shared" si="95"/>
        <v>52.986391661034077</v>
      </c>
      <c r="AC39" s="92" t="s">
        <v>12</v>
      </c>
      <c r="AD39" s="6">
        <f t="shared" si="96"/>
        <v>52.986391661034077</v>
      </c>
      <c r="AF39" s="92" t="s">
        <v>12</v>
      </c>
      <c r="AG39" s="6">
        <f t="shared" si="97"/>
        <v>52.986391661034077</v>
      </c>
      <c r="AI39" s="92" t="s">
        <v>12</v>
      </c>
      <c r="AJ39" s="6">
        <f t="shared" si="98"/>
        <v>52.986391661034077</v>
      </c>
      <c r="AL39" s="92" t="s">
        <v>12</v>
      </c>
      <c r="AM39" s="6">
        <f t="shared" si="99"/>
        <v>52.986391661034077</v>
      </c>
      <c r="AO39" s="92" t="s">
        <v>12</v>
      </c>
      <c r="AP39" s="6">
        <f t="shared" si="100"/>
        <v>52.986391661034077</v>
      </c>
      <c r="AR39" s="92" t="s">
        <v>12</v>
      </c>
      <c r="AS39" s="6">
        <f t="shared" si="101"/>
        <v>52.986391661034077</v>
      </c>
      <c r="AU39" s="92" t="s">
        <v>12</v>
      </c>
      <c r="AV39" s="6">
        <f t="shared" si="102"/>
        <v>52.986391661034077</v>
      </c>
      <c r="AX39" s="92" t="s">
        <v>12</v>
      </c>
      <c r="AY39" s="6" t="str">
        <f t="shared" si="103"/>
        <v xml:space="preserve"> </v>
      </c>
      <c r="BA39" s="92" t="s">
        <v>12</v>
      </c>
      <c r="BB39" s="6" t="str">
        <f t="shared" si="104"/>
        <v xml:space="preserve"> </v>
      </c>
      <c r="BD39" s="92" t="s">
        <v>12</v>
      </c>
      <c r="BE39" s="6">
        <f t="shared" si="105"/>
        <v>52.986391661034077</v>
      </c>
      <c r="BG39" s="92" t="s">
        <v>12</v>
      </c>
      <c r="BH39" s="6" t="str">
        <f t="shared" si="106"/>
        <v xml:space="preserve"> </v>
      </c>
      <c r="BJ39" s="92" t="s">
        <v>12</v>
      </c>
      <c r="BK39" s="6" t="str">
        <f t="shared" si="107"/>
        <v xml:space="preserve"> </v>
      </c>
      <c r="BM39" s="92" t="s">
        <v>12</v>
      </c>
      <c r="BN39" s="6">
        <f t="shared" si="108"/>
        <v>52.986391661034077</v>
      </c>
      <c r="BP39" s="92" t="s">
        <v>12</v>
      </c>
      <c r="BQ39" s="6">
        <f t="shared" si="109"/>
        <v>52.986391661034077</v>
      </c>
      <c r="BS39" s="92" t="s">
        <v>12</v>
      </c>
      <c r="BT39" s="6">
        <f t="shared" si="110"/>
        <v>52.986391661034077</v>
      </c>
      <c r="BV39" s="92" t="s">
        <v>12</v>
      </c>
      <c r="BW39" s="6">
        <f t="shared" si="111"/>
        <v>0</v>
      </c>
      <c r="BY39" s="92" t="s">
        <v>12</v>
      </c>
      <c r="BZ39" s="6">
        <f t="shared" si="112"/>
        <v>0</v>
      </c>
      <c r="CB39" s="92" t="s">
        <v>12</v>
      </c>
      <c r="CC39" s="6">
        <f t="shared" si="113"/>
        <v>0</v>
      </c>
      <c r="CE39" s="92" t="s">
        <v>12</v>
      </c>
      <c r="CF39" s="6">
        <f t="shared" si="114"/>
        <v>0</v>
      </c>
      <c r="CH39" s="92" t="s">
        <v>12</v>
      </c>
      <c r="CI39" s="6">
        <f t="shared" si="115"/>
        <v>0</v>
      </c>
      <c r="CK39" s="92" t="s">
        <v>12</v>
      </c>
      <c r="CL39" s="6">
        <f t="shared" si="116"/>
        <v>0</v>
      </c>
      <c r="CN39" s="92" t="s">
        <v>12</v>
      </c>
      <c r="CO39" s="6">
        <f t="shared" si="117"/>
        <v>0</v>
      </c>
      <c r="CQ39" s="92" t="s">
        <v>12</v>
      </c>
      <c r="CR39" s="6">
        <f t="shared" si="118"/>
        <v>0</v>
      </c>
      <c r="CT39" s="92" t="s">
        <v>12</v>
      </c>
      <c r="CU39" s="6">
        <f t="shared" si="119"/>
        <v>0</v>
      </c>
      <c r="CW39" s="92" t="s">
        <v>12</v>
      </c>
      <c r="CX39" s="6">
        <f t="shared" si="120"/>
        <v>0</v>
      </c>
      <c r="CZ39" s="92" t="s">
        <v>12</v>
      </c>
      <c r="DA39" s="6">
        <f t="shared" si="121"/>
        <v>0</v>
      </c>
      <c r="DC39" s="92" t="s">
        <v>12</v>
      </c>
      <c r="DD39" s="6">
        <f t="shared" si="122"/>
        <v>0</v>
      </c>
      <c r="DF39" s="92" t="s">
        <v>12</v>
      </c>
      <c r="DG39" s="6">
        <f t="shared" si="123"/>
        <v>0</v>
      </c>
      <c r="DI39" s="92" t="s">
        <v>12</v>
      </c>
      <c r="DJ39" s="6">
        <f t="shared" si="124"/>
        <v>0</v>
      </c>
      <c r="DL39" s="92" t="s">
        <v>12</v>
      </c>
      <c r="DM39" s="6">
        <f t="shared" si="125"/>
        <v>0</v>
      </c>
      <c r="DO39" s="92" t="s">
        <v>12</v>
      </c>
      <c r="DP39" s="6">
        <f t="shared" si="126"/>
        <v>0</v>
      </c>
      <c r="DR39" s="92" t="s">
        <v>12</v>
      </c>
      <c r="DS39" s="6">
        <f t="shared" si="127"/>
        <v>0</v>
      </c>
      <c r="DU39" s="92" t="s">
        <v>12</v>
      </c>
      <c r="DV39" s="6">
        <f t="shared" si="128"/>
        <v>0</v>
      </c>
      <c r="DX39" s="92" t="s">
        <v>12</v>
      </c>
      <c r="DY39" s="6">
        <f t="shared" si="129"/>
        <v>0</v>
      </c>
      <c r="EA39" s="92" t="s">
        <v>12</v>
      </c>
      <c r="EB39" s="6">
        <f t="shared" si="130"/>
        <v>0</v>
      </c>
      <c r="ED39" s="92" t="s">
        <v>12</v>
      </c>
      <c r="EE39" s="6">
        <f t="shared" si="131"/>
        <v>0</v>
      </c>
      <c r="EG39" s="92" t="s">
        <v>12</v>
      </c>
      <c r="EH39" s="6">
        <f t="shared" si="132"/>
        <v>0</v>
      </c>
      <c r="EJ39" s="92" t="s">
        <v>12</v>
      </c>
      <c r="EK39" s="6">
        <f t="shared" si="133"/>
        <v>0</v>
      </c>
      <c r="EM39" s="92" t="s">
        <v>12</v>
      </c>
      <c r="EN39" s="6">
        <f t="shared" si="134"/>
        <v>0</v>
      </c>
      <c r="EP39" s="92" t="s">
        <v>12</v>
      </c>
      <c r="EQ39" s="6">
        <f t="shared" si="135"/>
        <v>0</v>
      </c>
      <c r="ES39" s="92" t="s">
        <v>12</v>
      </c>
      <c r="ET39" s="6">
        <f t="shared" si="136"/>
        <v>0</v>
      </c>
      <c r="EV39" s="92" t="s">
        <v>12</v>
      </c>
      <c r="EW39" s="6">
        <f t="shared" si="137"/>
        <v>0</v>
      </c>
      <c r="EY39" s="92" t="s">
        <v>12</v>
      </c>
      <c r="EZ39" s="6">
        <f t="shared" si="138"/>
        <v>0</v>
      </c>
    </row>
    <row r="40" spans="1:156" x14ac:dyDescent="0.25">
      <c r="C40" s="60" t="str">
        <f t="shared" si="87"/>
        <v xml:space="preserve">Increased distribution costs leading to lower renewable generation on islands and lower GVA </v>
      </c>
      <c r="E40" s="92" t="s">
        <v>14</v>
      </c>
      <c r="F40" s="6">
        <f t="shared" si="88"/>
        <v>-346917.58506169362</v>
      </c>
      <c r="H40" s="92" t="s">
        <v>14</v>
      </c>
      <c r="I40" s="6" t="str">
        <f t="shared" si="89"/>
        <v xml:space="preserve"> </v>
      </c>
      <c r="K40" s="92" t="s">
        <v>14</v>
      </c>
      <c r="L40" s="6">
        <f t="shared" si="90"/>
        <v>0</v>
      </c>
      <c r="N40" s="92" t="s">
        <v>14</v>
      </c>
      <c r="O40" s="6">
        <f t="shared" si="91"/>
        <v>0</v>
      </c>
      <c r="Q40" s="92" t="s">
        <v>14</v>
      </c>
      <c r="R40" s="6">
        <f t="shared" si="92"/>
        <v>0</v>
      </c>
      <c r="T40" s="92" t="s">
        <v>14</v>
      </c>
      <c r="U40" s="6">
        <f t="shared" si="93"/>
        <v>0</v>
      </c>
      <c r="W40" s="92" t="s">
        <v>14</v>
      </c>
      <c r="X40" s="6">
        <f t="shared" si="94"/>
        <v>0</v>
      </c>
      <c r="Z40" s="92" t="s">
        <v>14</v>
      </c>
      <c r="AA40" s="6">
        <f t="shared" si="95"/>
        <v>0</v>
      </c>
      <c r="AC40" s="92" t="s">
        <v>14</v>
      </c>
      <c r="AD40" s="6">
        <f t="shared" si="96"/>
        <v>0</v>
      </c>
      <c r="AF40" s="92" t="s">
        <v>14</v>
      </c>
      <c r="AG40" s="6">
        <f t="shared" si="97"/>
        <v>0</v>
      </c>
      <c r="AI40" s="92" t="s">
        <v>14</v>
      </c>
      <c r="AJ40" s="6">
        <f t="shared" si="98"/>
        <v>0</v>
      </c>
      <c r="AL40" s="92" t="s">
        <v>14</v>
      </c>
      <c r="AM40" s="6">
        <f t="shared" si="99"/>
        <v>0</v>
      </c>
      <c r="AO40" s="92" t="s">
        <v>14</v>
      </c>
      <c r="AP40" s="6">
        <f t="shared" si="100"/>
        <v>0</v>
      </c>
      <c r="AR40" s="92" t="s">
        <v>14</v>
      </c>
      <c r="AS40" s="6">
        <f t="shared" si="101"/>
        <v>0</v>
      </c>
      <c r="AU40" s="92" t="s">
        <v>14</v>
      </c>
      <c r="AV40" s="6">
        <f t="shared" si="102"/>
        <v>0</v>
      </c>
      <c r="AX40" s="92" t="s">
        <v>14</v>
      </c>
      <c r="AY40" s="6" t="str">
        <f t="shared" si="103"/>
        <v xml:space="preserve"> </v>
      </c>
      <c r="BA40" s="92" t="s">
        <v>14</v>
      </c>
      <c r="BB40" s="6" t="str">
        <f t="shared" si="104"/>
        <v xml:space="preserve"> </v>
      </c>
      <c r="BD40" s="92" t="s">
        <v>14</v>
      </c>
      <c r="BE40" s="6">
        <f t="shared" si="105"/>
        <v>0</v>
      </c>
      <c r="BG40" s="92" t="s">
        <v>14</v>
      </c>
      <c r="BH40" s="6" t="str">
        <f t="shared" si="106"/>
        <v xml:space="preserve"> </v>
      </c>
      <c r="BJ40" s="92" t="s">
        <v>14</v>
      </c>
      <c r="BK40" s="6" t="str">
        <f t="shared" si="107"/>
        <v xml:space="preserve"> </v>
      </c>
      <c r="BM40" s="92" t="s">
        <v>14</v>
      </c>
      <c r="BN40" s="6">
        <f t="shared" si="108"/>
        <v>0</v>
      </c>
      <c r="BP40" s="92" t="s">
        <v>14</v>
      </c>
      <c r="BQ40" s="6">
        <f t="shared" si="109"/>
        <v>346917.58506169362</v>
      </c>
      <c r="BS40" s="92" t="s">
        <v>14</v>
      </c>
      <c r="BT40" s="6">
        <f t="shared" si="110"/>
        <v>346917.58506169362</v>
      </c>
      <c r="BV40" s="92" t="s">
        <v>14</v>
      </c>
      <c r="BW40" s="6">
        <f t="shared" si="111"/>
        <v>0</v>
      </c>
      <c r="BY40" s="92" t="s">
        <v>14</v>
      </c>
      <c r="BZ40" s="6">
        <f t="shared" si="112"/>
        <v>0</v>
      </c>
      <c r="CB40" s="92" t="s">
        <v>14</v>
      </c>
      <c r="CC40" s="6">
        <f t="shared" si="113"/>
        <v>0</v>
      </c>
      <c r="CE40" s="92" t="s">
        <v>14</v>
      </c>
      <c r="CF40" s="6">
        <f t="shared" si="114"/>
        <v>0</v>
      </c>
      <c r="CH40" s="92" t="s">
        <v>14</v>
      </c>
      <c r="CI40" s="6">
        <f t="shared" si="115"/>
        <v>0</v>
      </c>
      <c r="CK40" s="92" t="s">
        <v>14</v>
      </c>
      <c r="CL40" s="6">
        <f t="shared" si="116"/>
        <v>0</v>
      </c>
      <c r="CN40" s="92" t="s">
        <v>14</v>
      </c>
      <c r="CO40" s="6">
        <f t="shared" si="117"/>
        <v>0</v>
      </c>
      <c r="CQ40" s="92" t="s">
        <v>14</v>
      </c>
      <c r="CR40" s="6">
        <f t="shared" si="118"/>
        <v>0</v>
      </c>
      <c r="CT40" s="92" t="s">
        <v>14</v>
      </c>
      <c r="CU40" s="6">
        <f t="shared" si="119"/>
        <v>0</v>
      </c>
      <c r="CW40" s="92" t="s">
        <v>14</v>
      </c>
      <c r="CX40" s="6">
        <f t="shared" si="120"/>
        <v>0</v>
      </c>
      <c r="CZ40" s="92" t="s">
        <v>14</v>
      </c>
      <c r="DA40" s="6">
        <f t="shared" si="121"/>
        <v>0</v>
      </c>
      <c r="DC40" s="92" t="s">
        <v>14</v>
      </c>
      <c r="DD40" s="6">
        <f t="shared" si="122"/>
        <v>0</v>
      </c>
      <c r="DF40" s="92" t="s">
        <v>14</v>
      </c>
      <c r="DG40" s="6">
        <f t="shared" si="123"/>
        <v>0</v>
      </c>
      <c r="DI40" s="92" t="s">
        <v>14</v>
      </c>
      <c r="DJ40" s="6">
        <f t="shared" si="124"/>
        <v>0</v>
      </c>
      <c r="DL40" s="92" t="s">
        <v>14</v>
      </c>
      <c r="DM40" s="6">
        <f t="shared" si="125"/>
        <v>0</v>
      </c>
      <c r="DO40" s="92" t="s">
        <v>14</v>
      </c>
      <c r="DP40" s="6">
        <f t="shared" si="126"/>
        <v>0</v>
      </c>
      <c r="DR40" s="92" t="s">
        <v>14</v>
      </c>
      <c r="DS40" s="6">
        <f t="shared" si="127"/>
        <v>0</v>
      </c>
      <c r="DU40" s="92" t="s">
        <v>14</v>
      </c>
      <c r="DV40" s="6">
        <f t="shared" si="128"/>
        <v>0</v>
      </c>
      <c r="DX40" s="92" t="s">
        <v>14</v>
      </c>
      <c r="DY40" s="6">
        <f t="shared" si="129"/>
        <v>0</v>
      </c>
      <c r="EA40" s="92" t="s">
        <v>14</v>
      </c>
      <c r="EB40" s="6">
        <f t="shared" si="130"/>
        <v>0</v>
      </c>
      <c r="ED40" s="92" t="s">
        <v>14</v>
      </c>
      <c r="EE40" s="6">
        <f t="shared" si="131"/>
        <v>0</v>
      </c>
      <c r="EG40" s="92" t="s">
        <v>14</v>
      </c>
      <c r="EH40" s="6">
        <f t="shared" si="132"/>
        <v>0</v>
      </c>
      <c r="EJ40" s="92" t="s">
        <v>14</v>
      </c>
      <c r="EK40" s="6">
        <f t="shared" si="133"/>
        <v>0</v>
      </c>
      <c r="EM40" s="92" t="s">
        <v>14</v>
      </c>
      <c r="EN40" s="6">
        <f t="shared" si="134"/>
        <v>0</v>
      </c>
      <c r="EP40" s="92" t="s">
        <v>14</v>
      </c>
      <c r="EQ40" s="6">
        <f t="shared" si="135"/>
        <v>0</v>
      </c>
      <c r="ES40" s="92" t="s">
        <v>14</v>
      </c>
      <c r="ET40" s="6">
        <f t="shared" si="136"/>
        <v>0</v>
      </c>
      <c r="EV40" s="92" t="s">
        <v>14</v>
      </c>
      <c r="EW40" s="6">
        <f t="shared" si="137"/>
        <v>0</v>
      </c>
      <c r="EY40" s="92" t="s">
        <v>14</v>
      </c>
      <c r="EZ40" s="6">
        <f t="shared" si="138"/>
        <v>0</v>
      </c>
    </row>
    <row r="41" spans="1:156" x14ac:dyDescent="0.25">
      <c r="C41" s="60" t="str">
        <f t="shared" si="87"/>
        <v>Increased cost of fuel poverty eradication programme due to higher fuel bills</v>
      </c>
      <c r="E41" s="92" t="s">
        <v>16</v>
      </c>
      <c r="F41" s="6">
        <f t="shared" si="88"/>
        <v>-62212.877286098781</v>
      </c>
      <c r="H41" s="92" t="s">
        <v>16</v>
      </c>
      <c r="I41" s="6" t="str">
        <f t="shared" si="89"/>
        <v xml:space="preserve"> </v>
      </c>
      <c r="K41" s="92" t="s">
        <v>16</v>
      </c>
      <c r="L41" s="6">
        <f t="shared" si="90"/>
        <v>-11035.859866112791</v>
      </c>
      <c r="N41" s="92" t="s">
        <v>16</v>
      </c>
      <c r="O41" s="6">
        <f t="shared" si="91"/>
        <v>-10858.982160279731</v>
      </c>
      <c r="Q41" s="92" t="s">
        <v>16</v>
      </c>
      <c r="R41" s="6">
        <f t="shared" si="92"/>
        <v>-3153.3111191651988</v>
      </c>
      <c r="T41" s="92" t="s">
        <v>16</v>
      </c>
      <c r="U41" s="6">
        <f t="shared" si="93"/>
        <v>-26312.018225376276</v>
      </c>
      <c r="W41" s="92" t="s">
        <v>16</v>
      </c>
      <c r="X41" s="6">
        <f t="shared" si="94"/>
        <v>-578963.0271938137</v>
      </c>
      <c r="Z41" s="92" t="s">
        <v>16</v>
      </c>
      <c r="AA41" s="6">
        <f t="shared" si="95"/>
        <v>-538100.30616094836</v>
      </c>
      <c r="AC41" s="92" t="s">
        <v>16</v>
      </c>
      <c r="AD41" s="6">
        <f t="shared" si="96"/>
        <v>-26135.140519543202</v>
      </c>
      <c r="AF41" s="92" t="s">
        <v>16</v>
      </c>
      <c r="AG41" s="6">
        <f t="shared" si="97"/>
        <v>-578786.14948798064</v>
      </c>
      <c r="AI41" s="92" t="s">
        <v>16</v>
      </c>
      <c r="AJ41" s="6">
        <f t="shared" si="98"/>
        <v>-537923.42845511518</v>
      </c>
      <c r="AL41" s="92" t="s">
        <v>16</v>
      </c>
      <c r="AM41" s="6">
        <f t="shared" si="99"/>
        <v>-30998.639510357345</v>
      </c>
      <c r="AO41" s="92" t="s">
        <v>16</v>
      </c>
      <c r="AP41" s="6">
        <f t="shared" si="100"/>
        <v>-1035818.6558166073</v>
      </c>
      <c r="AR41" s="92" t="s">
        <v>16</v>
      </c>
      <c r="AS41" s="6">
        <f t="shared" si="101"/>
        <v>-961522.79939321592</v>
      </c>
      <c r="AU41" s="92" t="s">
        <v>16</v>
      </c>
      <c r="AV41" s="6">
        <f t="shared" si="102"/>
        <v>-26993.90190399022</v>
      </c>
      <c r="AX41" s="92" t="s">
        <v>16</v>
      </c>
      <c r="AY41" s="6" t="str">
        <f t="shared" si="103"/>
        <v xml:space="preserve"> </v>
      </c>
      <c r="BA41" s="92" t="s">
        <v>16</v>
      </c>
      <c r="BB41" s="6" t="str">
        <f t="shared" si="104"/>
        <v xml:space="preserve"> </v>
      </c>
      <c r="BD41" s="92" t="s">
        <v>16</v>
      </c>
      <c r="BE41" s="6">
        <f t="shared" si="105"/>
        <v>-26817.02419815716</v>
      </c>
      <c r="BG41" s="92" t="s">
        <v>16</v>
      </c>
      <c r="BH41" s="6" t="str">
        <f t="shared" si="106"/>
        <v xml:space="preserve"> </v>
      </c>
      <c r="BJ41" s="92" t="s">
        <v>16</v>
      </c>
      <c r="BK41" s="6" t="str">
        <f t="shared" si="107"/>
        <v xml:space="preserve"> </v>
      </c>
      <c r="BM41" s="92" t="s">
        <v>16</v>
      </c>
      <c r="BN41" s="6">
        <f t="shared" si="108"/>
        <v>-31680.523188971303</v>
      </c>
      <c r="BP41" s="92" t="s">
        <v>16</v>
      </c>
      <c r="BQ41" s="6">
        <f t="shared" si="109"/>
        <v>62212.877286098781</v>
      </c>
      <c r="BS41" s="92" t="s">
        <v>16</v>
      </c>
      <c r="BT41" s="6">
        <f t="shared" si="110"/>
        <v>62212.877286098781</v>
      </c>
      <c r="BV41" s="92" t="s">
        <v>16</v>
      </c>
      <c r="BW41" s="6">
        <f t="shared" si="111"/>
        <v>-17228.297359870863</v>
      </c>
      <c r="BY41" s="92" t="s">
        <v>16</v>
      </c>
      <c r="BZ41" s="6">
        <f t="shared" si="112"/>
        <v>-17051.419654037803</v>
      </c>
      <c r="CB41" s="92" t="s">
        <v>16</v>
      </c>
      <c r="CC41" s="6">
        <f t="shared" si="113"/>
        <v>-9345.748612923242</v>
      </c>
      <c r="CE41" s="92" t="s">
        <v>16</v>
      </c>
      <c r="CF41" s="6">
        <f t="shared" si="114"/>
        <v>0</v>
      </c>
      <c r="CH41" s="92" t="s">
        <v>16</v>
      </c>
      <c r="CI41" s="6">
        <f t="shared" si="115"/>
        <v>0</v>
      </c>
      <c r="CK41" s="92" t="s">
        <v>16</v>
      </c>
      <c r="CL41" s="6">
        <f t="shared" si="116"/>
        <v>0</v>
      </c>
      <c r="CN41" s="92" t="s">
        <v>16</v>
      </c>
      <c r="CO41" s="6">
        <f t="shared" si="117"/>
        <v>0</v>
      </c>
      <c r="CQ41" s="92" t="s">
        <v>16</v>
      </c>
      <c r="CR41" s="6">
        <f t="shared" si="118"/>
        <v>0</v>
      </c>
      <c r="CT41" s="92" t="s">
        <v>16</v>
      </c>
      <c r="CU41" s="6">
        <f t="shared" si="119"/>
        <v>0</v>
      </c>
      <c r="CW41" s="92" t="s">
        <v>16</v>
      </c>
      <c r="CX41" s="6">
        <f t="shared" si="120"/>
        <v>0</v>
      </c>
      <c r="CZ41" s="92" t="s">
        <v>16</v>
      </c>
      <c r="DA41" s="6">
        <f t="shared" si="121"/>
        <v>0</v>
      </c>
      <c r="DC41" s="92" t="s">
        <v>16</v>
      </c>
      <c r="DD41" s="6">
        <f t="shared" si="122"/>
        <v>0</v>
      </c>
      <c r="DF41" s="92" t="s">
        <v>16</v>
      </c>
      <c r="DG41" s="6">
        <f t="shared" si="123"/>
        <v>0</v>
      </c>
      <c r="DI41" s="92" t="s">
        <v>16</v>
      </c>
      <c r="DJ41" s="6">
        <f t="shared" si="124"/>
        <v>0</v>
      </c>
      <c r="DL41" s="92" t="s">
        <v>16</v>
      </c>
      <c r="DM41" s="6">
        <f t="shared" si="125"/>
        <v>0</v>
      </c>
      <c r="DO41" s="92" t="s">
        <v>16</v>
      </c>
      <c r="DP41" s="6">
        <f t="shared" si="126"/>
        <v>0</v>
      </c>
      <c r="DR41" s="92" t="s">
        <v>16</v>
      </c>
      <c r="DS41" s="6">
        <f t="shared" si="127"/>
        <v>0</v>
      </c>
      <c r="DU41" s="92" t="s">
        <v>16</v>
      </c>
      <c r="DV41" s="6">
        <f t="shared" si="128"/>
        <v>0</v>
      </c>
      <c r="DX41" s="92" t="s">
        <v>16</v>
      </c>
      <c r="DY41" s="6">
        <f t="shared" si="129"/>
        <v>0</v>
      </c>
      <c r="EA41" s="92" t="s">
        <v>16</v>
      </c>
      <c r="EB41" s="6">
        <f t="shared" si="130"/>
        <v>0</v>
      </c>
      <c r="ED41" s="92" t="s">
        <v>16</v>
      </c>
      <c r="EE41" s="6">
        <f t="shared" si="131"/>
        <v>0</v>
      </c>
      <c r="EG41" s="92" t="s">
        <v>16</v>
      </c>
      <c r="EH41" s="6">
        <f t="shared" si="132"/>
        <v>0</v>
      </c>
      <c r="EJ41" s="92" t="s">
        <v>16</v>
      </c>
      <c r="EK41" s="6">
        <f t="shared" si="133"/>
        <v>0</v>
      </c>
      <c r="EM41" s="92" t="s">
        <v>16</v>
      </c>
      <c r="EN41" s="6">
        <f t="shared" si="134"/>
        <v>0</v>
      </c>
      <c r="EP41" s="92" t="s">
        <v>16</v>
      </c>
      <c r="EQ41" s="6">
        <f t="shared" si="135"/>
        <v>0</v>
      </c>
      <c r="ES41" s="92" t="s">
        <v>16</v>
      </c>
      <c r="ET41" s="6">
        <f t="shared" si="136"/>
        <v>0</v>
      </c>
      <c r="EV41" s="92" t="s">
        <v>16</v>
      </c>
      <c r="EW41" s="6">
        <f t="shared" si="137"/>
        <v>0</v>
      </c>
      <c r="EY41" s="92" t="s">
        <v>16</v>
      </c>
      <c r="EZ41" s="6">
        <f t="shared" si="138"/>
        <v>0</v>
      </c>
    </row>
    <row r="42" spans="1:156" x14ac:dyDescent="0.25">
      <c r="C42" s="60" t="str">
        <f t="shared" si="87"/>
        <v>Increased cost to fishing operators due to loss of access during cable installation</v>
      </c>
      <c r="E42" s="92" t="s">
        <v>18</v>
      </c>
      <c r="F42" s="6">
        <f t="shared" si="88"/>
        <v>-93188.527803996374</v>
      </c>
      <c r="H42" s="92" t="s">
        <v>18</v>
      </c>
      <c r="I42" s="6" t="str">
        <f t="shared" si="89"/>
        <v xml:space="preserve"> </v>
      </c>
      <c r="K42" s="92" t="s">
        <v>18</v>
      </c>
      <c r="L42" s="6">
        <f t="shared" si="90"/>
        <v>-2186.6481333291158</v>
      </c>
      <c r="N42" s="92" t="s">
        <v>18</v>
      </c>
      <c r="O42" s="6">
        <f t="shared" si="91"/>
        <v>-1345.6296205102262</v>
      </c>
      <c r="Q42" s="92" t="s">
        <v>18</v>
      </c>
      <c r="R42" s="6">
        <f t="shared" si="92"/>
        <v>-341.92228062145296</v>
      </c>
      <c r="T42" s="92" t="s">
        <v>18</v>
      </c>
      <c r="U42" s="6">
        <f t="shared" si="93"/>
        <v>-7039.7385679561849</v>
      </c>
      <c r="W42" s="92" t="s">
        <v>18</v>
      </c>
      <c r="X42" s="6">
        <f t="shared" si="94"/>
        <v>-254749.56283538</v>
      </c>
      <c r="Z42" s="92" t="s">
        <v>18</v>
      </c>
      <c r="AA42" s="6">
        <f t="shared" si="95"/>
        <v>-367427.99285621441</v>
      </c>
      <c r="AC42" s="92" t="s">
        <v>18</v>
      </c>
      <c r="AD42" s="6">
        <f t="shared" si="96"/>
        <v>-6198.7200551372662</v>
      </c>
      <c r="AF42" s="92" t="s">
        <v>18</v>
      </c>
      <c r="AG42" s="6">
        <f t="shared" si="97"/>
        <v>-253908.54432256098</v>
      </c>
      <c r="AI42" s="92" t="s">
        <v>18</v>
      </c>
      <c r="AJ42" s="6">
        <f t="shared" si="98"/>
        <v>-366586.97434339544</v>
      </c>
      <c r="AL42" s="92" t="s">
        <v>18</v>
      </c>
      <c r="AM42" s="6">
        <f t="shared" si="99"/>
        <v>-9165.723070852473</v>
      </c>
      <c r="AO42" s="92" t="s">
        <v>18</v>
      </c>
      <c r="AP42" s="6">
        <f t="shared" si="100"/>
        <v>-459547.22173889563</v>
      </c>
      <c r="AR42" s="92" t="s">
        <v>18</v>
      </c>
      <c r="AS42" s="6">
        <f t="shared" si="101"/>
        <v>-664417.09450404928</v>
      </c>
      <c r="AU42" s="92" t="s">
        <v>18</v>
      </c>
      <c r="AV42" s="6">
        <f t="shared" si="102"/>
        <v>8080.2117444709729</v>
      </c>
      <c r="AX42" s="92" t="s">
        <v>18</v>
      </c>
      <c r="AY42" s="6" t="str">
        <f t="shared" si="103"/>
        <v xml:space="preserve"> </v>
      </c>
      <c r="BA42" s="92" t="s">
        <v>18</v>
      </c>
      <c r="BB42" s="6" t="str">
        <f t="shared" si="104"/>
        <v xml:space="preserve"> </v>
      </c>
      <c r="BD42" s="92" t="s">
        <v>18</v>
      </c>
      <c r="BE42" s="6">
        <f t="shared" si="105"/>
        <v>8921.2302572898916</v>
      </c>
      <c r="BG42" s="92" t="s">
        <v>18</v>
      </c>
      <c r="BH42" s="6" t="str">
        <f t="shared" si="106"/>
        <v xml:space="preserve"> </v>
      </c>
      <c r="BJ42" s="92" t="s">
        <v>18</v>
      </c>
      <c r="BK42" s="6" t="str">
        <f t="shared" si="107"/>
        <v xml:space="preserve"> </v>
      </c>
      <c r="BM42" s="92" t="s">
        <v>18</v>
      </c>
      <c r="BN42" s="6">
        <f t="shared" si="108"/>
        <v>5954.2272415746847</v>
      </c>
      <c r="BP42" s="92" t="s">
        <v>18</v>
      </c>
      <c r="BQ42" s="6">
        <f t="shared" si="109"/>
        <v>93188.527803996374</v>
      </c>
      <c r="BS42" s="92" t="s">
        <v>18</v>
      </c>
      <c r="BT42" s="6">
        <f t="shared" si="110"/>
        <v>93188.527803996374</v>
      </c>
      <c r="BV42" s="92" t="s">
        <v>18</v>
      </c>
      <c r="BW42" s="6">
        <f t="shared" si="111"/>
        <v>11124.423017100664</v>
      </c>
      <c r="BY42" s="92" t="s">
        <v>18</v>
      </c>
      <c r="BZ42" s="6">
        <f t="shared" si="112"/>
        <v>11965.441529919583</v>
      </c>
      <c r="CB42" s="92" t="s">
        <v>18</v>
      </c>
      <c r="CC42" s="6">
        <f t="shared" si="113"/>
        <v>12969.148869808356</v>
      </c>
      <c r="CE42" s="92" t="s">
        <v>18</v>
      </c>
      <c r="CF42" s="6">
        <f t="shared" si="114"/>
        <v>0</v>
      </c>
      <c r="CH42" s="92" t="s">
        <v>18</v>
      </c>
      <c r="CI42" s="6">
        <f t="shared" si="115"/>
        <v>0</v>
      </c>
      <c r="CK42" s="92" t="s">
        <v>18</v>
      </c>
      <c r="CL42" s="6">
        <f t="shared" si="116"/>
        <v>0</v>
      </c>
      <c r="CN42" s="92" t="s">
        <v>18</v>
      </c>
      <c r="CO42" s="6">
        <f t="shared" si="117"/>
        <v>0</v>
      </c>
      <c r="CQ42" s="92" t="s">
        <v>18</v>
      </c>
      <c r="CR42" s="6">
        <f t="shared" si="118"/>
        <v>0</v>
      </c>
      <c r="CT42" s="92" t="s">
        <v>18</v>
      </c>
      <c r="CU42" s="6">
        <f t="shared" si="119"/>
        <v>0</v>
      </c>
      <c r="CW42" s="92" t="s">
        <v>18</v>
      </c>
      <c r="CX42" s="6">
        <f t="shared" si="120"/>
        <v>0</v>
      </c>
      <c r="CZ42" s="92" t="s">
        <v>18</v>
      </c>
      <c r="DA42" s="6">
        <f t="shared" si="121"/>
        <v>0</v>
      </c>
      <c r="DC42" s="92" t="s">
        <v>18</v>
      </c>
      <c r="DD42" s="6">
        <f t="shared" si="122"/>
        <v>0</v>
      </c>
      <c r="DF42" s="92" t="s">
        <v>18</v>
      </c>
      <c r="DG42" s="6">
        <f t="shared" si="123"/>
        <v>0</v>
      </c>
      <c r="DI42" s="92" t="s">
        <v>18</v>
      </c>
      <c r="DJ42" s="6">
        <f t="shared" si="124"/>
        <v>0</v>
      </c>
      <c r="DL42" s="92" t="s">
        <v>18</v>
      </c>
      <c r="DM42" s="6">
        <f t="shared" si="125"/>
        <v>0</v>
      </c>
      <c r="DO42" s="92" t="s">
        <v>18</v>
      </c>
      <c r="DP42" s="6">
        <f t="shared" si="126"/>
        <v>0</v>
      </c>
      <c r="DR42" s="92" t="s">
        <v>18</v>
      </c>
      <c r="DS42" s="6">
        <f t="shared" si="127"/>
        <v>0</v>
      </c>
      <c r="DU42" s="92" t="s">
        <v>18</v>
      </c>
      <c r="DV42" s="6">
        <f t="shared" si="128"/>
        <v>0</v>
      </c>
      <c r="DX42" s="92" t="s">
        <v>18</v>
      </c>
      <c r="DY42" s="6">
        <f t="shared" si="129"/>
        <v>0</v>
      </c>
      <c r="EA42" s="92" t="s">
        <v>18</v>
      </c>
      <c r="EB42" s="6">
        <f t="shared" si="130"/>
        <v>0</v>
      </c>
      <c r="ED42" s="92" t="s">
        <v>18</v>
      </c>
      <c r="EE42" s="6">
        <f t="shared" si="131"/>
        <v>0</v>
      </c>
      <c r="EG42" s="92" t="s">
        <v>18</v>
      </c>
      <c r="EH42" s="6">
        <f t="shared" si="132"/>
        <v>0</v>
      </c>
      <c r="EJ42" s="92" t="s">
        <v>18</v>
      </c>
      <c r="EK42" s="6">
        <f t="shared" si="133"/>
        <v>0</v>
      </c>
      <c r="EM42" s="92" t="s">
        <v>18</v>
      </c>
      <c r="EN42" s="6">
        <f t="shared" si="134"/>
        <v>0</v>
      </c>
      <c r="EP42" s="92" t="s">
        <v>18</v>
      </c>
      <c r="EQ42" s="6">
        <f t="shared" si="135"/>
        <v>0</v>
      </c>
      <c r="ES42" s="92" t="s">
        <v>18</v>
      </c>
      <c r="ET42" s="6">
        <f t="shared" si="136"/>
        <v>0</v>
      </c>
      <c r="EV42" s="92" t="s">
        <v>18</v>
      </c>
      <c r="EW42" s="6">
        <f t="shared" si="137"/>
        <v>0</v>
      </c>
      <c r="EY42" s="92" t="s">
        <v>18</v>
      </c>
      <c r="EZ42" s="6">
        <f t="shared" si="138"/>
        <v>0</v>
      </c>
    </row>
    <row r="43" spans="1:156" x14ac:dyDescent="0.25">
      <c r="C43" s="60" t="str">
        <f t="shared" si="87"/>
        <v>Decreased risk of energy outages for renewable generators due to lower fault rates</v>
      </c>
      <c r="E43" s="92" t="s">
        <v>20</v>
      </c>
      <c r="F43" s="6">
        <f t="shared" si="88"/>
        <v>-264.77269714509401</v>
      </c>
      <c r="H43" s="92" t="s">
        <v>20</v>
      </c>
      <c r="I43" s="6" t="str">
        <f t="shared" si="89"/>
        <v xml:space="preserve"> </v>
      </c>
      <c r="K43" s="92" t="s">
        <v>20</v>
      </c>
      <c r="L43" s="6">
        <f t="shared" si="90"/>
        <v>8.9536660870321896</v>
      </c>
      <c r="N43" s="92" t="s">
        <v>20</v>
      </c>
      <c r="O43" s="6">
        <f t="shared" si="91"/>
        <v>8.9536660870321896</v>
      </c>
      <c r="Q43" s="92" t="s">
        <v>20</v>
      </c>
      <c r="R43" s="6">
        <f t="shared" si="92"/>
        <v>0</v>
      </c>
      <c r="T43" s="92" t="s">
        <v>20</v>
      </c>
      <c r="U43" s="6">
        <f t="shared" si="93"/>
        <v>264.77269714509401</v>
      </c>
      <c r="W43" s="92" t="s">
        <v>20</v>
      </c>
      <c r="X43" s="6">
        <f t="shared" si="94"/>
        <v>264.77269714509401</v>
      </c>
      <c r="Z43" s="92" t="s">
        <v>20</v>
      </c>
      <c r="AA43" s="6">
        <f t="shared" si="95"/>
        <v>264.77269714509401</v>
      </c>
      <c r="AC43" s="92" t="s">
        <v>20</v>
      </c>
      <c r="AD43" s="6">
        <f t="shared" si="96"/>
        <v>264.77269714509401</v>
      </c>
      <c r="AF43" s="92" t="s">
        <v>20</v>
      </c>
      <c r="AG43" s="6">
        <f t="shared" si="97"/>
        <v>264.77269714509401</v>
      </c>
      <c r="AI43" s="92" t="s">
        <v>20</v>
      </c>
      <c r="AJ43" s="6">
        <f t="shared" si="98"/>
        <v>264.77269714509401</v>
      </c>
      <c r="AL43" s="92" t="s">
        <v>20</v>
      </c>
      <c r="AM43" s="6">
        <f t="shared" si="99"/>
        <v>264.77269714509401</v>
      </c>
      <c r="AO43" s="92" t="s">
        <v>20</v>
      </c>
      <c r="AP43" s="6">
        <f t="shared" si="100"/>
        <v>264.77269714509401</v>
      </c>
      <c r="AR43" s="92" t="s">
        <v>20</v>
      </c>
      <c r="AS43" s="6">
        <f t="shared" si="101"/>
        <v>264.77269714509401</v>
      </c>
      <c r="AU43" s="92" t="s">
        <v>20</v>
      </c>
      <c r="AV43" s="6">
        <f t="shared" si="102"/>
        <v>264.77269714509401</v>
      </c>
      <c r="AX43" s="92" t="s">
        <v>20</v>
      </c>
      <c r="AY43" s="6" t="str">
        <f t="shared" si="103"/>
        <v xml:space="preserve"> </v>
      </c>
      <c r="BA43" s="92" t="s">
        <v>20</v>
      </c>
      <c r="BB43" s="6" t="str">
        <f t="shared" si="104"/>
        <v xml:space="preserve"> </v>
      </c>
      <c r="BD43" s="92" t="s">
        <v>20</v>
      </c>
      <c r="BE43" s="6">
        <f t="shared" si="105"/>
        <v>264.77269714509401</v>
      </c>
      <c r="BG43" s="92" t="s">
        <v>20</v>
      </c>
      <c r="BH43" s="6" t="str">
        <f t="shared" si="106"/>
        <v xml:space="preserve"> </v>
      </c>
      <c r="BJ43" s="92" t="s">
        <v>20</v>
      </c>
      <c r="BK43" s="6" t="str">
        <f t="shared" si="107"/>
        <v xml:space="preserve"> </v>
      </c>
      <c r="BM43" s="92" t="s">
        <v>20</v>
      </c>
      <c r="BN43" s="6">
        <f t="shared" si="108"/>
        <v>264.77269714509401</v>
      </c>
      <c r="BP43" s="92" t="s">
        <v>20</v>
      </c>
      <c r="BQ43" s="6">
        <f t="shared" si="109"/>
        <v>264.77269714509401</v>
      </c>
      <c r="BS43" s="92" t="s">
        <v>20</v>
      </c>
      <c r="BT43" s="6">
        <f t="shared" si="110"/>
        <v>264.77269714509401</v>
      </c>
      <c r="BV43" s="92" t="s">
        <v>20</v>
      </c>
      <c r="BW43" s="6">
        <f t="shared" si="111"/>
        <v>0</v>
      </c>
      <c r="BY43" s="92" t="s">
        <v>20</v>
      </c>
      <c r="BZ43" s="6">
        <f t="shared" si="112"/>
        <v>0</v>
      </c>
      <c r="CB43" s="92" t="s">
        <v>20</v>
      </c>
      <c r="CC43" s="6">
        <f t="shared" si="113"/>
        <v>0</v>
      </c>
      <c r="CE43" s="92" t="s">
        <v>20</v>
      </c>
      <c r="CF43" s="6">
        <f t="shared" si="114"/>
        <v>0</v>
      </c>
      <c r="CH43" s="92" t="s">
        <v>20</v>
      </c>
      <c r="CI43" s="6">
        <f t="shared" si="115"/>
        <v>0</v>
      </c>
      <c r="CK43" s="92" t="s">
        <v>20</v>
      </c>
      <c r="CL43" s="6">
        <f t="shared" si="116"/>
        <v>0</v>
      </c>
      <c r="CN43" s="92" t="s">
        <v>20</v>
      </c>
      <c r="CO43" s="6">
        <f t="shared" si="117"/>
        <v>0</v>
      </c>
      <c r="CQ43" s="92" t="s">
        <v>20</v>
      </c>
      <c r="CR43" s="6">
        <f t="shared" si="118"/>
        <v>0</v>
      </c>
      <c r="CT43" s="92" t="s">
        <v>20</v>
      </c>
      <c r="CU43" s="6">
        <f t="shared" si="119"/>
        <v>0</v>
      </c>
      <c r="CW43" s="92" t="s">
        <v>20</v>
      </c>
      <c r="CX43" s="6">
        <f t="shared" si="120"/>
        <v>0</v>
      </c>
      <c r="CZ43" s="92" t="s">
        <v>20</v>
      </c>
      <c r="DA43" s="6">
        <f t="shared" si="121"/>
        <v>0</v>
      </c>
      <c r="DC43" s="92" t="s">
        <v>20</v>
      </c>
      <c r="DD43" s="6">
        <f t="shared" si="122"/>
        <v>0</v>
      </c>
      <c r="DF43" s="92" t="s">
        <v>20</v>
      </c>
      <c r="DG43" s="6">
        <f t="shared" si="123"/>
        <v>0</v>
      </c>
      <c r="DI43" s="92" t="s">
        <v>20</v>
      </c>
      <c r="DJ43" s="6">
        <f t="shared" si="124"/>
        <v>0</v>
      </c>
      <c r="DL43" s="92" t="s">
        <v>20</v>
      </c>
      <c r="DM43" s="6">
        <f t="shared" si="125"/>
        <v>0</v>
      </c>
      <c r="DO43" s="92" t="s">
        <v>20</v>
      </c>
      <c r="DP43" s="6">
        <f t="shared" si="126"/>
        <v>0</v>
      </c>
      <c r="DR43" s="92" t="s">
        <v>20</v>
      </c>
      <c r="DS43" s="6">
        <f t="shared" si="127"/>
        <v>0</v>
      </c>
      <c r="DU43" s="92" t="s">
        <v>20</v>
      </c>
      <c r="DV43" s="6">
        <f t="shared" si="128"/>
        <v>0</v>
      </c>
      <c r="DX43" s="92" t="s">
        <v>20</v>
      </c>
      <c r="DY43" s="6">
        <f t="shared" si="129"/>
        <v>0</v>
      </c>
      <c r="EA43" s="92" t="s">
        <v>20</v>
      </c>
      <c r="EB43" s="6">
        <f t="shared" si="130"/>
        <v>0</v>
      </c>
      <c r="ED43" s="92" t="s">
        <v>20</v>
      </c>
      <c r="EE43" s="6">
        <f t="shared" si="131"/>
        <v>0</v>
      </c>
      <c r="EG43" s="92" t="s">
        <v>20</v>
      </c>
      <c r="EH43" s="6">
        <f t="shared" si="132"/>
        <v>0</v>
      </c>
      <c r="EJ43" s="92" t="s">
        <v>20</v>
      </c>
      <c r="EK43" s="6">
        <f t="shared" si="133"/>
        <v>0</v>
      </c>
      <c r="EM43" s="92" t="s">
        <v>20</v>
      </c>
      <c r="EN43" s="6">
        <f t="shared" si="134"/>
        <v>0</v>
      </c>
      <c r="EP43" s="92" t="s">
        <v>20</v>
      </c>
      <c r="EQ43" s="6">
        <f t="shared" si="135"/>
        <v>0</v>
      </c>
      <c r="ES43" s="92" t="s">
        <v>20</v>
      </c>
      <c r="ET43" s="6">
        <f t="shared" si="136"/>
        <v>0</v>
      </c>
      <c r="EV43" s="92" t="s">
        <v>20</v>
      </c>
      <c r="EW43" s="6">
        <f t="shared" si="137"/>
        <v>0</v>
      </c>
      <c r="EY43" s="92" t="s">
        <v>20</v>
      </c>
      <c r="EZ43" s="6">
        <f t="shared" si="138"/>
        <v>0</v>
      </c>
    </row>
    <row r="44" spans="1:156" x14ac:dyDescent="0.25">
      <c r="C44" s="60" t="str">
        <f t="shared" si="87"/>
        <v>Increased distribution costs leading to lower renewable generation on islands and higher GHG emissions</v>
      </c>
      <c r="E44" s="92" t="s">
        <v>22</v>
      </c>
      <c r="F44" s="6">
        <f t="shared" si="88"/>
        <v>-240291.33535069195</v>
      </c>
      <c r="H44" s="92" t="s">
        <v>22</v>
      </c>
      <c r="I44" s="6" t="str">
        <f t="shared" si="89"/>
        <v xml:space="preserve"> </v>
      </c>
      <c r="K44" s="92" t="s">
        <v>22</v>
      </c>
      <c r="L44" s="6">
        <f t="shared" si="90"/>
        <v>0</v>
      </c>
      <c r="N44" s="92" t="s">
        <v>22</v>
      </c>
      <c r="O44" s="6">
        <f t="shared" si="91"/>
        <v>0</v>
      </c>
      <c r="Q44" s="92" t="s">
        <v>22</v>
      </c>
      <c r="R44" s="6">
        <f t="shared" si="92"/>
        <v>0</v>
      </c>
      <c r="T44" s="92" t="s">
        <v>22</v>
      </c>
      <c r="U44" s="6">
        <f t="shared" si="93"/>
        <v>0</v>
      </c>
      <c r="W44" s="92" t="s">
        <v>22</v>
      </c>
      <c r="X44" s="6">
        <f t="shared" si="94"/>
        <v>0</v>
      </c>
      <c r="Z44" s="92" t="s">
        <v>22</v>
      </c>
      <c r="AA44" s="6">
        <f t="shared" si="95"/>
        <v>0</v>
      </c>
      <c r="AC44" s="92" t="s">
        <v>22</v>
      </c>
      <c r="AD44" s="6">
        <f t="shared" si="96"/>
        <v>0</v>
      </c>
      <c r="AF44" s="92" t="s">
        <v>22</v>
      </c>
      <c r="AG44" s="6">
        <f t="shared" si="97"/>
        <v>0</v>
      </c>
      <c r="AI44" s="92" t="s">
        <v>22</v>
      </c>
      <c r="AJ44" s="6">
        <f t="shared" si="98"/>
        <v>0</v>
      </c>
      <c r="AL44" s="92" t="s">
        <v>22</v>
      </c>
      <c r="AM44" s="6">
        <f t="shared" si="99"/>
        <v>0</v>
      </c>
      <c r="AO44" s="92" t="s">
        <v>22</v>
      </c>
      <c r="AP44" s="6">
        <f t="shared" si="100"/>
        <v>0</v>
      </c>
      <c r="AR44" s="92" t="s">
        <v>22</v>
      </c>
      <c r="AS44" s="6">
        <f t="shared" si="101"/>
        <v>0</v>
      </c>
      <c r="AU44" s="92" t="s">
        <v>22</v>
      </c>
      <c r="AV44" s="6">
        <f t="shared" si="102"/>
        <v>0</v>
      </c>
      <c r="AX44" s="92" t="s">
        <v>22</v>
      </c>
      <c r="AY44" s="6" t="str">
        <f t="shared" si="103"/>
        <v xml:space="preserve"> </v>
      </c>
      <c r="BA44" s="92" t="s">
        <v>22</v>
      </c>
      <c r="BB44" s="6" t="str">
        <f t="shared" si="104"/>
        <v xml:space="preserve"> </v>
      </c>
      <c r="BD44" s="92" t="s">
        <v>22</v>
      </c>
      <c r="BE44" s="6">
        <f t="shared" si="105"/>
        <v>0</v>
      </c>
      <c r="BG44" s="92" t="s">
        <v>22</v>
      </c>
      <c r="BH44" s="6" t="str">
        <f t="shared" si="106"/>
        <v xml:space="preserve"> </v>
      </c>
      <c r="BJ44" s="92" t="s">
        <v>22</v>
      </c>
      <c r="BK44" s="6" t="str">
        <f t="shared" si="107"/>
        <v xml:space="preserve"> </v>
      </c>
      <c r="BM44" s="92" t="s">
        <v>22</v>
      </c>
      <c r="BN44" s="6">
        <f t="shared" si="108"/>
        <v>0</v>
      </c>
      <c r="BP44" s="92" t="s">
        <v>22</v>
      </c>
      <c r="BQ44" s="6">
        <f t="shared" si="109"/>
        <v>240291.33535069195</v>
      </c>
      <c r="BS44" s="92" t="s">
        <v>22</v>
      </c>
      <c r="BT44" s="6">
        <f t="shared" si="110"/>
        <v>240291.33535069195</v>
      </c>
      <c r="BV44" s="92" t="s">
        <v>22</v>
      </c>
      <c r="BW44" s="6">
        <f t="shared" si="111"/>
        <v>0</v>
      </c>
      <c r="BY44" s="92" t="s">
        <v>22</v>
      </c>
      <c r="BZ44" s="6">
        <f t="shared" si="112"/>
        <v>0</v>
      </c>
      <c r="CB44" s="92" t="s">
        <v>22</v>
      </c>
      <c r="CC44" s="6">
        <f t="shared" si="113"/>
        <v>0</v>
      </c>
      <c r="CE44" s="92" t="s">
        <v>22</v>
      </c>
      <c r="CF44" s="6">
        <f t="shared" si="114"/>
        <v>0</v>
      </c>
      <c r="CH44" s="92" t="s">
        <v>22</v>
      </c>
      <c r="CI44" s="6">
        <f t="shared" si="115"/>
        <v>0</v>
      </c>
      <c r="CK44" s="92" t="s">
        <v>22</v>
      </c>
      <c r="CL44" s="6">
        <f t="shared" si="116"/>
        <v>0</v>
      </c>
      <c r="CN44" s="92" t="s">
        <v>22</v>
      </c>
      <c r="CO44" s="6">
        <f t="shared" si="117"/>
        <v>0</v>
      </c>
      <c r="CQ44" s="92" t="s">
        <v>22</v>
      </c>
      <c r="CR44" s="6">
        <f t="shared" si="118"/>
        <v>0</v>
      </c>
      <c r="CT44" s="92" t="s">
        <v>22</v>
      </c>
      <c r="CU44" s="6">
        <f t="shared" si="119"/>
        <v>0</v>
      </c>
      <c r="CW44" s="92" t="s">
        <v>22</v>
      </c>
      <c r="CX44" s="6">
        <f t="shared" si="120"/>
        <v>0</v>
      </c>
      <c r="CZ44" s="92" t="s">
        <v>22</v>
      </c>
      <c r="DA44" s="6">
        <f t="shared" si="121"/>
        <v>0</v>
      </c>
      <c r="DC44" s="92" t="s">
        <v>22</v>
      </c>
      <c r="DD44" s="6">
        <f t="shared" si="122"/>
        <v>0</v>
      </c>
      <c r="DF44" s="92" t="s">
        <v>22</v>
      </c>
      <c r="DG44" s="6">
        <f t="shared" si="123"/>
        <v>0</v>
      </c>
      <c r="DI44" s="92" t="s">
        <v>22</v>
      </c>
      <c r="DJ44" s="6">
        <f t="shared" si="124"/>
        <v>0</v>
      </c>
      <c r="DL44" s="92" t="s">
        <v>22</v>
      </c>
      <c r="DM44" s="6">
        <f t="shared" si="125"/>
        <v>0</v>
      </c>
      <c r="DO44" s="92" t="s">
        <v>22</v>
      </c>
      <c r="DP44" s="6">
        <f t="shared" si="126"/>
        <v>0</v>
      </c>
      <c r="DR44" s="92" t="s">
        <v>22</v>
      </c>
      <c r="DS44" s="6">
        <f t="shared" si="127"/>
        <v>0</v>
      </c>
      <c r="DU44" s="92" t="s">
        <v>22</v>
      </c>
      <c r="DV44" s="6">
        <f t="shared" si="128"/>
        <v>0</v>
      </c>
      <c r="DX44" s="92" t="s">
        <v>22</v>
      </c>
      <c r="DY44" s="6">
        <f t="shared" si="129"/>
        <v>0</v>
      </c>
      <c r="EA44" s="92" t="s">
        <v>22</v>
      </c>
      <c r="EB44" s="6">
        <f t="shared" si="130"/>
        <v>0</v>
      </c>
      <c r="ED44" s="92" t="s">
        <v>22</v>
      </c>
      <c r="EE44" s="6">
        <f t="shared" si="131"/>
        <v>0</v>
      </c>
      <c r="EG44" s="92" t="s">
        <v>22</v>
      </c>
      <c r="EH44" s="6">
        <f t="shared" si="132"/>
        <v>0</v>
      </c>
      <c r="EJ44" s="92" t="s">
        <v>22</v>
      </c>
      <c r="EK44" s="6">
        <f t="shared" si="133"/>
        <v>0</v>
      </c>
      <c r="EM44" s="92" t="s">
        <v>22</v>
      </c>
      <c r="EN44" s="6">
        <f t="shared" si="134"/>
        <v>0</v>
      </c>
      <c r="EP44" s="92" t="s">
        <v>22</v>
      </c>
      <c r="EQ44" s="6">
        <f t="shared" si="135"/>
        <v>0</v>
      </c>
      <c r="ES44" s="92" t="s">
        <v>22</v>
      </c>
      <c r="ET44" s="6">
        <f t="shared" si="136"/>
        <v>0</v>
      </c>
      <c r="EV44" s="92" t="s">
        <v>22</v>
      </c>
      <c r="EW44" s="6">
        <f t="shared" si="137"/>
        <v>0</v>
      </c>
      <c r="EY44" s="92" t="s">
        <v>22</v>
      </c>
      <c r="EZ44" s="6">
        <f t="shared" si="138"/>
        <v>0</v>
      </c>
    </row>
    <row r="45" spans="1:156" x14ac:dyDescent="0.25">
      <c r="C45" s="60" t="str">
        <f t="shared" si="87"/>
        <v>Change in GHG emissions from use of backup diesel generators</v>
      </c>
      <c r="E45" s="92" t="s">
        <v>24</v>
      </c>
      <c r="F45" s="6">
        <f t="shared" si="88"/>
        <v>-665.39708099727159</v>
      </c>
      <c r="H45" s="92" t="s">
        <v>24</v>
      </c>
      <c r="I45" s="6" t="str">
        <f t="shared" si="89"/>
        <v xml:space="preserve"> </v>
      </c>
      <c r="K45" s="92" t="s">
        <v>24</v>
      </c>
      <c r="L45" s="6">
        <f t="shared" si="90"/>
        <v>-2780.2428535821487</v>
      </c>
      <c r="N45" s="92" t="s">
        <v>24</v>
      </c>
      <c r="O45" s="6">
        <f t="shared" si="91"/>
        <v>-1716.917207666409</v>
      </c>
      <c r="Q45" s="92" t="s">
        <v>24</v>
      </c>
      <c r="R45" s="6">
        <f t="shared" si="92"/>
        <v>-422.40224254434315</v>
      </c>
      <c r="T45" s="92" t="s">
        <v>24</v>
      </c>
      <c r="U45" s="6">
        <f t="shared" si="93"/>
        <v>665.39708099727159</v>
      </c>
      <c r="W45" s="92" t="s">
        <v>24</v>
      </c>
      <c r="X45" s="6">
        <f t="shared" si="94"/>
        <v>665.39708099727159</v>
      </c>
      <c r="Z45" s="92" t="s">
        <v>24</v>
      </c>
      <c r="AA45" s="6">
        <f t="shared" si="95"/>
        <v>665.39708099727159</v>
      </c>
      <c r="AC45" s="92" t="s">
        <v>24</v>
      </c>
      <c r="AD45" s="6">
        <f t="shared" si="96"/>
        <v>665.39708099727159</v>
      </c>
      <c r="AF45" s="92" t="s">
        <v>24</v>
      </c>
      <c r="AG45" s="6">
        <f t="shared" si="97"/>
        <v>665.39708099727159</v>
      </c>
      <c r="AI45" s="92" t="s">
        <v>24</v>
      </c>
      <c r="AJ45" s="6">
        <f t="shared" si="98"/>
        <v>665.39708099727159</v>
      </c>
      <c r="AL45" s="92" t="s">
        <v>24</v>
      </c>
      <c r="AM45" s="6">
        <f t="shared" si="99"/>
        <v>665.39708099727159</v>
      </c>
      <c r="AO45" s="92" t="s">
        <v>24</v>
      </c>
      <c r="AP45" s="6">
        <f t="shared" si="100"/>
        <v>665.39708099727159</v>
      </c>
      <c r="AR45" s="92" t="s">
        <v>24</v>
      </c>
      <c r="AS45" s="6">
        <f t="shared" si="101"/>
        <v>665.39708099727159</v>
      </c>
      <c r="AU45" s="92" t="s">
        <v>24</v>
      </c>
      <c r="AV45" s="6">
        <f t="shared" si="102"/>
        <v>665.39708099727159</v>
      </c>
      <c r="AX45" s="92" t="s">
        <v>24</v>
      </c>
      <c r="AY45" s="6" t="str">
        <f t="shared" si="103"/>
        <v xml:space="preserve"> </v>
      </c>
      <c r="BA45" s="92" t="s">
        <v>24</v>
      </c>
      <c r="BB45" s="6" t="str">
        <f t="shared" si="104"/>
        <v xml:space="preserve"> </v>
      </c>
      <c r="BD45" s="92" t="s">
        <v>24</v>
      </c>
      <c r="BE45" s="6">
        <f t="shared" si="105"/>
        <v>665.39708099727159</v>
      </c>
      <c r="BG45" s="92" t="s">
        <v>24</v>
      </c>
      <c r="BH45" s="6" t="str">
        <f t="shared" si="106"/>
        <v xml:space="preserve"> </v>
      </c>
      <c r="BJ45" s="92" t="s">
        <v>24</v>
      </c>
      <c r="BK45" s="6" t="str">
        <f t="shared" si="107"/>
        <v xml:space="preserve"> </v>
      </c>
      <c r="BM45" s="92" t="s">
        <v>24</v>
      </c>
      <c r="BN45" s="6">
        <f t="shared" si="108"/>
        <v>665.39708099727159</v>
      </c>
      <c r="BP45" s="92" t="s">
        <v>24</v>
      </c>
      <c r="BQ45" s="6">
        <f t="shared" si="109"/>
        <v>665.39708099727159</v>
      </c>
      <c r="BS45" s="92" t="s">
        <v>24</v>
      </c>
      <c r="BT45" s="6">
        <f t="shared" si="110"/>
        <v>665.39708099727159</v>
      </c>
      <c r="BV45" s="92" t="s">
        <v>24</v>
      </c>
      <c r="BW45" s="6">
        <f t="shared" si="111"/>
        <v>-3444.5392065984415</v>
      </c>
      <c r="BY45" s="92" t="s">
        <v>24</v>
      </c>
      <c r="BZ45" s="6">
        <f t="shared" si="112"/>
        <v>-2405.5659487272765</v>
      </c>
      <c r="CB45" s="92" t="s">
        <v>24</v>
      </c>
      <c r="CC45" s="6">
        <f t="shared" si="113"/>
        <v>-1165.6109786777529</v>
      </c>
      <c r="CE45" s="92" t="s">
        <v>24</v>
      </c>
      <c r="CF45" s="6">
        <f t="shared" si="114"/>
        <v>0</v>
      </c>
      <c r="CH45" s="92" t="s">
        <v>24</v>
      </c>
      <c r="CI45" s="6">
        <f t="shared" si="115"/>
        <v>0</v>
      </c>
      <c r="CK45" s="92" t="s">
        <v>24</v>
      </c>
      <c r="CL45" s="6">
        <f t="shared" si="116"/>
        <v>0</v>
      </c>
      <c r="CN45" s="92" t="s">
        <v>24</v>
      </c>
      <c r="CO45" s="6">
        <f t="shared" si="117"/>
        <v>0</v>
      </c>
      <c r="CQ45" s="92" t="s">
        <v>24</v>
      </c>
      <c r="CR45" s="6">
        <f t="shared" si="118"/>
        <v>0</v>
      </c>
      <c r="CT45" s="92" t="s">
        <v>24</v>
      </c>
      <c r="CU45" s="6">
        <f t="shared" si="119"/>
        <v>0</v>
      </c>
      <c r="CW45" s="92" t="s">
        <v>24</v>
      </c>
      <c r="CX45" s="6">
        <f t="shared" si="120"/>
        <v>0</v>
      </c>
      <c r="CZ45" s="92" t="s">
        <v>24</v>
      </c>
      <c r="DA45" s="6">
        <f t="shared" si="121"/>
        <v>0</v>
      </c>
      <c r="DC45" s="92" t="s">
        <v>24</v>
      </c>
      <c r="DD45" s="6">
        <f t="shared" si="122"/>
        <v>0</v>
      </c>
      <c r="DF45" s="92" t="s">
        <v>24</v>
      </c>
      <c r="DG45" s="6">
        <f t="shared" si="123"/>
        <v>0</v>
      </c>
      <c r="DI45" s="92" t="s">
        <v>24</v>
      </c>
      <c r="DJ45" s="6">
        <f t="shared" si="124"/>
        <v>0</v>
      </c>
      <c r="DL45" s="92" t="s">
        <v>24</v>
      </c>
      <c r="DM45" s="6">
        <f t="shared" si="125"/>
        <v>0</v>
      </c>
      <c r="DO45" s="92" t="s">
        <v>24</v>
      </c>
      <c r="DP45" s="6">
        <f t="shared" si="126"/>
        <v>0</v>
      </c>
      <c r="DR45" s="92" t="s">
        <v>24</v>
      </c>
      <c r="DS45" s="6">
        <f t="shared" si="127"/>
        <v>0</v>
      </c>
      <c r="DU45" s="92" t="s">
        <v>24</v>
      </c>
      <c r="DV45" s="6">
        <f t="shared" si="128"/>
        <v>0</v>
      </c>
      <c r="DX45" s="92" t="s">
        <v>24</v>
      </c>
      <c r="DY45" s="6">
        <f t="shared" si="129"/>
        <v>0</v>
      </c>
      <c r="EA45" s="92" t="s">
        <v>24</v>
      </c>
      <c r="EB45" s="6">
        <f t="shared" si="130"/>
        <v>0</v>
      </c>
      <c r="ED45" s="92" t="s">
        <v>24</v>
      </c>
      <c r="EE45" s="6">
        <f t="shared" si="131"/>
        <v>0</v>
      </c>
      <c r="EG45" s="92" t="s">
        <v>24</v>
      </c>
      <c r="EH45" s="6">
        <f t="shared" si="132"/>
        <v>0</v>
      </c>
      <c r="EJ45" s="92" t="s">
        <v>24</v>
      </c>
      <c r="EK45" s="6">
        <f t="shared" si="133"/>
        <v>0</v>
      </c>
      <c r="EM45" s="92" t="s">
        <v>24</v>
      </c>
      <c r="EN45" s="6">
        <f t="shared" si="134"/>
        <v>0</v>
      </c>
      <c r="EP45" s="92" t="s">
        <v>24</v>
      </c>
      <c r="EQ45" s="6">
        <f t="shared" si="135"/>
        <v>0</v>
      </c>
      <c r="ES45" s="92" t="s">
        <v>24</v>
      </c>
      <c r="ET45" s="6">
        <f t="shared" si="136"/>
        <v>0</v>
      </c>
      <c r="EV45" s="92" t="s">
        <v>24</v>
      </c>
      <c r="EW45" s="6">
        <f t="shared" si="137"/>
        <v>0</v>
      </c>
      <c r="EY45" s="92" t="s">
        <v>24</v>
      </c>
      <c r="EZ45" s="6">
        <f t="shared" si="138"/>
        <v>0</v>
      </c>
    </row>
    <row r="46" spans="1:156" x14ac:dyDescent="0.25">
      <c r="C46" s="60" t="str">
        <f t="shared" si="87"/>
        <v>Increased installation costs associated with protection</v>
      </c>
      <c r="E46" s="92" t="s">
        <v>26</v>
      </c>
      <c r="F46" s="6">
        <f t="shared" si="88"/>
        <v>-2159361.9431025232</v>
      </c>
      <c r="H46" s="92" t="s">
        <v>26</v>
      </c>
      <c r="I46" s="6" t="str">
        <f t="shared" si="89"/>
        <v xml:space="preserve"> </v>
      </c>
      <c r="K46" s="92" t="s">
        <v>26</v>
      </c>
      <c r="L46" s="6">
        <f t="shared" si="90"/>
        <v>-383046.3538072235</v>
      </c>
      <c r="N46" s="92" t="s">
        <v>26</v>
      </c>
      <c r="O46" s="6">
        <f t="shared" si="91"/>
        <v>-376907.06234184513</v>
      </c>
      <c r="Q46" s="92" t="s">
        <v>26</v>
      </c>
      <c r="R46" s="6">
        <f t="shared" si="92"/>
        <v>-109449.04531861097</v>
      </c>
      <c r="T46" s="92" t="s">
        <v>26</v>
      </c>
      <c r="U46" s="6">
        <f t="shared" si="93"/>
        <v>-913270.26301663881</v>
      </c>
      <c r="W46" s="92" t="s">
        <v>26</v>
      </c>
      <c r="X46" s="6">
        <f t="shared" si="94"/>
        <v>-20095369.028448738</v>
      </c>
      <c r="Z46" s="92" t="s">
        <v>26</v>
      </c>
      <c r="AA46" s="6">
        <f t="shared" si="95"/>
        <v>-18677054.870043784</v>
      </c>
      <c r="AC46" s="92" t="s">
        <v>26</v>
      </c>
      <c r="AD46" s="6">
        <f t="shared" si="96"/>
        <v>-907130.97155126138</v>
      </c>
      <c r="AF46" s="92" t="s">
        <v>26</v>
      </c>
      <c r="AG46" s="6">
        <f t="shared" si="97"/>
        <v>-20089229.736983363</v>
      </c>
      <c r="AI46" s="92" t="s">
        <v>26</v>
      </c>
      <c r="AJ46" s="6">
        <f t="shared" si="98"/>
        <v>-18670915.578578405</v>
      </c>
      <c r="AL46" s="92" t="s">
        <v>26</v>
      </c>
      <c r="AM46" s="6">
        <f t="shared" si="99"/>
        <v>-1075939.3451422434</v>
      </c>
      <c r="AO46" s="92" t="s">
        <v>26</v>
      </c>
      <c r="AP46" s="6">
        <f t="shared" si="100"/>
        <v>-35952482.555018783</v>
      </c>
      <c r="AR46" s="92" t="s">
        <v>26</v>
      </c>
      <c r="AS46" s="6">
        <f t="shared" si="101"/>
        <v>-33373729.539737053</v>
      </c>
      <c r="AU46" s="92" t="s">
        <v>26</v>
      </c>
      <c r="AV46" s="6">
        <f t="shared" si="102"/>
        <v>-936937.93005686393</v>
      </c>
      <c r="AX46" s="92" t="s">
        <v>26</v>
      </c>
      <c r="AY46" s="6" t="str">
        <f t="shared" si="103"/>
        <v xml:space="preserve"> </v>
      </c>
      <c r="BA46" s="92" t="s">
        <v>26</v>
      </c>
      <c r="BB46" s="6" t="str">
        <f t="shared" si="104"/>
        <v xml:space="preserve"> </v>
      </c>
      <c r="BD46" s="92" t="s">
        <v>26</v>
      </c>
      <c r="BE46" s="6">
        <f t="shared" si="105"/>
        <v>-930798.6385914851</v>
      </c>
      <c r="BG46" s="92" t="s">
        <v>26</v>
      </c>
      <c r="BH46" s="6" t="str">
        <f t="shared" si="106"/>
        <v xml:space="preserve"> </v>
      </c>
      <c r="BJ46" s="92" t="s">
        <v>26</v>
      </c>
      <c r="BK46" s="6" t="str">
        <f t="shared" si="107"/>
        <v xml:space="preserve"> </v>
      </c>
      <c r="BM46" s="92" t="s">
        <v>26</v>
      </c>
      <c r="BN46" s="6">
        <f t="shared" si="108"/>
        <v>-1099607.0121824667</v>
      </c>
      <c r="BP46" s="92" t="s">
        <v>26</v>
      </c>
      <c r="BQ46" s="6">
        <f t="shared" si="109"/>
        <v>2159361.9431025232</v>
      </c>
      <c r="BS46" s="92" t="s">
        <v>26</v>
      </c>
      <c r="BT46" s="6">
        <f t="shared" si="110"/>
        <v>2159361.9431025232</v>
      </c>
      <c r="BV46" s="92" t="s">
        <v>26</v>
      </c>
      <c r="BW46" s="6">
        <f t="shared" si="111"/>
        <v>-597981.17827402521</v>
      </c>
      <c r="BY46" s="92" t="s">
        <v>26</v>
      </c>
      <c r="BZ46" s="6">
        <f t="shared" si="112"/>
        <v>-591841.88680864638</v>
      </c>
      <c r="CB46" s="92" t="s">
        <v>26</v>
      </c>
      <c r="CC46" s="6">
        <f t="shared" si="113"/>
        <v>-324383.86978541221</v>
      </c>
      <c r="CE46" s="92" t="s">
        <v>26</v>
      </c>
      <c r="CF46" s="6">
        <f t="shared" si="114"/>
        <v>0</v>
      </c>
      <c r="CH46" s="92" t="s">
        <v>26</v>
      </c>
      <c r="CI46" s="6">
        <f t="shared" si="115"/>
        <v>0</v>
      </c>
      <c r="CK46" s="92" t="s">
        <v>26</v>
      </c>
      <c r="CL46" s="6">
        <f t="shared" si="116"/>
        <v>0</v>
      </c>
      <c r="CN46" s="92" t="s">
        <v>26</v>
      </c>
      <c r="CO46" s="6">
        <f t="shared" si="117"/>
        <v>0</v>
      </c>
      <c r="CQ46" s="92" t="s">
        <v>26</v>
      </c>
      <c r="CR46" s="6">
        <f t="shared" si="118"/>
        <v>0</v>
      </c>
      <c r="CT46" s="92" t="s">
        <v>26</v>
      </c>
      <c r="CU46" s="6">
        <f t="shared" si="119"/>
        <v>0</v>
      </c>
      <c r="CW46" s="92" t="s">
        <v>26</v>
      </c>
      <c r="CX46" s="6">
        <f t="shared" si="120"/>
        <v>0</v>
      </c>
      <c r="CZ46" s="92" t="s">
        <v>26</v>
      </c>
      <c r="DA46" s="6">
        <f t="shared" si="121"/>
        <v>0</v>
      </c>
      <c r="DC46" s="92" t="s">
        <v>26</v>
      </c>
      <c r="DD46" s="6">
        <f t="shared" si="122"/>
        <v>0</v>
      </c>
      <c r="DF46" s="92" t="s">
        <v>26</v>
      </c>
      <c r="DG46" s="6">
        <f t="shared" si="123"/>
        <v>0</v>
      </c>
      <c r="DI46" s="92" t="s">
        <v>26</v>
      </c>
      <c r="DJ46" s="6">
        <f t="shared" si="124"/>
        <v>0</v>
      </c>
      <c r="DL46" s="92" t="s">
        <v>26</v>
      </c>
      <c r="DM46" s="6">
        <f t="shared" si="125"/>
        <v>0</v>
      </c>
      <c r="DO46" s="92" t="s">
        <v>26</v>
      </c>
      <c r="DP46" s="6">
        <f t="shared" si="126"/>
        <v>0</v>
      </c>
      <c r="DR46" s="92" t="s">
        <v>26</v>
      </c>
      <c r="DS46" s="6">
        <f t="shared" si="127"/>
        <v>0</v>
      </c>
      <c r="DU46" s="92" t="s">
        <v>26</v>
      </c>
      <c r="DV46" s="6">
        <f t="shared" si="128"/>
        <v>0</v>
      </c>
      <c r="DX46" s="92" t="s">
        <v>26</v>
      </c>
      <c r="DY46" s="6">
        <f t="shared" si="129"/>
        <v>0</v>
      </c>
      <c r="EA46" s="92" t="s">
        <v>26</v>
      </c>
      <c r="EB46" s="6">
        <f t="shared" si="130"/>
        <v>0</v>
      </c>
      <c r="ED46" s="92" t="s">
        <v>26</v>
      </c>
      <c r="EE46" s="6">
        <f t="shared" si="131"/>
        <v>0</v>
      </c>
      <c r="EG46" s="92" t="s">
        <v>26</v>
      </c>
      <c r="EH46" s="6">
        <f t="shared" si="132"/>
        <v>0</v>
      </c>
      <c r="EJ46" s="92" t="s">
        <v>26</v>
      </c>
      <c r="EK46" s="6">
        <f t="shared" si="133"/>
        <v>0</v>
      </c>
      <c r="EM46" s="92" t="s">
        <v>26</v>
      </c>
      <c r="EN46" s="6">
        <f t="shared" si="134"/>
        <v>0</v>
      </c>
      <c r="EP46" s="92" t="s">
        <v>26</v>
      </c>
      <c r="EQ46" s="6">
        <f t="shared" si="135"/>
        <v>0</v>
      </c>
      <c r="ES46" s="92" t="s">
        <v>26</v>
      </c>
      <c r="ET46" s="6">
        <f t="shared" si="136"/>
        <v>0</v>
      </c>
      <c r="EV46" s="92" t="s">
        <v>26</v>
      </c>
      <c r="EW46" s="6">
        <f t="shared" si="137"/>
        <v>0</v>
      </c>
      <c r="EY46" s="92" t="s">
        <v>26</v>
      </c>
      <c r="EZ46" s="6">
        <f t="shared" si="138"/>
        <v>0</v>
      </c>
    </row>
    <row r="47" spans="1:156" x14ac:dyDescent="0.25">
      <c r="C47" s="60" t="str">
        <f t="shared" si="87"/>
        <v>Change in repair costs</v>
      </c>
      <c r="E47" s="92" t="s">
        <v>28</v>
      </c>
      <c r="F47" s="6">
        <f t="shared" si="88"/>
        <v>-978807.74650937319</v>
      </c>
      <c r="H47" s="92" t="s">
        <v>28</v>
      </c>
      <c r="I47" s="6" t="str">
        <f t="shared" si="89"/>
        <v xml:space="preserve"> </v>
      </c>
      <c r="K47" s="92" t="s">
        <v>28</v>
      </c>
      <c r="L47" s="6">
        <f t="shared" si="90"/>
        <v>-134658.10439465987</v>
      </c>
      <c r="N47" s="92" t="s">
        <v>28</v>
      </c>
      <c r="O47" s="6">
        <f t="shared" si="91"/>
        <v>-131969.35790034011</v>
      </c>
      <c r="Q47" s="92" t="s">
        <v>28</v>
      </c>
      <c r="R47" s="6">
        <f t="shared" si="92"/>
        <v>-49611.679852053989</v>
      </c>
      <c r="T47" s="92" t="s">
        <v>28</v>
      </c>
      <c r="U47" s="6">
        <f t="shared" si="93"/>
        <v>978807.74650937319</v>
      </c>
      <c r="W47" s="92" t="s">
        <v>28</v>
      </c>
      <c r="X47" s="6">
        <f t="shared" si="94"/>
        <v>978807.74650937319</v>
      </c>
      <c r="Z47" s="92" t="s">
        <v>28</v>
      </c>
      <c r="AA47" s="6">
        <f t="shared" si="95"/>
        <v>978807.74650937319</v>
      </c>
      <c r="AC47" s="92" t="s">
        <v>28</v>
      </c>
      <c r="AD47" s="6">
        <f t="shared" si="96"/>
        <v>978807.74650937319</v>
      </c>
      <c r="AF47" s="92" t="s">
        <v>28</v>
      </c>
      <c r="AG47" s="6">
        <f t="shared" si="97"/>
        <v>978807.74650937319</v>
      </c>
      <c r="AI47" s="92" t="s">
        <v>28</v>
      </c>
      <c r="AJ47" s="6">
        <f t="shared" si="98"/>
        <v>978807.74650937319</v>
      </c>
      <c r="AL47" s="92" t="s">
        <v>28</v>
      </c>
      <c r="AM47" s="6">
        <f t="shared" si="99"/>
        <v>978807.74650937319</v>
      </c>
      <c r="AO47" s="92" t="s">
        <v>28</v>
      </c>
      <c r="AP47" s="6">
        <f t="shared" si="100"/>
        <v>978807.74650937319</v>
      </c>
      <c r="AR47" s="92" t="s">
        <v>28</v>
      </c>
      <c r="AS47" s="6">
        <f t="shared" si="101"/>
        <v>978807.74650937319</v>
      </c>
      <c r="AU47" s="92" t="s">
        <v>28</v>
      </c>
      <c r="AV47" s="6">
        <f t="shared" si="102"/>
        <v>978807.74650937319</v>
      </c>
      <c r="AX47" s="92" t="s">
        <v>28</v>
      </c>
      <c r="AY47" s="6" t="str">
        <f t="shared" si="103"/>
        <v xml:space="preserve"> </v>
      </c>
      <c r="BA47" s="92" t="s">
        <v>28</v>
      </c>
      <c r="BB47" s="6" t="str">
        <f t="shared" si="104"/>
        <v xml:space="preserve"> </v>
      </c>
      <c r="BD47" s="92" t="s">
        <v>28</v>
      </c>
      <c r="BE47" s="6">
        <f t="shared" si="105"/>
        <v>978807.74650937319</v>
      </c>
      <c r="BG47" s="92" t="s">
        <v>28</v>
      </c>
      <c r="BH47" s="6" t="str">
        <f t="shared" si="106"/>
        <v xml:space="preserve"> </v>
      </c>
      <c r="BJ47" s="92" t="s">
        <v>28</v>
      </c>
      <c r="BK47" s="6" t="str">
        <f t="shared" si="107"/>
        <v xml:space="preserve"> </v>
      </c>
      <c r="BM47" s="92" t="s">
        <v>28</v>
      </c>
      <c r="BN47" s="6">
        <f t="shared" si="108"/>
        <v>978807.74650937319</v>
      </c>
      <c r="BP47" s="92" t="s">
        <v>28</v>
      </c>
      <c r="BQ47" s="6">
        <f t="shared" si="109"/>
        <v>978807.74650937319</v>
      </c>
      <c r="BS47" s="92" t="s">
        <v>28</v>
      </c>
      <c r="BT47" s="6">
        <f t="shared" si="110"/>
        <v>978807.74650937319</v>
      </c>
      <c r="BV47" s="92" t="s">
        <v>28</v>
      </c>
      <c r="BW47" s="6">
        <f t="shared" si="111"/>
        <v>-170131.20731685497</v>
      </c>
      <c r="BY47" s="92" t="s">
        <v>28</v>
      </c>
      <c r="BZ47" s="6">
        <f t="shared" si="112"/>
        <v>-167348.35469523398</v>
      </c>
      <c r="CB47" s="92" t="s">
        <v>28</v>
      </c>
      <c r="CC47" s="6">
        <f t="shared" si="113"/>
        <v>-46113.477992607863</v>
      </c>
      <c r="CE47" s="92" t="s">
        <v>28</v>
      </c>
      <c r="CF47" s="6">
        <f t="shared" si="114"/>
        <v>0</v>
      </c>
      <c r="CH47" s="92" t="s">
        <v>28</v>
      </c>
      <c r="CI47" s="6">
        <f t="shared" si="115"/>
        <v>0</v>
      </c>
      <c r="CK47" s="92" t="s">
        <v>28</v>
      </c>
      <c r="CL47" s="6">
        <f t="shared" si="116"/>
        <v>0</v>
      </c>
      <c r="CN47" s="92" t="s">
        <v>28</v>
      </c>
      <c r="CO47" s="6">
        <f t="shared" si="117"/>
        <v>0</v>
      </c>
      <c r="CQ47" s="92" t="s">
        <v>28</v>
      </c>
      <c r="CR47" s="6">
        <f t="shared" si="118"/>
        <v>0</v>
      </c>
      <c r="CT47" s="92" t="s">
        <v>28</v>
      </c>
      <c r="CU47" s="6">
        <f t="shared" si="119"/>
        <v>0</v>
      </c>
      <c r="CW47" s="92" t="s">
        <v>28</v>
      </c>
      <c r="CX47" s="6">
        <f t="shared" si="120"/>
        <v>0</v>
      </c>
      <c r="CZ47" s="92" t="s">
        <v>28</v>
      </c>
      <c r="DA47" s="6">
        <f t="shared" si="121"/>
        <v>0</v>
      </c>
      <c r="DC47" s="92" t="s">
        <v>28</v>
      </c>
      <c r="DD47" s="6">
        <f t="shared" si="122"/>
        <v>0</v>
      </c>
      <c r="DF47" s="92" t="s">
        <v>28</v>
      </c>
      <c r="DG47" s="6">
        <f t="shared" si="123"/>
        <v>0</v>
      </c>
      <c r="DI47" s="92" t="s">
        <v>28</v>
      </c>
      <c r="DJ47" s="6">
        <f t="shared" si="124"/>
        <v>0</v>
      </c>
      <c r="DL47" s="92" t="s">
        <v>28</v>
      </c>
      <c r="DM47" s="6">
        <f t="shared" si="125"/>
        <v>0</v>
      </c>
      <c r="DO47" s="92" t="s">
        <v>28</v>
      </c>
      <c r="DP47" s="6">
        <f t="shared" si="126"/>
        <v>0</v>
      </c>
      <c r="DR47" s="92" t="s">
        <v>28</v>
      </c>
      <c r="DS47" s="6">
        <f t="shared" si="127"/>
        <v>0</v>
      </c>
      <c r="DU47" s="92" t="s">
        <v>28</v>
      </c>
      <c r="DV47" s="6">
        <f t="shared" si="128"/>
        <v>0</v>
      </c>
      <c r="DX47" s="92" t="s">
        <v>28</v>
      </c>
      <c r="DY47" s="6">
        <f t="shared" si="129"/>
        <v>0</v>
      </c>
      <c r="EA47" s="92" t="s">
        <v>28</v>
      </c>
      <c r="EB47" s="6">
        <f t="shared" si="130"/>
        <v>0</v>
      </c>
      <c r="ED47" s="92" t="s">
        <v>28</v>
      </c>
      <c r="EE47" s="6">
        <f t="shared" si="131"/>
        <v>0</v>
      </c>
      <c r="EG47" s="92" t="s">
        <v>28</v>
      </c>
      <c r="EH47" s="6">
        <f t="shared" si="132"/>
        <v>0</v>
      </c>
      <c r="EJ47" s="92" t="s">
        <v>28</v>
      </c>
      <c r="EK47" s="6">
        <f t="shared" si="133"/>
        <v>0</v>
      </c>
      <c r="EM47" s="92" t="s">
        <v>28</v>
      </c>
      <c r="EN47" s="6">
        <f t="shared" si="134"/>
        <v>0</v>
      </c>
      <c r="EP47" s="92" t="s">
        <v>28</v>
      </c>
      <c r="EQ47" s="6">
        <f t="shared" si="135"/>
        <v>0</v>
      </c>
      <c r="ES47" s="92" t="s">
        <v>28</v>
      </c>
      <c r="ET47" s="6">
        <f t="shared" si="136"/>
        <v>0</v>
      </c>
      <c r="EV47" s="92" t="s">
        <v>28</v>
      </c>
      <c r="EW47" s="6">
        <f t="shared" si="137"/>
        <v>0</v>
      </c>
      <c r="EY47" s="92" t="s">
        <v>28</v>
      </c>
      <c r="EZ47" s="6">
        <f t="shared" si="138"/>
        <v>0</v>
      </c>
    </row>
    <row r="48" spans="1:156" x14ac:dyDescent="0.25">
      <c r="C48" s="60" t="str">
        <f t="shared" si="87"/>
        <v>Increased cost of decommissioning associated with protection</v>
      </c>
      <c r="E48" s="92" t="s">
        <v>30</v>
      </c>
      <c r="F48" s="6">
        <f t="shared" si="88"/>
        <v>0</v>
      </c>
      <c r="H48" s="92" t="s">
        <v>30</v>
      </c>
      <c r="I48" s="6" t="str">
        <f t="shared" si="89"/>
        <v xml:space="preserve"> </v>
      </c>
      <c r="K48" s="92" t="s">
        <v>30</v>
      </c>
      <c r="L48" s="6">
        <f t="shared" si="90"/>
        <v>0</v>
      </c>
      <c r="N48" s="92" t="s">
        <v>30</v>
      </c>
      <c r="O48" s="6">
        <f t="shared" si="91"/>
        <v>0</v>
      </c>
      <c r="Q48" s="92" t="s">
        <v>30</v>
      </c>
      <c r="R48" s="6">
        <f t="shared" si="92"/>
        <v>0</v>
      </c>
      <c r="T48" s="92" t="s">
        <v>30</v>
      </c>
      <c r="U48" s="6">
        <f t="shared" si="93"/>
        <v>0</v>
      </c>
      <c r="W48" s="92" t="s">
        <v>30</v>
      </c>
      <c r="X48" s="6">
        <f t="shared" si="94"/>
        <v>0</v>
      </c>
      <c r="Z48" s="92" t="s">
        <v>30</v>
      </c>
      <c r="AA48" s="6">
        <f t="shared" si="95"/>
        <v>0</v>
      </c>
      <c r="AC48" s="92" t="s">
        <v>30</v>
      </c>
      <c r="AD48" s="6">
        <f t="shared" si="96"/>
        <v>0</v>
      </c>
      <c r="AF48" s="92" t="s">
        <v>30</v>
      </c>
      <c r="AG48" s="6">
        <f t="shared" si="97"/>
        <v>0</v>
      </c>
      <c r="AI48" s="92" t="s">
        <v>30</v>
      </c>
      <c r="AJ48" s="6">
        <f t="shared" si="98"/>
        <v>0</v>
      </c>
      <c r="AL48" s="92" t="s">
        <v>30</v>
      </c>
      <c r="AM48" s="6">
        <f t="shared" si="99"/>
        <v>0</v>
      </c>
      <c r="AO48" s="92" t="s">
        <v>30</v>
      </c>
      <c r="AP48" s="6">
        <f t="shared" si="100"/>
        <v>0</v>
      </c>
      <c r="AR48" s="92" t="s">
        <v>30</v>
      </c>
      <c r="AS48" s="6">
        <f t="shared" si="101"/>
        <v>0</v>
      </c>
      <c r="AU48" s="92" t="s">
        <v>30</v>
      </c>
      <c r="AV48" s="6">
        <f t="shared" si="102"/>
        <v>0</v>
      </c>
      <c r="AX48" s="92" t="s">
        <v>30</v>
      </c>
      <c r="AY48" s="6" t="str">
        <f t="shared" si="103"/>
        <v xml:space="preserve"> </v>
      </c>
      <c r="BA48" s="92" t="s">
        <v>30</v>
      </c>
      <c r="BB48" s="6" t="str">
        <f t="shared" si="104"/>
        <v xml:space="preserve"> </v>
      </c>
      <c r="BD48" s="92" t="s">
        <v>30</v>
      </c>
      <c r="BE48" s="6">
        <f t="shared" si="105"/>
        <v>0</v>
      </c>
      <c r="BG48" s="92" t="s">
        <v>30</v>
      </c>
      <c r="BH48" s="6" t="str">
        <f t="shared" si="106"/>
        <v xml:space="preserve"> </v>
      </c>
      <c r="BJ48" s="92" t="s">
        <v>30</v>
      </c>
      <c r="BK48" s="6" t="str">
        <f t="shared" si="107"/>
        <v xml:space="preserve"> </v>
      </c>
      <c r="BM48" s="92" t="s">
        <v>30</v>
      </c>
      <c r="BN48" s="6">
        <f t="shared" si="108"/>
        <v>0</v>
      </c>
      <c r="BP48" s="92" t="s">
        <v>30</v>
      </c>
      <c r="BQ48" s="6">
        <f t="shared" si="109"/>
        <v>0</v>
      </c>
      <c r="BS48" s="92" t="s">
        <v>30</v>
      </c>
      <c r="BT48" s="6">
        <f t="shared" si="110"/>
        <v>0</v>
      </c>
      <c r="BV48" s="92" t="s">
        <v>30</v>
      </c>
      <c r="BW48" s="6">
        <f t="shared" si="111"/>
        <v>0</v>
      </c>
      <c r="BY48" s="92" t="s">
        <v>30</v>
      </c>
      <c r="BZ48" s="6">
        <f t="shared" si="112"/>
        <v>0</v>
      </c>
      <c r="CB48" s="92" t="s">
        <v>30</v>
      </c>
      <c r="CC48" s="6">
        <f t="shared" si="113"/>
        <v>0</v>
      </c>
      <c r="CE48" s="92" t="s">
        <v>30</v>
      </c>
      <c r="CF48" s="6">
        <f t="shared" si="114"/>
        <v>0</v>
      </c>
      <c r="CH48" s="92" t="s">
        <v>30</v>
      </c>
      <c r="CI48" s="6">
        <f t="shared" si="115"/>
        <v>0</v>
      </c>
      <c r="CK48" s="92" t="s">
        <v>30</v>
      </c>
      <c r="CL48" s="6">
        <f t="shared" si="116"/>
        <v>0</v>
      </c>
      <c r="CN48" s="92" t="s">
        <v>30</v>
      </c>
      <c r="CO48" s="6">
        <f t="shared" si="117"/>
        <v>0</v>
      </c>
      <c r="CQ48" s="92" t="s">
        <v>30</v>
      </c>
      <c r="CR48" s="6">
        <f t="shared" si="118"/>
        <v>0</v>
      </c>
      <c r="CT48" s="92" t="s">
        <v>30</v>
      </c>
      <c r="CU48" s="6">
        <f t="shared" si="119"/>
        <v>0</v>
      </c>
      <c r="CW48" s="92" t="s">
        <v>30</v>
      </c>
      <c r="CX48" s="6">
        <f t="shared" si="120"/>
        <v>0</v>
      </c>
      <c r="CZ48" s="92" t="s">
        <v>30</v>
      </c>
      <c r="DA48" s="6">
        <f t="shared" si="121"/>
        <v>0</v>
      </c>
      <c r="DC48" s="92" t="s">
        <v>30</v>
      </c>
      <c r="DD48" s="6">
        <f t="shared" si="122"/>
        <v>0</v>
      </c>
      <c r="DF48" s="92" t="s">
        <v>30</v>
      </c>
      <c r="DG48" s="6">
        <f t="shared" si="123"/>
        <v>0</v>
      </c>
      <c r="DI48" s="92" t="s">
        <v>30</v>
      </c>
      <c r="DJ48" s="6">
        <f t="shared" si="124"/>
        <v>0</v>
      </c>
      <c r="DL48" s="92" t="s">
        <v>30</v>
      </c>
      <c r="DM48" s="6">
        <f t="shared" si="125"/>
        <v>0</v>
      </c>
      <c r="DO48" s="92" t="s">
        <v>30</v>
      </c>
      <c r="DP48" s="6">
        <f t="shared" si="126"/>
        <v>0</v>
      </c>
      <c r="DR48" s="92" t="s">
        <v>30</v>
      </c>
      <c r="DS48" s="6">
        <f t="shared" si="127"/>
        <v>0</v>
      </c>
      <c r="DU48" s="92" t="s">
        <v>30</v>
      </c>
      <c r="DV48" s="6">
        <f t="shared" si="128"/>
        <v>0</v>
      </c>
      <c r="DX48" s="92" t="s">
        <v>30</v>
      </c>
      <c r="DY48" s="6">
        <f t="shared" si="129"/>
        <v>0</v>
      </c>
      <c r="EA48" s="92" t="s">
        <v>30</v>
      </c>
      <c r="EB48" s="6">
        <f t="shared" si="130"/>
        <v>0</v>
      </c>
      <c r="ED48" s="92" t="s">
        <v>30</v>
      </c>
      <c r="EE48" s="6">
        <f t="shared" si="131"/>
        <v>0</v>
      </c>
      <c r="EG48" s="92" t="s">
        <v>30</v>
      </c>
      <c r="EH48" s="6">
        <f t="shared" si="132"/>
        <v>0</v>
      </c>
      <c r="EJ48" s="92" t="s">
        <v>30</v>
      </c>
      <c r="EK48" s="6">
        <f t="shared" si="133"/>
        <v>0</v>
      </c>
      <c r="EM48" s="92" t="s">
        <v>30</v>
      </c>
      <c r="EN48" s="6">
        <f t="shared" si="134"/>
        <v>0</v>
      </c>
      <c r="EP48" s="92" t="s">
        <v>30</v>
      </c>
      <c r="EQ48" s="6">
        <f t="shared" si="135"/>
        <v>0</v>
      </c>
      <c r="ES48" s="92" t="s">
        <v>30</v>
      </c>
      <c r="ET48" s="6">
        <f t="shared" si="136"/>
        <v>0</v>
      </c>
      <c r="EV48" s="92" t="s">
        <v>30</v>
      </c>
      <c r="EW48" s="6">
        <f t="shared" si="137"/>
        <v>0</v>
      </c>
      <c r="EY48" s="92" t="s">
        <v>30</v>
      </c>
      <c r="EZ48" s="6">
        <f t="shared" si="138"/>
        <v>0</v>
      </c>
    </row>
    <row r="49" spans="3:156" x14ac:dyDescent="0.25">
      <c r="C49" s="60" t="str">
        <f t="shared" si="87"/>
        <v xml:space="preserve">Decreased risk of outage charges due to lower fault rates </v>
      </c>
      <c r="E49" s="92" t="s">
        <v>32</v>
      </c>
      <c r="F49" s="6">
        <f t="shared" si="88"/>
        <v>-113.41561707885286</v>
      </c>
      <c r="H49" s="92" t="s">
        <v>32</v>
      </c>
      <c r="I49" s="6" t="str">
        <f t="shared" si="89"/>
        <v xml:space="preserve"> </v>
      </c>
      <c r="K49" s="92" t="s">
        <v>32</v>
      </c>
      <c r="L49" s="6">
        <f t="shared" si="90"/>
        <v>3.8353107224732952</v>
      </c>
      <c r="N49" s="92" t="s">
        <v>32</v>
      </c>
      <c r="O49" s="6">
        <f t="shared" si="91"/>
        <v>3.8353107224732952</v>
      </c>
      <c r="Q49" s="92" t="s">
        <v>32</v>
      </c>
      <c r="R49" s="6">
        <f t="shared" si="92"/>
        <v>0</v>
      </c>
      <c r="T49" s="92" t="s">
        <v>32</v>
      </c>
      <c r="U49" s="6">
        <f t="shared" si="93"/>
        <v>113.41561707885286</v>
      </c>
      <c r="W49" s="92" t="s">
        <v>32</v>
      </c>
      <c r="X49" s="6">
        <f t="shared" si="94"/>
        <v>113.41561707885286</v>
      </c>
      <c r="Z49" s="92" t="s">
        <v>32</v>
      </c>
      <c r="AA49" s="6">
        <f t="shared" si="95"/>
        <v>113.41561707885286</v>
      </c>
      <c r="AC49" s="92" t="s">
        <v>32</v>
      </c>
      <c r="AD49" s="6">
        <f t="shared" si="96"/>
        <v>113.41561707885286</v>
      </c>
      <c r="AF49" s="92" t="s">
        <v>32</v>
      </c>
      <c r="AG49" s="6">
        <f t="shared" si="97"/>
        <v>113.41561707885286</v>
      </c>
      <c r="AI49" s="92" t="s">
        <v>32</v>
      </c>
      <c r="AJ49" s="6">
        <f t="shared" si="98"/>
        <v>113.41561707885286</v>
      </c>
      <c r="AL49" s="92" t="s">
        <v>32</v>
      </c>
      <c r="AM49" s="6">
        <f t="shared" si="99"/>
        <v>113.41561707885286</v>
      </c>
      <c r="AO49" s="92" t="s">
        <v>32</v>
      </c>
      <c r="AP49" s="6">
        <f t="shared" si="100"/>
        <v>113.41561707885286</v>
      </c>
      <c r="AR49" s="92" t="s">
        <v>32</v>
      </c>
      <c r="AS49" s="6">
        <f t="shared" si="101"/>
        <v>113.41561707885286</v>
      </c>
      <c r="AU49" s="92" t="s">
        <v>32</v>
      </c>
      <c r="AV49" s="6">
        <f t="shared" si="102"/>
        <v>113.41561707885286</v>
      </c>
      <c r="AX49" s="92" t="s">
        <v>32</v>
      </c>
      <c r="AY49" s="6" t="str">
        <f t="shared" si="103"/>
        <v xml:space="preserve"> </v>
      </c>
      <c r="BA49" s="92" t="s">
        <v>32</v>
      </c>
      <c r="BB49" s="6" t="str">
        <f t="shared" si="104"/>
        <v xml:space="preserve"> </v>
      </c>
      <c r="BD49" s="92" t="s">
        <v>32</v>
      </c>
      <c r="BE49" s="6">
        <f t="shared" si="105"/>
        <v>113.41561707885286</v>
      </c>
      <c r="BG49" s="92" t="s">
        <v>32</v>
      </c>
      <c r="BH49" s="6" t="str">
        <f t="shared" si="106"/>
        <v xml:space="preserve"> </v>
      </c>
      <c r="BJ49" s="92" t="s">
        <v>32</v>
      </c>
      <c r="BK49" s="6" t="str">
        <f t="shared" si="107"/>
        <v xml:space="preserve"> </v>
      </c>
      <c r="BM49" s="92" t="s">
        <v>32</v>
      </c>
      <c r="BN49" s="6">
        <f t="shared" si="108"/>
        <v>113.41561707885286</v>
      </c>
      <c r="BP49" s="92" t="s">
        <v>32</v>
      </c>
      <c r="BQ49" s="6">
        <f t="shared" si="109"/>
        <v>113.41561707885286</v>
      </c>
      <c r="BS49" s="92" t="s">
        <v>32</v>
      </c>
      <c r="BT49" s="6">
        <f t="shared" si="110"/>
        <v>113.41561707885286</v>
      </c>
      <c r="BV49" s="92" t="s">
        <v>32</v>
      </c>
      <c r="BW49" s="6">
        <f t="shared" si="111"/>
        <v>0</v>
      </c>
      <c r="BY49" s="92" t="s">
        <v>32</v>
      </c>
      <c r="BZ49" s="6">
        <f t="shared" si="112"/>
        <v>0</v>
      </c>
      <c r="CB49" s="92" t="s">
        <v>32</v>
      </c>
      <c r="CC49" s="6">
        <f t="shared" si="113"/>
        <v>0</v>
      </c>
      <c r="CE49" s="92" t="s">
        <v>32</v>
      </c>
      <c r="CF49" s="6">
        <f t="shared" si="114"/>
        <v>0</v>
      </c>
      <c r="CH49" s="92" t="s">
        <v>32</v>
      </c>
      <c r="CI49" s="6">
        <f t="shared" si="115"/>
        <v>0</v>
      </c>
      <c r="CK49" s="92" t="s">
        <v>32</v>
      </c>
      <c r="CL49" s="6">
        <f t="shared" si="116"/>
        <v>0</v>
      </c>
      <c r="CN49" s="92" t="s">
        <v>32</v>
      </c>
      <c r="CO49" s="6">
        <f t="shared" si="117"/>
        <v>0</v>
      </c>
      <c r="CQ49" s="92" t="s">
        <v>32</v>
      </c>
      <c r="CR49" s="6">
        <f t="shared" si="118"/>
        <v>0</v>
      </c>
      <c r="CT49" s="92" t="s">
        <v>32</v>
      </c>
      <c r="CU49" s="6">
        <f t="shared" si="119"/>
        <v>0</v>
      </c>
      <c r="CW49" s="92" t="s">
        <v>32</v>
      </c>
      <c r="CX49" s="6">
        <f t="shared" si="120"/>
        <v>0</v>
      </c>
      <c r="CZ49" s="92" t="s">
        <v>32</v>
      </c>
      <c r="DA49" s="6">
        <f t="shared" si="121"/>
        <v>0</v>
      </c>
      <c r="DC49" s="92" t="s">
        <v>32</v>
      </c>
      <c r="DD49" s="6">
        <f t="shared" si="122"/>
        <v>0</v>
      </c>
      <c r="DF49" s="92" t="s">
        <v>32</v>
      </c>
      <c r="DG49" s="6">
        <f t="shared" si="123"/>
        <v>0</v>
      </c>
      <c r="DI49" s="92" t="s">
        <v>32</v>
      </c>
      <c r="DJ49" s="6">
        <f t="shared" si="124"/>
        <v>0</v>
      </c>
      <c r="DL49" s="92" t="s">
        <v>32</v>
      </c>
      <c r="DM49" s="6">
        <f t="shared" si="125"/>
        <v>0</v>
      </c>
      <c r="DO49" s="92" t="s">
        <v>32</v>
      </c>
      <c r="DP49" s="6">
        <f t="shared" si="126"/>
        <v>0</v>
      </c>
      <c r="DR49" s="92" t="s">
        <v>32</v>
      </c>
      <c r="DS49" s="6">
        <f t="shared" si="127"/>
        <v>0</v>
      </c>
      <c r="DU49" s="92" t="s">
        <v>32</v>
      </c>
      <c r="DV49" s="6">
        <f t="shared" si="128"/>
        <v>0</v>
      </c>
      <c r="DX49" s="92" t="s">
        <v>32</v>
      </c>
      <c r="DY49" s="6">
        <f t="shared" si="129"/>
        <v>0</v>
      </c>
      <c r="EA49" s="92" t="s">
        <v>32</v>
      </c>
      <c r="EB49" s="6">
        <f t="shared" si="130"/>
        <v>0</v>
      </c>
      <c r="ED49" s="92" t="s">
        <v>32</v>
      </c>
      <c r="EE49" s="6">
        <f t="shared" si="131"/>
        <v>0</v>
      </c>
      <c r="EG49" s="92" t="s">
        <v>32</v>
      </c>
      <c r="EH49" s="6">
        <f t="shared" si="132"/>
        <v>0</v>
      </c>
      <c r="EJ49" s="92" t="s">
        <v>32</v>
      </c>
      <c r="EK49" s="6">
        <f t="shared" si="133"/>
        <v>0</v>
      </c>
      <c r="EM49" s="92" t="s">
        <v>32</v>
      </c>
      <c r="EN49" s="6">
        <f t="shared" si="134"/>
        <v>0</v>
      </c>
      <c r="EP49" s="92" t="s">
        <v>32</v>
      </c>
      <c r="EQ49" s="6">
        <f t="shared" si="135"/>
        <v>0</v>
      </c>
      <c r="ES49" s="92" t="s">
        <v>32</v>
      </c>
      <c r="ET49" s="6">
        <f t="shared" si="136"/>
        <v>0</v>
      </c>
      <c r="EV49" s="92" t="s">
        <v>32</v>
      </c>
      <c r="EW49" s="6">
        <f t="shared" si="137"/>
        <v>0</v>
      </c>
      <c r="EY49" s="92" t="s">
        <v>32</v>
      </c>
      <c r="EZ49" s="6">
        <f t="shared" si="138"/>
        <v>0</v>
      </c>
    </row>
    <row r="50" spans="3:156" x14ac:dyDescent="0.25">
      <c r="C50" s="60" t="str">
        <f t="shared" si="87"/>
        <v>Increased cost of maintenance surveys associated with protection</v>
      </c>
      <c r="E50" s="92" t="s">
        <v>34</v>
      </c>
      <c r="F50" s="6">
        <f t="shared" si="88"/>
        <v>-513463.03098911251</v>
      </c>
      <c r="H50" s="92" t="s">
        <v>34</v>
      </c>
      <c r="I50" s="6" t="str">
        <f t="shared" si="89"/>
        <v xml:space="preserve"> </v>
      </c>
      <c r="K50" s="92" t="s">
        <v>34</v>
      </c>
      <c r="L50" s="6">
        <f t="shared" si="90"/>
        <v>-102050.20092402416</v>
      </c>
      <c r="N50" s="92" t="s">
        <v>34</v>
      </c>
      <c r="O50" s="6">
        <f t="shared" si="91"/>
        <v>-102050.20092402416</v>
      </c>
      <c r="Q50" s="92" t="s">
        <v>34</v>
      </c>
      <c r="R50" s="6">
        <f t="shared" si="92"/>
        <v>-104146.7525486708</v>
      </c>
      <c r="T50" s="92" t="s">
        <v>34</v>
      </c>
      <c r="U50" s="6">
        <f t="shared" si="93"/>
        <v>-45566.281957581232</v>
      </c>
      <c r="W50" s="92" t="s">
        <v>34</v>
      </c>
      <c r="X50" s="6">
        <f t="shared" si="94"/>
        <v>-45566.281957581232</v>
      </c>
      <c r="Z50" s="92" t="s">
        <v>34</v>
      </c>
      <c r="AA50" s="6">
        <f t="shared" si="95"/>
        <v>-45566.281957581232</v>
      </c>
      <c r="AC50" s="92" t="s">
        <v>34</v>
      </c>
      <c r="AD50" s="6">
        <f t="shared" si="96"/>
        <v>-45566.281957581232</v>
      </c>
      <c r="AF50" s="92" t="s">
        <v>34</v>
      </c>
      <c r="AG50" s="6">
        <f t="shared" si="97"/>
        <v>-45566.281957581232</v>
      </c>
      <c r="AI50" s="92" t="s">
        <v>34</v>
      </c>
      <c r="AJ50" s="6">
        <f t="shared" si="98"/>
        <v>-45566.281957581232</v>
      </c>
      <c r="AL50" s="92" t="s">
        <v>34</v>
      </c>
      <c r="AM50" s="6">
        <f t="shared" si="99"/>
        <v>-45566.281957581232</v>
      </c>
      <c r="AO50" s="92" t="s">
        <v>34</v>
      </c>
      <c r="AP50" s="6">
        <f t="shared" si="100"/>
        <v>-45566.281957581232</v>
      </c>
      <c r="AR50" s="92" t="s">
        <v>34</v>
      </c>
      <c r="AS50" s="6">
        <f t="shared" si="101"/>
        <v>-45566.281957581232</v>
      </c>
      <c r="AU50" s="92" t="s">
        <v>34</v>
      </c>
      <c r="AV50" s="6">
        <f t="shared" si="102"/>
        <v>-45566.281957581232</v>
      </c>
      <c r="AX50" s="92" t="s">
        <v>34</v>
      </c>
      <c r="AY50" s="6" t="str">
        <f t="shared" si="103"/>
        <v xml:space="preserve"> </v>
      </c>
      <c r="BA50" s="92" t="s">
        <v>34</v>
      </c>
      <c r="BB50" s="6" t="str">
        <f t="shared" si="104"/>
        <v xml:space="preserve"> </v>
      </c>
      <c r="BD50" s="92" t="s">
        <v>34</v>
      </c>
      <c r="BE50" s="6">
        <f t="shared" si="105"/>
        <v>-45566.281957581232</v>
      </c>
      <c r="BG50" s="92" t="s">
        <v>34</v>
      </c>
      <c r="BH50" s="6" t="str">
        <f t="shared" si="106"/>
        <v xml:space="preserve"> </v>
      </c>
      <c r="BJ50" s="92" t="s">
        <v>34</v>
      </c>
      <c r="BK50" s="6" t="str">
        <f t="shared" si="107"/>
        <v xml:space="preserve"> </v>
      </c>
      <c r="BM50" s="92" t="s">
        <v>34</v>
      </c>
      <c r="BN50" s="6">
        <f t="shared" si="108"/>
        <v>-45566.281957581232</v>
      </c>
      <c r="BP50" s="92" t="s">
        <v>34</v>
      </c>
      <c r="BQ50" s="6">
        <f t="shared" si="109"/>
        <v>513463.03098911251</v>
      </c>
      <c r="BS50" s="92" t="s">
        <v>34</v>
      </c>
      <c r="BT50" s="6">
        <f t="shared" si="110"/>
        <v>513463.03098911251</v>
      </c>
      <c r="BV50" s="92" t="s">
        <v>34</v>
      </c>
      <c r="BW50" s="6">
        <f t="shared" si="111"/>
        <v>-104146.7525486708</v>
      </c>
      <c r="BY50" s="92" t="s">
        <v>34</v>
      </c>
      <c r="BZ50" s="6">
        <f t="shared" si="112"/>
        <v>-104146.7525486708</v>
      </c>
      <c r="CB50" s="92" t="s">
        <v>34</v>
      </c>
      <c r="CC50" s="6">
        <f t="shared" si="113"/>
        <v>-104146.7525486708</v>
      </c>
      <c r="CE50" s="92" t="s">
        <v>34</v>
      </c>
      <c r="CF50" s="6">
        <f t="shared" si="114"/>
        <v>0</v>
      </c>
      <c r="CH50" s="92" t="s">
        <v>34</v>
      </c>
      <c r="CI50" s="6">
        <f t="shared" si="115"/>
        <v>0</v>
      </c>
      <c r="CK50" s="92" t="s">
        <v>34</v>
      </c>
      <c r="CL50" s="6">
        <f t="shared" si="116"/>
        <v>0</v>
      </c>
      <c r="CN50" s="92" t="s">
        <v>34</v>
      </c>
      <c r="CO50" s="6">
        <f t="shared" si="117"/>
        <v>0</v>
      </c>
      <c r="CQ50" s="92" t="s">
        <v>34</v>
      </c>
      <c r="CR50" s="6">
        <f t="shared" si="118"/>
        <v>0</v>
      </c>
      <c r="CT50" s="92" t="s">
        <v>34</v>
      </c>
      <c r="CU50" s="6">
        <f t="shared" si="119"/>
        <v>0</v>
      </c>
      <c r="CW50" s="92" t="s">
        <v>34</v>
      </c>
      <c r="CX50" s="6">
        <f t="shared" si="120"/>
        <v>0</v>
      </c>
      <c r="CZ50" s="92" t="s">
        <v>34</v>
      </c>
      <c r="DA50" s="6">
        <f t="shared" si="121"/>
        <v>0</v>
      </c>
      <c r="DC50" s="92" t="s">
        <v>34</v>
      </c>
      <c r="DD50" s="6">
        <f t="shared" si="122"/>
        <v>0</v>
      </c>
      <c r="DF50" s="92" t="s">
        <v>34</v>
      </c>
      <c r="DG50" s="6">
        <f t="shared" si="123"/>
        <v>0</v>
      </c>
      <c r="DI50" s="92" t="s">
        <v>34</v>
      </c>
      <c r="DJ50" s="6">
        <f t="shared" si="124"/>
        <v>0</v>
      </c>
      <c r="DL50" s="92" t="s">
        <v>34</v>
      </c>
      <c r="DM50" s="6">
        <f t="shared" si="125"/>
        <v>0</v>
      </c>
      <c r="DO50" s="92" t="s">
        <v>34</v>
      </c>
      <c r="DP50" s="6">
        <f t="shared" si="126"/>
        <v>0</v>
      </c>
      <c r="DR50" s="92" t="s">
        <v>34</v>
      </c>
      <c r="DS50" s="6">
        <f t="shared" si="127"/>
        <v>0</v>
      </c>
      <c r="DU50" s="92" t="s">
        <v>34</v>
      </c>
      <c r="DV50" s="6">
        <f t="shared" si="128"/>
        <v>0</v>
      </c>
      <c r="DX50" s="92" t="s">
        <v>34</v>
      </c>
      <c r="DY50" s="6">
        <f t="shared" si="129"/>
        <v>0</v>
      </c>
      <c r="EA50" s="92" t="s">
        <v>34</v>
      </c>
      <c r="EB50" s="6">
        <f t="shared" si="130"/>
        <v>0</v>
      </c>
      <c r="ED50" s="92" t="s">
        <v>34</v>
      </c>
      <c r="EE50" s="6">
        <f t="shared" si="131"/>
        <v>0</v>
      </c>
      <c r="EG50" s="92" t="s">
        <v>34</v>
      </c>
      <c r="EH50" s="6">
        <f t="shared" si="132"/>
        <v>0</v>
      </c>
      <c r="EJ50" s="92" t="s">
        <v>34</v>
      </c>
      <c r="EK50" s="6">
        <f t="shared" si="133"/>
        <v>0</v>
      </c>
      <c r="EM50" s="92" t="s">
        <v>34</v>
      </c>
      <c r="EN50" s="6">
        <f t="shared" si="134"/>
        <v>0</v>
      </c>
      <c r="EP50" s="92" t="s">
        <v>34</v>
      </c>
      <c r="EQ50" s="6">
        <f t="shared" si="135"/>
        <v>0</v>
      </c>
      <c r="ES50" s="92" t="s">
        <v>34</v>
      </c>
      <c r="ET50" s="6">
        <f t="shared" si="136"/>
        <v>0</v>
      </c>
      <c r="EV50" s="92" t="s">
        <v>34</v>
      </c>
      <c r="EW50" s="6">
        <f t="shared" si="137"/>
        <v>0</v>
      </c>
      <c r="EY50" s="92" t="s">
        <v>34</v>
      </c>
      <c r="EZ50" s="6">
        <f t="shared" si="138"/>
        <v>0</v>
      </c>
    </row>
    <row r="51" spans="3:156" x14ac:dyDescent="0.25">
      <c r="C51" s="98" t="str">
        <f t="shared" si="87"/>
        <v>Change in use costs of using backup diesel generators</v>
      </c>
      <c r="E51" s="93" t="s">
        <v>36</v>
      </c>
      <c r="F51" s="83">
        <f t="shared" si="88"/>
        <v>-1197.6667754899906</v>
      </c>
      <c r="H51" s="93" t="s">
        <v>36</v>
      </c>
      <c r="I51" s="83" t="str">
        <f t="shared" si="89"/>
        <v xml:space="preserve"> </v>
      </c>
      <c r="K51" s="93" t="s">
        <v>36</v>
      </c>
      <c r="L51" s="83">
        <f t="shared" si="90"/>
        <v>-4657.2770660424203</v>
      </c>
      <c r="N51" s="93" t="s">
        <v>36</v>
      </c>
      <c r="O51" s="83">
        <f t="shared" si="91"/>
        <v>-2850.4394218595689</v>
      </c>
      <c r="Q51" s="93" t="s">
        <v>36</v>
      </c>
      <c r="R51" s="83">
        <f t="shared" si="92"/>
        <v>-760.29358444074546</v>
      </c>
      <c r="T51" s="93" t="s">
        <v>36</v>
      </c>
      <c r="U51" s="83">
        <f t="shared" si="93"/>
        <v>1197.6667754899906</v>
      </c>
      <c r="W51" s="93" t="s">
        <v>36</v>
      </c>
      <c r="X51" s="83">
        <f t="shared" si="94"/>
        <v>1197.6667754899906</v>
      </c>
      <c r="Z51" s="93" t="s">
        <v>36</v>
      </c>
      <c r="AA51" s="83">
        <f t="shared" si="95"/>
        <v>1197.6667754899906</v>
      </c>
      <c r="AC51" s="93" t="s">
        <v>36</v>
      </c>
      <c r="AD51" s="83">
        <f t="shared" si="96"/>
        <v>1197.6667754899906</v>
      </c>
      <c r="AF51" s="93" t="s">
        <v>36</v>
      </c>
      <c r="AG51" s="83">
        <f t="shared" si="97"/>
        <v>1197.6667754899906</v>
      </c>
      <c r="AI51" s="93" t="s">
        <v>36</v>
      </c>
      <c r="AJ51" s="83">
        <f t="shared" si="98"/>
        <v>1197.6667754899906</v>
      </c>
      <c r="AL51" s="93" t="s">
        <v>36</v>
      </c>
      <c r="AM51" s="83">
        <f t="shared" si="99"/>
        <v>1197.6667754899906</v>
      </c>
      <c r="AO51" s="93" t="s">
        <v>36</v>
      </c>
      <c r="AP51" s="83">
        <f t="shared" si="100"/>
        <v>1197.6667754899906</v>
      </c>
      <c r="AR51" s="93" t="s">
        <v>36</v>
      </c>
      <c r="AS51" s="83">
        <f t="shared" si="101"/>
        <v>1197.6667754899906</v>
      </c>
      <c r="AU51" s="93" t="s">
        <v>36</v>
      </c>
      <c r="AV51" s="83">
        <f t="shared" si="102"/>
        <v>1197.6667754899906</v>
      </c>
      <c r="AX51" s="93" t="s">
        <v>36</v>
      </c>
      <c r="AY51" s="83" t="str">
        <f t="shared" si="103"/>
        <v xml:space="preserve"> </v>
      </c>
      <c r="BA51" s="93" t="s">
        <v>36</v>
      </c>
      <c r="BB51" s="83" t="str">
        <f t="shared" si="104"/>
        <v xml:space="preserve"> </v>
      </c>
      <c r="BD51" s="93" t="s">
        <v>36</v>
      </c>
      <c r="BE51" s="83">
        <f t="shared" si="105"/>
        <v>1197.6667754899906</v>
      </c>
      <c r="BG51" s="93" t="s">
        <v>36</v>
      </c>
      <c r="BH51" s="83" t="str">
        <f t="shared" si="106"/>
        <v xml:space="preserve"> </v>
      </c>
      <c r="BJ51" s="93" t="s">
        <v>36</v>
      </c>
      <c r="BK51" s="83" t="str">
        <f t="shared" si="107"/>
        <v xml:space="preserve"> </v>
      </c>
      <c r="BM51" s="93" t="s">
        <v>36</v>
      </c>
      <c r="BN51" s="83">
        <f t="shared" si="108"/>
        <v>1197.6667754899906</v>
      </c>
      <c r="BP51" s="93" t="s">
        <v>36</v>
      </c>
      <c r="BQ51" s="83">
        <f t="shared" si="109"/>
        <v>1197.6667754899906</v>
      </c>
      <c r="BS51" s="93" t="s">
        <v>36</v>
      </c>
      <c r="BT51" s="83">
        <f t="shared" si="110"/>
        <v>1197.6667754899906</v>
      </c>
      <c r="BV51" s="93" t="s">
        <v>36</v>
      </c>
      <c r="BW51" s="83">
        <f t="shared" si="111"/>
        <v>-6199.9222455749305</v>
      </c>
      <c r="BY51" s="93" t="s">
        <v>36</v>
      </c>
      <c r="BZ51" s="83">
        <f t="shared" si="112"/>
        <v>-4329.8452838456778</v>
      </c>
      <c r="CB51" s="93" t="s">
        <v>36</v>
      </c>
      <c r="CC51" s="83">
        <f t="shared" si="113"/>
        <v>-2098.0157295196204</v>
      </c>
      <c r="CE51" s="93" t="s">
        <v>36</v>
      </c>
      <c r="CF51" s="83">
        <f t="shared" si="114"/>
        <v>0</v>
      </c>
      <c r="CH51" s="93" t="s">
        <v>36</v>
      </c>
      <c r="CI51" s="83">
        <f t="shared" si="115"/>
        <v>0</v>
      </c>
      <c r="CK51" s="93" t="s">
        <v>36</v>
      </c>
      <c r="CL51" s="83">
        <f t="shared" si="116"/>
        <v>0</v>
      </c>
      <c r="CN51" s="93" t="s">
        <v>36</v>
      </c>
      <c r="CO51" s="83">
        <f t="shared" si="117"/>
        <v>0</v>
      </c>
      <c r="CQ51" s="93" t="s">
        <v>36</v>
      </c>
      <c r="CR51" s="83">
        <f t="shared" si="118"/>
        <v>0</v>
      </c>
      <c r="CT51" s="93" t="s">
        <v>36</v>
      </c>
      <c r="CU51" s="83">
        <f t="shared" si="119"/>
        <v>0</v>
      </c>
      <c r="CW51" s="93" t="s">
        <v>36</v>
      </c>
      <c r="CX51" s="83">
        <f t="shared" si="120"/>
        <v>0</v>
      </c>
      <c r="CZ51" s="93" t="s">
        <v>36</v>
      </c>
      <c r="DA51" s="83">
        <f t="shared" si="121"/>
        <v>0</v>
      </c>
      <c r="DC51" s="93" t="s">
        <v>36</v>
      </c>
      <c r="DD51" s="83">
        <f t="shared" si="122"/>
        <v>0</v>
      </c>
      <c r="DF51" s="93" t="s">
        <v>36</v>
      </c>
      <c r="DG51" s="83">
        <f t="shared" si="123"/>
        <v>0</v>
      </c>
      <c r="DI51" s="93" t="s">
        <v>36</v>
      </c>
      <c r="DJ51" s="83">
        <f t="shared" si="124"/>
        <v>0</v>
      </c>
      <c r="DL51" s="93" t="s">
        <v>36</v>
      </c>
      <c r="DM51" s="83">
        <f t="shared" si="125"/>
        <v>0</v>
      </c>
      <c r="DO51" s="93" t="s">
        <v>36</v>
      </c>
      <c r="DP51" s="83">
        <f t="shared" si="126"/>
        <v>0</v>
      </c>
      <c r="DR51" s="93" t="s">
        <v>36</v>
      </c>
      <c r="DS51" s="83">
        <f t="shared" si="127"/>
        <v>0</v>
      </c>
      <c r="DU51" s="93" t="s">
        <v>36</v>
      </c>
      <c r="DV51" s="83">
        <f t="shared" si="128"/>
        <v>0</v>
      </c>
      <c r="DX51" s="93" t="s">
        <v>36</v>
      </c>
      <c r="DY51" s="83">
        <f t="shared" si="129"/>
        <v>0</v>
      </c>
      <c r="EA51" s="93" t="s">
        <v>36</v>
      </c>
      <c r="EB51" s="83">
        <f t="shared" si="130"/>
        <v>0</v>
      </c>
      <c r="ED51" s="93" t="s">
        <v>36</v>
      </c>
      <c r="EE51" s="83">
        <f t="shared" si="131"/>
        <v>0</v>
      </c>
      <c r="EG51" s="93" t="s">
        <v>36</v>
      </c>
      <c r="EH51" s="83">
        <f t="shared" si="132"/>
        <v>0</v>
      </c>
      <c r="EJ51" s="93" t="s">
        <v>36</v>
      </c>
      <c r="EK51" s="83">
        <f t="shared" si="133"/>
        <v>0</v>
      </c>
      <c r="EM51" s="93" t="s">
        <v>36</v>
      </c>
      <c r="EN51" s="83">
        <f t="shared" si="134"/>
        <v>0</v>
      </c>
      <c r="EP51" s="93" t="s">
        <v>36</v>
      </c>
      <c r="EQ51" s="83">
        <f t="shared" si="135"/>
        <v>0</v>
      </c>
      <c r="ES51" s="93" t="s">
        <v>36</v>
      </c>
      <c r="ET51" s="83">
        <f t="shared" si="136"/>
        <v>0</v>
      </c>
      <c r="EV51" s="93" t="s">
        <v>36</v>
      </c>
      <c r="EW51" s="83">
        <f t="shared" si="137"/>
        <v>0</v>
      </c>
      <c r="EY51" s="93" t="s">
        <v>36</v>
      </c>
      <c r="EZ51" s="83">
        <f t="shared" si="138"/>
        <v>0</v>
      </c>
    </row>
    <row r="53" spans="3:156" x14ac:dyDescent="0.25">
      <c r="E53" s="20" t="s">
        <v>77</v>
      </c>
      <c r="F53" s="3" t="s">
        <v>74</v>
      </c>
      <c r="H53" s="20" t="s">
        <v>77</v>
      </c>
      <c r="I53" s="3" t="s">
        <v>74</v>
      </c>
      <c r="K53" s="20" t="s">
        <v>77</v>
      </c>
      <c r="L53" s="3" t="s">
        <v>74</v>
      </c>
      <c r="N53" s="20" t="s">
        <v>77</v>
      </c>
      <c r="O53" s="3" t="s">
        <v>74</v>
      </c>
      <c r="Q53" s="20" t="s">
        <v>77</v>
      </c>
      <c r="R53" s="3" t="s">
        <v>74</v>
      </c>
      <c r="T53" s="20" t="s">
        <v>77</v>
      </c>
      <c r="U53" s="3" t="s">
        <v>74</v>
      </c>
      <c r="W53" s="20" t="s">
        <v>77</v>
      </c>
      <c r="X53" s="3" t="s">
        <v>74</v>
      </c>
      <c r="Z53" s="20" t="s">
        <v>77</v>
      </c>
      <c r="AA53" s="3" t="s">
        <v>74</v>
      </c>
      <c r="AC53" s="20" t="s">
        <v>77</v>
      </c>
      <c r="AD53" s="3" t="s">
        <v>74</v>
      </c>
      <c r="AF53" s="20" t="s">
        <v>77</v>
      </c>
      <c r="AG53" s="3" t="s">
        <v>74</v>
      </c>
      <c r="AI53" s="20" t="s">
        <v>77</v>
      </c>
      <c r="AJ53" s="3" t="s">
        <v>74</v>
      </c>
      <c r="AL53" s="20" t="s">
        <v>77</v>
      </c>
      <c r="AM53" s="3" t="s">
        <v>74</v>
      </c>
      <c r="AO53" s="20" t="s">
        <v>77</v>
      </c>
      <c r="AP53" s="3" t="s">
        <v>74</v>
      </c>
      <c r="AR53" s="20" t="s">
        <v>77</v>
      </c>
      <c r="AS53" s="3" t="s">
        <v>74</v>
      </c>
      <c r="AU53" s="20" t="s">
        <v>77</v>
      </c>
      <c r="AV53" s="3" t="s">
        <v>74</v>
      </c>
      <c r="AX53" s="20" t="s">
        <v>77</v>
      </c>
      <c r="AY53" s="3" t="s">
        <v>74</v>
      </c>
      <c r="BA53" s="20" t="s">
        <v>77</v>
      </c>
      <c r="BB53" s="3" t="s">
        <v>74</v>
      </c>
      <c r="BD53" s="20" t="s">
        <v>77</v>
      </c>
      <c r="BE53" s="3" t="s">
        <v>74</v>
      </c>
      <c r="BG53" s="20" t="s">
        <v>77</v>
      </c>
      <c r="BH53" s="3" t="s">
        <v>74</v>
      </c>
      <c r="BJ53" s="20" t="s">
        <v>77</v>
      </c>
      <c r="BK53" s="3" t="s">
        <v>74</v>
      </c>
      <c r="BM53" s="20" t="s">
        <v>77</v>
      </c>
      <c r="BN53" s="3" t="s">
        <v>74</v>
      </c>
      <c r="BP53" s="20" t="s">
        <v>77</v>
      </c>
      <c r="BQ53" s="3" t="s">
        <v>74</v>
      </c>
      <c r="BS53" s="20" t="s">
        <v>77</v>
      </c>
      <c r="BT53" s="3" t="s">
        <v>74</v>
      </c>
      <c r="BV53" s="20" t="s">
        <v>77</v>
      </c>
      <c r="BW53" s="3" t="s">
        <v>74</v>
      </c>
      <c r="BY53" s="20" t="s">
        <v>77</v>
      </c>
      <c r="BZ53" s="3" t="s">
        <v>74</v>
      </c>
      <c r="CB53" s="20" t="s">
        <v>77</v>
      </c>
      <c r="CC53" s="3" t="s">
        <v>74</v>
      </c>
      <c r="CE53" s="20" t="s">
        <v>77</v>
      </c>
      <c r="CF53" s="3" t="s">
        <v>74</v>
      </c>
      <c r="CH53" s="20" t="s">
        <v>77</v>
      </c>
      <c r="CI53" s="3" t="s">
        <v>74</v>
      </c>
      <c r="CK53" s="20" t="s">
        <v>77</v>
      </c>
      <c r="CL53" s="3" t="s">
        <v>74</v>
      </c>
      <c r="CN53" s="20" t="s">
        <v>77</v>
      </c>
      <c r="CO53" s="3" t="s">
        <v>74</v>
      </c>
      <c r="CQ53" s="20" t="s">
        <v>77</v>
      </c>
      <c r="CR53" s="3" t="s">
        <v>74</v>
      </c>
      <c r="CT53" s="20" t="s">
        <v>77</v>
      </c>
      <c r="CU53" s="3" t="s">
        <v>74</v>
      </c>
      <c r="CW53" s="20" t="s">
        <v>77</v>
      </c>
      <c r="CX53" s="3" t="s">
        <v>74</v>
      </c>
      <c r="CZ53" s="20" t="s">
        <v>77</v>
      </c>
      <c r="DA53" s="3" t="s">
        <v>74</v>
      </c>
      <c r="DC53" s="20" t="s">
        <v>77</v>
      </c>
      <c r="DD53" s="3" t="s">
        <v>74</v>
      </c>
      <c r="DF53" s="20" t="s">
        <v>77</v>
      </c>
      <c r="DG53" s="3" t="s">
        <v>74</v>
      </c>
      <c r="DI53" s="20" t="s">
        <v>77</v>
      </c>
      <c r="DJ53" s="3" t="s">
        <v>74</v>
      </c>
      <c r="DL53" s="20" t="s">
        <v>77</v>
      </c>
      <c r="DM53" s="3" t="s">
        <v>74</v>
      </c>
      <c r="DO53" s="20" t="s">
        <v>77</v>
      </c>
      <c r="DP53" s="3" t="s">
        <v>74</v>
      </c>
      <c r="DR53" s="20" t="s">
        <v>77</v>
      </c>
      <c r="DS53" s="3" t="s">
        <v>74</v>
      </c>
      <c r="DU53" s="20" t="s">
        <v>77</v>
      </c>
      <c r="DV53" s="3" t="s">
        <v>74</v>
      </c>
      <c r="DX53" s="20" t="s">
        <v>77</v>
      </c>
      <c r="DY53" s="3" t="s">
        <v>74</v>
      </c>
      <c r="EA53" s="20" t="s">
        <v>77</v>
      </c>
      <c r="EB53" s="3" t="s">
        <v>74</v>
      </c>
      <c r="ED53" s="20" t="s">
        <v>77</v>
      </c>
      <c r="EE53" s="3" t="s">
        <v>74</v>
      </c>
      <c r="EG53" s="20" t="s">
        <v>77</v>
      </c>
      <c r="EH53" s="3" t="s">
        <v>74</v>
      </c>
      <c r="EJ53" s="20" t="s">
        <v>77</v>
      </c>
      <c r="EK53" s="3" t="s">
        <v>74</v>
      </c>
      <c r="EM53" s="20" t="s">
        <v>77</v>
      </c>
      <c r="EN53" s="3" t="s">
        <v>74</v>
      </c>
      <c r="EP53" s="20" t="s">
        <v>77</v>
      </c>
      <c r="EQ53" s="3" t="s">
        <v>74</v>
      </c>
      <c r="ES53" s="20" t="s">
        <v>77</v>
      </c>
      <c r="ET53" s="3" t="s">
        <v>74</v>
      </c>
      <c r="EV53" s="20" t="s">
        <v>77</v>
      </c>
      <c r="EW53" s="3" t="s">
        <v>74</v>
      </c>
      <c r="EY53" s="20" t="s">
        <v>77</v>
      </c>
      <c r="EZ53" s="3" t="s">
        <v>74</v>
      </c>
    </row>
    <row r="54" spans="3:156" x14ac:dyDescent="0.25">
      <c r="C54" s="64" t="str">
        <f>C36</f>
        <v>Decreased health and safety risk to fishing vessel operators from cable snagging</v>
      </c>
      <c r="E54" s="91" t="s">
        <v>6</v>
      </c>
      <c r="F54" s="94" t="e">
        <f>F36/$I$4</f>
        <v>#VALUE!</v>
      </c>
      <c r="H54" s="91" t="s">
        <v>6</v>
      </c>
      <c r="I54" s="94" t="e">
        <f>I36/$I$4</f>
        <v>#VALUE!</v>
      </c>
      <c r="K54" s="91" t="s">
        <v>6</v>
      </c>
      <c r="L54" s="94" t="e">
        <f>L36/$I$4</f>
        <v>#VALUE!</v>
      </c>
      <c r="N54" s="91" t="s">
        <v>6</v>
      </c>
      <c r="O54" s="94" t="e">
        <f>O36/$I$4</f>
        <v>#VALUE!</v>
      </c>
      <c r="Q54" s="91" t="s">
        <v>6</v>
      </c>
      <c r="R54" s="94" t="e">
        <f>R36/$I$4</f>
        <v>#VALUE!</v>
      </c>
      <c r="T54" s="91" t="s">
        <v>6</v>
      </c>
      <c r="U54" s="94" t="e">
        <f>U36/$I$4</f>
        <v>#VALUE!</v>
      </c>
      <c r="W54" s="91" t="s">
        <v>6</v>
      </c>
      <c r="X54" s="94" t="e">
        <f>X36/$I$4</f>
        <v>#VALUE!</v>
      </c>
      <c r="Z54" s="91" t="s">
        <v>6</v>
      </c>
      <c r="AA54" s="94" t="e">
        <f>AA36/$I$4</f>
        <v>#VALUE!</v>
      </c>
      <c r="AC54" s="91" t="s">
        <v>6</v>
      </c>
      <c r="AD54" s="94" t="e">
        <f>AD36/$I$4</f>
        <v>#VALUE!</v>
      </c>
      <c r="AF54" s="91" t="s">
        <v>6</v>
      </c>
      <c r="AG54" s="94" t="e">
        <f>AG36/$I$4</f>
        <v>#VALUE!</v>
      </c>
      <c r="AI54" s="91" t="s">
        <v>6</v>
      </c>
      <c r="AJ54" s="94" t="e">
        <f>AJ36/$I$4</f>
        <v>#VALUE!</v>
      </c>
      <c r="AL54" s="91" t="s">
        <v>6</v>
      </c>
      <c r="AM54" s="94" t="e">
        <f>AM36/$I$4</f>
        <v>#VALUE!</v>
      </c>
      <c r="AO54" s="91" t="s">
        <v>6</v>
      </c>
      <c r="AP54" s="94" t="e">
        <f>AP36/$I$4</f>
        <v>#VALUE!</v>
      </c>
      <c r="AR54" s="91" t="s">
        <v>6</v>
      </c>
      <c r="AS54" s="94" t="e">
        <f>AS36/$I$4</f>
        <v>#VALUE!</v>
      </c>
      <c r="AU54" s="91" t="s">
        <v>6</v>
      </c>
      <c r="AV54" s="94" t="e">
        <f>AV36/$I$4</f>
        <v>#VALUE!</v>
      </c>
      <c r="AX54" s="91" t="s">
        <v>6</v>
      </c>
      <c r="AY54" s="94" t="e">
        <f>AY36/$I$4</f>
        <v>#VALUE!</v>
      </c>
      <c r="BA54" s="91" t="s">
        <v>6</v>
      </c>
      <c r="BB54" s="94" t="e">
        <f>BB36/$I$4</f>
        <v>#VALUE!</v>
      </c>
      <c r="BD54" s="91" t="s">
        <v>6</v>
      </c>
      <c r="BE54" s="94" t="e">
        <f>BE36/$I$4</f>
        <v>#VALUE!</v>
      </c>
      <c r="BG54" s="91" t="s">
        <v>6</v>
      </c>
      <c r="BH54" s="94" t="e">
        <f>BH36/$I$4</f>
        <v>#VALUE!</v>
      </c>
      <c r="BJ54" s="91" t="s">
        <v>6</v>
      </c>
      <c r="BK54" s="94" t="e">
        <f>BK36/$I$4</f>
        <v>#VALUE!</v>
      </c>
      <c r="BM54" s="91" t="s">
        <v>6</v>
      </c>
      <c r="BN54" s="94" t="e">
        <f>BN36/$I$4</f>
        <v>#VALUE!</v>
      </c>
      <c r="BP54" s="91" t="s">
        <v>6</v>
      </c>
      <c r="BQ54" s="94" t="e">
        <f>BQ36/$I$4</f>
        <v>#VALUE!</v>
      </c>
      <c r="BS54" s="91" t="s">
        <v>6</v>
      </c>
      <c r="BT54" s="94" t="e">
        <f>BT36/$I$4</f>
        <v>#VALUE!</v>
      </c>
      <c r="BV54" s="91" t="s">
        <v>6</v>
      </c>
      <c r="BW54" s="94" t="e">
        <f>BW36/$I$4</f>
        <v>#VALUE!</v>
      </c>
      <c r="BY54" s="91" t="s">
        <v>6</v>
      </c>
      <c r="BZ54" s="94" t="e">
        <f>BZ36/$I$4</f>
        <v>#VALUE!</v>
      </c>
      <c r="CB54" s="91" t="s">
        <v>6</v>
      </c>
      <c r="CC54" s="94" t="e">
        <f>CC36/$I$4</f>
        <v>#VALUE!</v>
      </c>
      <c r="CE54" s="91" t="s">
        <v>6</v>
      </c>
      <c r="CF54" s="94" t="e">
        <f>CF36/$I$4</f>
        <v>#VALUE!</v>
      </c>
      <c r="CH54" s="91" t="s">
        <v>6</v>
      </c>
      <c r="CI54" s="94" t="e">
        <f>CI36/$I$4</f>
        <v>#VALUE!</v>
      </c>
      <c r="CK54" s="91" t="s">
        <v>6</v>
      </c>
      <c r="CL54" s="94" t="e">
        <f>CL36/$I$4</f>
        <v>#VALUE!</v>
      </c>
      <c r="CN54" s="91" t="s">
        <v>6</v>
      </c>
      <c r="CO54" s="94" t="e">
        <f>CO36/$I$4</f>
        <v>#VALUE!</v>
      </c>
      <c r="CQ54" s="91" t="s">
        <v>6</v>
      </c>
      <c r="CR54" s="94" t="e">
        <f>CR36/$I$4</f>
        <v>#VALUE!</v>
      </c>
      <c r="CT54" s="91" t="s">
        <v>6</v>
      </c>
      <c r="CU54" s="94" t="e">
        <f>CU36/$I$4</f>
        <v>#VALUE!</v>
      </c>
      <c r="CW54" s="91" t="s">
        <v>6</v>
      </c>
      <c r="CX54" s="94" t="e">
        <f>CX36/$I$4</f>
        <v>#VALUE!</v>
      </c>
      <c r="CZ54" s="91" t="s">
        <v>6</v>
      </c>
      <c r="DA54" s="94" t="e">
        <f>DA36/$I$4</f>
        <v>#VALUE!</v>
      </c>
      <c r="DC54" s="91" t="s">
        <v>6</v>
      </c>
      <c r="DD54" s="94" t="e">
        <f>DD36/$I$4</f>
        <v>#VALUE!</v>
      </c>
      <c r="DF54" s="91" t="s">
        <v>6</v>
      </c>
      <c r="DG54" s="94" t="e">
        <f>DG36/$I$4</f>
        <v>#VALUE!</v>
      </c>
      <c r="DI54" s="91" t="s">
        <v>6</v>
      </c>
      <c r="DJ54" s="94" t="e">
        <f>DJ36/$I$4</f>
        <v>#VALUE!</v>
      </c>
      <c r="DL54" s="91" t="s">
        <v>6</v>
      </c>
      <c r="DM54" s="94" t="e">
        <f>DM36/$I$4</f>
        <v>#VALUE!</v>
      </c>
      <c r="DO54" s="91" t="s">
        <v>6</v>
      </c>
      <c r="DP54" s="94" t="e">
        <f>DP36/$I$4</f>
        <v>#VALUE!</v>
      </c>
      <c r="DR54" s="91" t="s">
        <v>6</v>
      </c>
      <c r="DS54" s="94" t="e">
        <f>DS36/$I$4</f>
        <v>#VALUE!</v>
      </c>
      <c r="DU54" s="91" t="s">
        <v>6</v>
      </c>
      <c r="DV54" s="94" t="e">
        <f>DV36/$I$4</f>
        <v>#VALUE!</v>
      </c>
      <c r="DX54" s="91" t="s">
        <v>6</v>
      </c>
      <c r="DY54" s="94" t="e">
        <f>DY36/$I$4</f>
        <v>#VALUE!</v>
      </c>
      <c r="EA54" s="91" t="s">
        <v>6</v>
      </c>
      <c r="EB54" s="94" t="e">
        <f>EB36/$I$4</f>
        <v>#VALUE!</v>
      </c>
      <c r="ED54" s="91" t="s">
        <v>6</v>
      </c>
      <c r="EE54" s="94" t="e">
        <f>EE36/$I$4</f>
        <v>#VALUE!</v>
      </c>
      <c r="EG54" s="91" t="s">
        <v>6</v>
      </c>
      <c r="EH54" s="94" t="e">
        <f>EH36/$I$4</f>
        <v>#VALUE!</v>
      </c>
      <c r="EJ54" s="91" t="s">
        <v>6</v>
      </c>
      <c r="EK54" s="94" t="e">
        <f>EK36/$I$4</f>
        <v>#VALUE!</v>
      </c>
      <c r="EM54" s="91" t="s">
        <v>6</v>
      </c>
      <c r="EN54" s="94" t="e">
        <f>EN36/$I$4</f>
        <v>#VALUE!</v>
      </c>
      <c r="EP54" s="91" t="s">
        <v>6</v>
      </c>
      <c r="EQ54" s="94" t="e">
        <f>EQ36/$I$4</f>
        <v>#VALUE!</v>
      </c>
      <c r="ES54" s="91" t="s">
        <v>6</v>
      </c>
      <c r="ET54" s="94" t="e">
        <f>ET36/$I$4</f>
        <v>#VALUE!</v>
      </c>
      <c r="EV54" s="91" t="s">
        <v>6</v>
      </c>
      <c r="EW54" s="94" t="e">
        <f>EW36/$I$4</f>
        <v>#VALUE!</v>
      </c>
      <c r="EY54" s="91" t="s">
        <v>6</v>
      </c>
      <c r="EZ54" s="94" t="e">
        <f>EZ36/$I$4</f>
        <v>#VALUE!</v>
      </c>
    </row>
    <row r="55" spans="3:156" x14ac:dyDescent="0.25">
      <c r="C55" s="60" t="s">
        <v>9</v>
      </c>
      <c r="E55" s="92" t="s">
        <v>8</v>
      </c>
      <c r="F55" s="95" t="e">
        <f>F37/$I$5</f>
        <v>#VALUE!</v>
      </c>
      <c r="H55" s="92" t="s">
        <v>8</v>
      </c>
      <c r="I55" s="95" t="e">
        <f>I37/$I$5</f>
        <v>#VALUE!</v>
      </c>
      <c r="K55" s="92" t="s">
        <v>8</v>
      </c>
      <c r="L55" s="95" t="e">
        <f>L37/$I$5</f>
        <v>#VALUE!</v>
      </c>
      <c r="N55" s="92" t="s">
        <v>8</v>
      </c>
      <c r="O55" s="95" t="e">
        <f>O37/$I$5</f>
        <v>#VALUE!</v>
      </c>
      <c r="Q55" s="92" t="s">
        <v>8</v>
      </c>
      <c r="R55" s="95" t="e">
        <f>R37/$I$5</f>
        <v>#VALUE!</v>
      </c>
      <c r="T55" s="92" t="s">
        <v>8</v>
      </c>
      <c r="U55" s="95" t="e">
        <f>U37/$I$5</f>
        <v>#VALUE!</v>
      </c>
      <c r="W55" s="92" t="s">
        <v>8</v>
      </c>
      <c r="X55" s="95" t="e">
        <f>X37/$I$5</f>
        <v>#VALUE!</v>
      </c>
      <c r="Z55" s="92" t="s">
        <v>8</v>
      </c>
      <c r="AA55" s="95" t="e">
        <f>AA37/$I$5</f>
        <v>#VALUE!</v>
      </c>
      <c r="AC55" s="92" t="s">
        <v>8</v>
      </c>
      <c r="AD55" s="95" t="e">
        <f>AD37/$I$5</f>
        <v>#VALUE!</v>
      </c>
      <c r="AF55" s="92" t="s">
        <v>8</v>
      </c>
      <c r="AG55" s="95" t="e">
        <f>AG37/$I$5</f>
        <v>#VALUE!</v>
      </c>
      <c r="AI55" s="92" t="s">
        <v>8</v>
      </c>
      <c r="AJ55" s="95" t="e">
        <f>AJ37/$I$5</f>
        <v>#VALUE!</v>
      </c>
      <c r="AL55" s="92" t="s">
        <v>8</v>
      </c>
      <c r="AM55" s="95" t="e">
        <f>AM37/$I$5</f>
        <v>#VALUE!</v>
      </c>
      <c r="AO55" s="92" t="s">
        <v>8</v>
      </c>
      <c r="AP55" s="95" t="e">
        <f>AP37/$I$5</f>
        <v>#VALUE!</v>
      </c>
      <c r="AR55" s="92" t="s">
        <v>8</v>
      </c>
      <c r="AS55" s="95" t="e">
        <f>AS37/$I$5</f>
        <v>#VALUE!</v>
      </c>
      <c r="AU55" s="92" t="s">
        <v>8</v>
      </c>
      <c r="AV55" s="95" t="e">
        <f>AV37/$I$5</f>
        <v>#VALUE!</v>
      </c>
      <c r="AX55" s="92" t="s">
        <v>8</v>
      </c>
      <c r="AY55" s="95" t="e">
        <f>AY37/$I$5</f>
        <v>#VALUE!</v>
      </c>
      <c r="BA55" s="92" t="s">
        <v>8</v>
      </c>
      <c r="BB55" s="95" t="e">
        <f>BB37/$I$5</f>
        <v>#VALUE!</v>
      </c>
      <c r="BD55" s="92" t="s">
        <v>8</v>
      </c>
      <c r="BE55" s="95" t="e">
        <f>BE37/$I$5</f>
        <v>#VALUE!</v>
      </c>
      <c r="BG55" s="92" t="s">
        <v>8</v>
      </c>
      <c r="BH55" s="95" t="e">
        <f>BH37/$I$5</f>
        <v>#VALUE!</v>
      </c>
      <c r="BJ55" s="92" t="s">
        <v>8</v>
      </c>
      <c r="BK55" s="95" t="e">
        <f>BK37/$I$5</f>
        <v>#VALUE!</v>
      </c>
      <c r="BM55" s="92" t="s">
        <v>8</v>
      </c>
      <c r="BN55" s="95" t="e">
        <f>BN37/$I$5</f>
        <v>#VALUE!</v>
      </c>
      <c r="BP55" s="92" t="s">
        <v>8</v>
      </c>
      <c r="BQ55" s="95" t="e">
        <f>BQ37/$I$5</f>
        <v>#VALUE!</v>
      </c>
      <c r="BS55" s="92" t="s">
        <v>8</v>
      </c>
      <c r="BT55" s="95" t="e">
        <f>BT37/$I$5</f>
        <v>#VALUE!</v>
      </c>
      <c r="BV55" s="92" t="s">
        <v>8</v>
      </c>
      <c r="BW55" s="95" t="e">
        <f>BW37/$I$5</f>
        <v>#VALUE!</v>
      </c>
      <c r="BY55" s="92" t="s">
        <v>8</v>
      </c>
      <c r="BZ55" s="95" t="e">
        <f>BZ37/$I$5</f>
        <v>#VALUE!</v>
      </c>
      <c r="CB55" s="92" t="s">
        <v>8</v>
      </c>
      <c r="CC55" s="95" t="e">
        <f>CC37/$I$5</f>
        <v>#VALUE!</v>
      </c>
      <c r="CE55" s="92" t="s">
        <v>8</v>
      </c>
      <c r="CF55" s="95" t="e">
        <f>CF37/$I$5</f>
        <v>#VALUE!</v>
      </c>
      <c r="CH55" s="92" t="s">
        <v>8</v>
      </c>
      <c r="CI55" s="95" t="e">
        <f>CI37/$I$5</f>
        <v>#VALUE!</v>
      </c>
      <c r="CK55" s="92" t="s">
        <v>8</v>
      </c>
      <c r="CL55" s="95" t="e">
        <f>CL37/$I$5</f>
        <v>#VALUE!</v>
      </c>
      <c r="CN55" s="92" t="s">
        <v>8</v>
      </c>
      <c r="CO55" s="95" t="e">
        <f>CO37/$I$5</f>
        <v>#VALUE!</v>
      </c>
      <c r="CQ55" s="92" t="s">
        <v>8</v>
      </c>
      <c r="CR55" s="95" t="e">
        <f>CR37/$I$5</f>
        <v>#VALUE!</v>
      </c>
      <c r="CT55" s="92" t="s">
        <v>8</v>
      </c>
      <c r="CU55" s="95" t="e">
        <f>CU37/$I$5</f>
        <v>#VALUE!</v>
      </c>
      <c r="CW55" s="92" t="s">
        <v>8</v>
      </c>
      <c r="CX55" s="95" t="e">
        <f>CX37/$I$5</f>
        <v>#VALUE!</v>
      </c>
      <c r="CZ55" s="92" t="s">
        <v>8</v>
      </c>
      <c r="DA55" s="95" t="e">
        <f>DA37/$I$5</f>
        <v>#VALUE!</v>
      </c>
      <c r="DC55" s="92" t="s">
        <v>8</v>
      </c>
      <c r="DD55" s="95" t="e">
        <f>DD37/$I$5</f>
        <v>#VALUE!</v>
      </c>
      <c r="DF55" s="92" t="s">
        <v>8</v>
      </c>
      <c r="DG55" s="95" t="e">
        <f>DG37/$I$5</f>
        <v>#VALUE!</v>
      </c>
      <c r="DI55" s="92" t="s">
        <v>8</v>
      </c>
      <c r="DJ55" s="95" t="e">
        <f>DJ37/$I$5</f>
        <v>#VALUE!</v>
      </c>
      <c r="DL55" s="92" t="s">
        <v>8</v>
      </c>
      <c r="DM55" s="95" t="e">
        <f>DM37/$I$5</f>
        <v>#VALUE!</v>
      </c>
      <c r="DO55" s="92" t="s">
        <v>8</v>
      </c>
      <c r="DP55" s="95" t="e">
        <f>DP37/$I$5</f>
        <v>#VALUE!</v>
      </c>
      <c r="DR55" s="92" t="s">
        <v>8</v>
      </c>
      <c r="DS55" s="95" t="e">
        <f>DS37/$I$5</f>
        <v>#VALUE!</v>
      </c>
      <c r="DU55" s="92" t="s">
        <v>8</v>
      </c>
      <c r="DV55" s="95" t="e">
        <f>DV37/$I$5</f>
        <v>#VALUE!</v>
      </c>
      <c r="DX55" s="92" t="s">
        <v>8</v>
      </c>
      <c r="DY55" s="95" t="e">
        <f>DY37/$I$5</f>
        <v>#VALUE!</v>
      </c>
      <c r="EA55" s="92" t="s">
        <v>8</v>
      </c>
      <c r="EB55" s="95" t="e">
        <f>EB37/$I$5</f>
        <v>#VALUE!</v>
      </c>
      <c r="ED55" s="92" t="s">
        <v>8</v>
      </c>
      <c r="EE55" s="95" t="e">
        <f>EE37/$I$5</f>
        <v>#VALUE!</v>
      </c>
      <c r="EG55" s="92" t="s">
        <v>8</v>
      </c>
      <c r="EH55" s="95" t="e">
        <f>EH37/$I$5</f>
        <v>#VALUE!</v>
      </c>
      <c r="EJ55" s="92" t="s">
        <v>8</v>
      </c>
      <c r="EK55" s="95" t="e">
        <f>EK37/$I$5</f>
        <v>#VALUE!</v>
      </c>
      <c r="EM55" s="92" t="s">
        <v>8</v>
      </c>
      <c r="EN55" s="95" t="e">
        <f>EN37/$I$5</f>
        <v>#VALUE!</v>
      </c>
      <c r="EP55" s="92" t="s">
        <v>8</v>
      </c>
      <c r="EQ55" s="95" t="e">
        <f>EQ37/$I$5</f>
        <v>#VALUE!</v>
      </c>
      <c r="ES55" s="92" t="s">
        <v>8</v>
      </c>
      <c r="ET55" s="95" t="e">
        <f>ET37/$I$5</f>
        <v>#VALUE!</v>
      </c>
      <c r="EV55" s="92" t="s">
        <v>8</v>
      </c>
      <c r="EW55" s="95" t="e">
        <f>EW37/$I$5</f>
        <v>#VALUE!</v>
      </c>
      <c r="EY55" s="92" t="s">
        <v>8</v>
      </c>
      <c r="EZ55" s="95" t="e">
        <f>EZ37/$I$5</f>
        <v>#VALUE!</v>
      </c>
    </row>
    <row r="56" spans="3:156" x14ac:dyDescent="0.25">
      <c r="C56" s="60" t="s">
        <v>11</v>
      </c>
      <c r="E56" s="92" t="s">
        <v>10</v>
      </c>
      <c r="F56" s="95" t="e">
        <f>F38/$I$6</f>
        <v>#VALUE!</v>
      </c>
      <c r="H56" s="92" t="s">
        <v>10</v>
      </c>
      <c r="I56" s="95" t="e">
        <f>I38/$I$6</f>
        <v>#VALUE!</v>
      </c>
      <c r="K56" s="92" t="s">
        <v>10</v>
      </c>
      <c r="L56" s="95" t="e">
        <f>L38/$I$6</f>
        <v>#VALUE!</v>
      </c>
      <c r="N56" s="92" t="s">
        <v>10</v>
      </c>
      <c r="O56" s="95" t="e">
        <f>O38/$I$6</f>
        <v>#VALUE!</v>
      </c>
      <c r="Q56" s="92" t="s">
        <v>10</v>
      </c>
      <c r="R56" s="95" t="e">
        <f>R38/$I$6</f>
        <v>#VALUE!</v>
      </c>
      <c r="T56" s="92" t="s">
        <v>10</v>
      </c>
      <c r="U56" s="95" t="e">
        <f>U38/$I$6</f>
        <v>#VALUE!</v>
      </c>
      <c r="W56" s="92" t="s">
        <v>10</v>
      </c>
      <c r="X56" s="95" t="e">
        <f>X38/$I$6</f>
        <v>#VALUE!</v>
      </c>
      <c r="Z56" s="92" t="s">
        <v>10</v>
      </c>
      <c r="AA56" s="95" t="e">
        <f>AA38/$I$6</f>
        <v>#VALUE!</v>
      </c>
      <c r="AC56" s="92" t="s">
        <v>10</v>
      </c>
      <c r="AD56" s="95" t="e">
        <f>AD38/$I$6</f>
        <v>#VALUE!</v>
      </c>
      <c r="AF56" s="92" t="s">
        <v>10</v>
      </c>
      <c r="AG56" s="95" t="e">
        <f>AG38/$I$6</f>
        <v>#VALUE!</v>
      </c>
      <c r="AI56" s="92" t="s">
        <v>10</v>
      </c>
      <c r="AJ56" s="95" t="e">
        <f>AJ38/$I$6</f>
        <v>#VALUE!</v>
      </c>
      <c r="AL56" s="92" t="s">
        <v>10</v>
      </c>
      <c r="AM56" s="95" t="e">
        <f>AM38/$I$6</f>
        <v>#VALUE!</v>
      </c>
      <c r="AO56" s="92" t="s">
        <v>10</v>
      </c>
      <c r="AP56" s="95" t="e">
        <f>AP38/$I$6</f>
        <v>#VALUE!</v>
      </c>
      <c r="AR56" s="92" t="s">
        <v>10</v>
      </c>
      <c r="AS56" s="95" t="e">
        <f>AS38/$I$6</f>
        <v>#VALUE!</v>
      </c>
      <c r="AU56" s="92" t="s">
        <v>10</v>
      </c>
      <c r="AV56" s="95" t="e">
        <f>AV38/$I$6</f>
        <v>#VALUE!</v>
      </c>
      <c r="AX56" s="92" t="s">
        <v>10</v>
      </c>
      <c r="AY56" s="95" t="e">
        <f>AY38/$I$6</f>
        <v>#VALUE!</v>
      </c>
      <c r="BA56" s="92" t="s">
        <v>10</v>
      </c>
      <c r="BB56" s="95" t="e">
        <f>BB38/$I$6</f>
        <v>#VALUE!</v>
      </c>
      <c r="BD56" s="92" t="s">
        <v>10</v>
      </c>
      <c r="BE56" s="95" t="e">
        <f>BE38/$I$6</f>
        <v>#VALUE!</v>
      </c>
      <c r="BG56" s="92" t="s">
        <v>10</v>
      </c>
      <c r="BH56" s="95" t="e">
        <f>BH38/$I$6</f>
        <v>#VALUE!</v>
      </c>
      <c r="BJ56" s="92" t="s">
        <v>10</v>
      </c>
      <c r="BK56" s="95" t="e">
        <f>BK38/$I$6</f>
        <v>#VALUE!</v>
      </c>
      <c r="BM56" s="92" t="s">
        <v>10</v>
      </c>
      <c r="BN56" s="95" t="e">
        <f>BN38/$I$6</f>
        <v>#VALUE!</v>
      </c>
      <c r="BP56" s="92" t="s">
        <v>10</v>
      </c>
      <c r="BQ56" s="95" t="e">
        <f>BQ38/$I$6</f>
        <v>#VALUE!</v>
      </c>
      <c r="BS56" s="92" t="s">
        <v>10</v>
      </c>
      <c r="BT56" s="95" t="e">
        <f>BT38/$I$6</f>
        <v>#VALUE!</v>
      </c>
      <c r="BV56" s="92" t="s">
        <v>10</v>
      </c>
      <c r="BW56" s="95" t="e">
        <f>BW38/$I$6</f>
        <v>#VALUE!</v>
      </c>
      <c r="BY56" s="92" t="s">
        <v>10</v>
      </c>
      <c r="BZ56" s="95" t="e">
        <f>BZ38/$I$6</f>
        <v>#VALUE!</v>
      </c>
      <c r="CB56" s="92" t="s">
        <v>10</v>
      </c>
      <c r="CC56" s="95" t="e">
        <f>CC38/$I$6</f>
        <v>#VALUE!</v>
      </c>
      <c r="CE56" s="92" t="s">
        <v>10</v>
      </c>
      <c r="CF56" s="95" t="e">
        <f>CF38/$I$6</f>
        <v>#VALUE!</v>
      </c>
      <c r="CH56" s="92" t="s">
        <v>10</v>
      </c>
      <c r="CI56" s="95" t="e">
        <f>CI38/$I$6</f>
        <v>#VALUE!</v>
      </c>
      <c r="CK56" s="92" t="s">
        <v>10</v>
      </c>
      <c r="CL56" s="95" t="e">
        <f>CL38/$I$6</f>
        <v>#VALUE!</v>
      </c>
      <c r="CN56" s="92" t="s">
        <v>10</v>
      </c>
      <c r="CO56" s="95" t="e">
        <f>CO38/$I$6</f>
        <v>#VALUE!</v>
      </c>
      <c r="CQ56" s="92" t="s">
        <v>10</v>
      </c>
      <c r="CR56" s="95" t="e">
        <f>CR38/$I$6</f>
        <v>#VALUE!</v>
      </c>
      <c r="CT56" s="92" t="s">
        <v>10</v>
      </c>
      <c r="CU56" s="95" t="e">
        <f>CU38/$I$6</f>
        <v>#VALUE!</v>
      </c>
      <c r="CW56" s="92" t="s">
        <v>10</v>
      </c>
      <c r="CX56" s="95" t="e">
        <f>CX38/$I$6</f>
        <v>#VALUE!</v>
      </c>
      <c r="CZ56" s="92" t="s">
        <v>10</v>
      </c>
      <c r="DA56" s="95" t="e">
        <f>DA38/$I$6</f>
        <v>#VALUE!</v>
      </c>
      <c r="DC56" s="92" t="s">
        <v>10</v>
      </c>
      <c r="DD56" s="95" t="e">
        <f>DD38/$I$6</f>
        <v>#VALUE!</v>
      </c>
      <c r="DF56" s="92" t="s">
        <v>10</v>
      </c>
      <c r="DG56" s="95" t="e">
        <f>DG38/$I$6</f>
        <v>#VALUE!</v>
      </c>
      <c r="DI56" s="92" t="s">
        <v>10</v>
      </c>
      <c r="DJ56" s="95" t="e">
        <f>DJ38/$I$6</f>
        <v>#VALUE!</v>
      </c>
      <c r="DL56" s="92" t="s">
        <v>10</v>
      </c>
      <c r="DM56" s="95" t="e">
        <f>DM38/$I$6</f>
        <v>#VALUE!</v>
      </c>
      <c r="DO56" s="92" t="s">
        <v>10</v>
      </c>
      <c r="DP56" s="95" t="e">
        <f>DP38/$I$6</f>
        <v>#VALUE!</v>
      </c>
      <c r="DR56" s="92" t="s">
        <v>10</v>
      </c>
      <c r="DS56" s="95" t="e">
        <f>DS38/$I$6</f>
        <v>#VALUE!</v>
      </c>
      <c r="DU56" s="92" t="s">
        <v>10</v>
      </c>
      <c r="DV56" s="95" t="e">
        <f>DV38/$I$6</f>
        <v>#VALUE!</v>
      </c>
      <c r="DX56" s="92" t="s">
        <v>10</v>
      </c>
      <c r="DY56" s="95" t="e">
        <f>DY38/$I$6</f>
        <v>#VALUE!</v>
      </c>
      <c r="EA56" s="92" t="s">
        <v>10</v>
      </c>
      <c r="EB56" s="95" t="e">
        <f>EB38/$I$6</f>
        <v>#VALUE!</v>
      </c>
      <c r="ED56" s="92" t="s">
        <v>10</v>
      </c>
      <c r="EE56" s="95" t="e">
        <f>EE38/$I$6</f>
        <v>#VALUE!</v>
      </c>
      <c r="EG56" s="92" t="s">
        <v>10</v>
      </c>
      <c r="EH56" s="95" t="e">
        <f>EH38/$I$6</f>
        <v>#VALUE!</v>
      </c>
      <c r="EJ56" s="92" t="s">
        <v>10</v>
      </c>
      <c r="EK56" s="95" t="e">
        <f>EK38/$I$6</f>
        <v>#VALUE!</v>
      </c>
      <c r="EM56" s="92" t="s">
        <v>10</v>
      </c>
      <c r="EN56" s="95" t="e">
        <f>EN38/$I$6</f>
        <v>#VALUE!</v>
      </c>
      <c r="EP56" s="92" t="s">
        <v>10</v>
      </c>
      <c r="EQ56" s="95" t="e">
        <f>EQ38/$I$6</f>
        <v>#VALUE!</v>
      </c>
      <c r="ES56" s="92" t="s">
        <v>10</v>
      </c>
      <c r="ET56" s="95" t="e">
        <f>ET38/$I$6</f>
        <v>#VALUE!</v>
      </c>
      <c r="EV56" s="92" t="s">
        <v>10</v>
      </c>
      <c r="EW56" s="95" t="e">
        <f>EW38/$I$6</f>
        <v>#VALUE!</v>
      </c>
      <c r="EY56" s="92" t="s">
        <v>10</v>
      </c>
      <c r="EZ56" s="95" t="e">
        <f>EZ38/$I$6</f>
        <v>#VALUE!</v>
      </c>
    </row>
    <row r="57" spans="3:156" x14ac:dyDescent="0.25">
      <c r="C57" s="60" t="s">
        <v>13</v>
      </c>
      <c r="E57" s="92" t="s">
        <v>12</v>
      </c>
      <c r="F57" s="95" t="e">
        <f>F39/$I$7</f>
        <v>#VALUE!</v>
      </c>
      <c r="H57" s="92" t="s">
        <v>12</v>
      </c>
      <c r="I57" s="95" t="e">
        <f>I39/$I$7</f>
        <v>#VALUE!</v>
      </c>
      <c r="K57" s="92" t="s">
        <v>12</v>
      </c>
      <c r="L57" s="95" t="e">
        <f>L39/$I$7</f>
        <v>#VALUE!</v>
      </c>
      <c r="N57" s="92" t="s">
        <v>12</v>
      </c>
      <c r="O57" s="95" t="e">
        <f>O39/$I$7</f>
        <v>#VALUE!</v>
      </c>
      <c r="Q57" s="92" t="s">
        <v>12</v>
      </c>
      <c r="R57" s="95" t="e">
        <f>R39/$I$7</f>
        <v>#VALUE!</v>
      </c>
      <c r="T57" s="92" t="s">
        <v>12</v>
      </c>
      <c r="U57" s="95" t="e">
        <f>U39/$I$7</f>
        <v>#VALUE!</v>
      </c>
      <c r="W57" s="92" t="s">
        <v>12</v>
      </c>
      <c r="X57" s="95" t="e">
        <f>X39/$I$7</f>
        <v>#VALUE!</v>
      </c>
      <c r="Z57" s="92" t="s">
        <v>12</v>
      </c>
      <c r="AA57" s="95" t="e">
        <f>AA39/$I$7</f>
        <v>#VALUE!</v>
      </c>
      <c r="AC57" s="92" t="s">
        <v>12</v>
      </c>
      <c r="AD57" s="95" t="e">
        <f>AD39/$I$7</f>
        <v>#VALUE!</v>
      </c>
      <c r="AF57" s="92" t="s">
        <v>12</v>
      </c>
      <c r="AG57" s="95" t="e">
        <f>AG39/$I$7</f>
        <v>#VALUE!</v>
      </c>
      <c r="AI57" s="92" t="s">
        <v>12</v>
      </c>
      <c r="AJ57" s="95" t="e">
        <f>AJ39/$I$7</f>
        <v>#VALUE!</v>
      </c>
      <c r="AL57" s="92" t="s">
        <v>12</v>
      </c>
      <c r="AM57" s="95" t="e">
        <f>AM39/$I$7</f>
        <v>#VALUE!</v>
      </c>
      <c r="AO57" s="92" t="s">
        <v>12</v>
      </c>
      <c r="AP57" s="95" t="e">
        <f>AP39/$I$7</f>
        <v>#VALUE!</v>
      </c>
      <c r="AR57" s="92" t="s">
        <v>12</v>
      </c>
      <c r="AS57" s="95" t="e">
        <f>AS39/$I$7</f>
        <v>#VALUE!</v>
      </c>
      <c r="AU57" s="92" t="s">
        <v>12</v>
      </c>
      <c r="AV57" s="95" t="e">
        <f>AV39/$I$7</f>
        <v>#VALUE!</v>
      </c>
      <c r="AX57" s="92" t="s">
        <v>12</v>
      </c>
      <c r="AY57" s="95" t="e">
        <f>AY39/$I$7</f>
        <v>#VALUE!</v>
      </c>
      <c r="BA57" s="92" t="s">
        <v>12</v>
      </c>
      <c r="BB57" s="95" t="e">
        <f>BB39/$I$7</f>
        <v>#VALUE!</v>
      </c>
      <c r="BD57" s="92" t="s">
        <v>12</v>
      </c>
      <c r="BE57" s="95" t="e">
        <f>BE39/$I$7</f>
        <v>#VALUE!</v>
      </c>
      <c r="BG57" s="92" t="s">
        <v>12</v>
      </c>
      <c r="BH57" s="95" t="e">
        <f>BH39/$I$7</f>
        <v>#VALUE!</v>
      </c>
      <c r="BJ57" s="92" t="s">
        <v>12</v>
      </c>
      <c r="BK57" s="95" t="e">
        <f>BK39/$I$7</f>
        <v>#VALUE!</v>
      </c>
      <c r="BM57" s="92" t="s">
        <v>12</v>
      </c>
      <c r="BN57" s="95" t="e">
        <f>BN39/$I$7</f>
        <v>#VALUE!</v>
      </c>
      <c r="BP57" s="92" t="s">
        <v>12</v>
      </c>
      <c r="BQ57" s="95" t="e">
        <f>BQ39/$I$7</f>
        <v>#VALUE!</v>
      </c>
      <c r="BS57" s="92" t="s">
        <v>12</v>
      </c>
      <c r="BT57" s="95" t="e">
        <f>BT39/$I$7</f>
        <v>#VALUE!</v>
      </c>
      <c r="BV57" s="92" t="s">
        <v>12</v>
      </c>
      <c r="BW57" s="95" t="e">
        <f>BW39/$I$7</f>
        <v>#VALUE!</v>
      </c>
      <c r="BY57" s="92" t="s">
        <v>12</v>
      </c>
      <c r="BZ57" s="95" t="e">
        <f>BZ39/$I$7</f>
        <v>#VALUE!</v>
      </c>
      <c r="CB57" s="92" t="s">
        <v>12</v>
      </c>
      <c r="CC57" s="95" t="e">
        <f>CC39/$I$7</f>
        <v>#VALUE!</v>
      </c>
      <c r="CE57" s="92" t="s">
        <v>12</v>
      </c>
      <c r="CF57" s="95" t="e">
        <f>CF39/$I$7</f>
        <v>#VALUE!</v>
      </c>
      <c r="CH57" s="92" t="s">
        <v>12</v>
      </c>
      <c r="CI57" s="95" t="e">
        <f>CI39/$I$7</f>
        <v>#VALUE!</v>
      </c>
      <c r="CK57" s="92" t="s">
        <v>12</v>
      </c>
      <c r="CL57" s="95" t="e">
        <f>CL39/$I$7</f>
        <v>#VALUE!</v>
      </c>
      <c r="CN57" s="92" t="s">
        <v>12</v>
      </c>
      <c r="CO57" s="95" t="e">
        <f>CO39/$I$7</f>
        <v>#VALUE!</v>
      </c>
      <c r="CQ57" s="92" t="s">
        <v>12</v>
      </c>
      <c r="CR57" s="95" t="e">
        <f>CR39/$I$7</f>
        <v>#VALUE!</v>
      </c>
      <c r="CT57" s="92" t="s">
        <v>12</v>
      </c>
      <c r="CU57" s="95" t="e">
        <f>CU39/$I$7</f>
        <v>#VALUE!</v>
      </c>
      <c r="CW57" s="92" t="s">
        <v>12</v>
      </c>
      <c r="CX57" s="95" t="e">
        <f>CX39/$I$7</f>
        <v>#VALUE!</v>
      </c>
      <c r="CZ57" s="92" t="s">
        <v>12</v>
      </c>
      <c r="DA57" s="95" t="e">
        <f>DA39/$I$7</f>
        <v>#VALUE!</v>
      </c>
      <c r="DC57" s="92" t="s">
        <v>12</v>
      </c>
      <c r="DD57" s="95" t="e">
        <f>DD39/$I$7</f>
        <v>#VALUE!</v>
      </c>
      <c r="DF57" s="92" t="s">
        <v>12</v>
      </c>
      <c r="DG57" s="95" t="e">
        <f>DG39/$I$7</f>
        <v>#VALUE!</v>
      </c>
      <c r="DI57" s="92" t="s">
        <v>12</v>
      </c>
      <c r="DJ57" s="95" t="e">
        <f>DJ39/$I$7</f>
        <v>#VALUE!</v>
      </c>
      <c r="DL57" s="92" t="s">
        <v>12</v>
      </c>
      <c r="DM57" s="95" t="e">
        <f>DM39/$I$7</f>
        <v>#VALUE!</v>
      </c>
      <c r="DO57" s="92" t="s">
        <v>12</v>
      </c>
      <c r="DP57" s="95" t="e">
        <f>DP39/$I$7</f>
        <v>#VALUE!</v>
      </c>
      <c r="DR57" s="92" t="s">
        <v>12</v>
      </c>
      <c r="DS57" s="95" t="e">
        <f>DS39/$I$7</f>
        <v>#VALUE!</v>
      </c>
      <c r="DU57" s="92" t="s">
        <v>12</v>
      </c>
      <c r="DV57" s="95" t="e">
        <f>DV39/$I$7</f>
        <v>#VALUE!</v>
      </c>
      <c r="DX57" s="92" t="s">
        <v>12</v>
      </c>
      <c r="DY57" s="95" t="e">
        <f>DY39/$I$7</f>
        <v>#VALUE!</v>
      </c>
      <c r="EA57" s="92" t="s">
        <v>12</v>
      </c>
      <c r="EB57" s="95" t="e">
        <f>EB39/$I$7</f>
        <v>#VALUE!</v>
      </c>
      <c r="ED57" s="92" t="s">
        <v>12</v>
      </c>
      <c r="EE57" s="95" t="e">
        <f>EE39/$I$7</f>
        <v>#VALUE!</v>
      </c>
      <c r="EG57" s="92" t="s">
        <v>12</v>
      </c>
      <c r="EH57" s="95" t="e">
        <f>EH39/$I$7</f>
        <v>#VALUE!</v>
      </c>
      <c r="EJ57" s="92" t="s">
        <v>12</v>
      </c>
      <c r="EK57" s="95" t="e">
        <f>EK39/$I$7</f>
        <v>#VALUE!</v>
      </c>
      <c r="EM57" s="92" t="s">
        <v>12</v>
      </c>
      <c r="EN57" s="95" t="e">
        <f>EN39/$I$7</f>
        <v>#VALUE!</v>
      </c>
      <c r="EP57" s="92" t="s">
        <v>12</v>
      </c>
      <c r="EQ57" s="95" t="e">
        <f>EQ39/$I$7</f>
        <v>#VALUE!</v>
      </c>
      <c r="ES57" s="92" t="s">
        <v>12</v>
      </c>
      <c r="ET57" s="95" t="e">
        <f>ET39/$I$7</f>
        <v>#VALUE!</v>
      </c>
      <c r="EV57" s="92" t="s">
        <v>12</v>
      </c>
      <c r="EW57" s="95" t="e">
        <f>EW39/$I$7</f>
        <v>#VALUE!</v>
      </c>
      <c r="EY57" s="92" t="s">
        <v>12</v>
      </c>
      <c r="EZ57" s="95" t="e">
        <f>EZ39/$I$7</f>
        <v>#VALUE!</v>
      </c>
    </row>
    <row r="58" spans="3:156" x14ac:dyDescent="0.25">
      <c r="C58" s="60" t="s">
        <v>15</v>
      </c>
      <c r="E58" s="92" t="s">
        <v>14</v>
      </c>
      <c r="F58" s="95" t="e">
        <f>F40/$I$8</f>
        <v>#VALUE!</v>
      </c>
      <c r="H58" s="92" t="s">
        <v>14</v>
      </c>
      <c r="I58" s="95" t="e">
        <f>I40/$I$8</f>
        <v>#VALUE!</v>
      </c>
      <c r="K58" s="92" t="s">
        <v>14</v>
      </c>
      <c r="L58" s="95" t="e">
        <f>L40/$I$8</f>
        <v>#VALUE!</v>
      </c>
      <c r="N58" s="92" t="s">
        <v>14</v>
      </c>
      <c r="O58" s="95" t="e">
        <f>O40/$I$8</f>
        <v>#VALUE!</v>
      </c>
      <c r="Q58" s="92" t="s">
        <v>14</v>
      </c>
      <c r="R58" s="95" t="e">
        <f>R40/$I$8</f>
        <v>#VALUE!</v>
      </c>
      <c r="T58" s="92" t="s">
        <v>14</v>
      </c>
      <c r="U58" s="95" t="e">
        <f>U40/$I$8</f>
        <v>#VALUE!</v>
      </c>
      <c r="W58" s="92" t="s">
        <v>14</v>
      </c>
      <c r="X58" s="95" t="e">
        <f>X40/$I$8</f>
        <v>#VALUE!</v>
      </c>
      <c r="Z58" s="92" t="s">
        <v>14</v>
      </c>
      <c r="AA58" s="95" t="e">
        <f>AA40/$I$8</f>
        <v>#VALUE!</v>
      </c>
      <c r="AC58" s="92" t="s">
        <v>14</v>
      </c>
      <c r="AD58" s="95" t="e">
        <f>AD40/$I$8</f>
        <v>#VALUE!</v>
      </c>
      <c r="AF58" s="92" t="s">
        <v>14</v>
      </c>
      <c r="AG58" s="95" t="e">
        <f>AG40/$I$8</f>
        <v>#VALUE!</v>
      </c>
      <c r="AI58" s="92" t="s">
        <v>14</v>
      </c>
      <c r="AJ58" s="95" t="e">
        <f>AJ40/$I$8</f>
        <v>#VALUE!</v>
      </c>
      <c r="AL58" s="92" t="s">
        <v>14</v>
      </c>
      <c r="AM58" s="95" t="e">
        <f>AM40/$I$8</f>
        <v>#VALUE!</v>
      </c>
      <c r="AO58" s="92" t="s">
        <v>14</v>
      </c>
      <c r="AP58" s="95" t="e">
        <f>AP40/$I$8</f>
        <v>#VALUE!</v>
      </c>
      <c r="AR58" s="92" t="s">
        <v>14</v>
      </c>
      <c r="AS58" s="95" t="e">
        <f>AS40/$I$8</f>
        <v>#VALUE!</v>
      </c>
      <c r="AU58" s="92" t="s">
        <v>14</v>
      </c>
      <c r="AV58" s="95" t="e">
        <f>AV40/$I$8</f>
        <v>#VALUE!</v>
      </c>
      <c r="AX58" s="92" t="s">
        <v>14</v>
      </c>
      <c r="AY58" s="95" t="e">
        <f>AY40/$I$8</f>
        <v>#VALUE!</v>
      </c>
      <c r="BA58" s="92" t="s">
        <v>14</v>
      </c>
      <c r="BB58" s="95" t="e">
        <f>BB40/$I$8</f>
        <v>#VALUE!</v>
      </c>
      <c r="BD58" s="92" t="s">
        <v>14</v>
      </c>
      <c r="BE58" s="95" t="e">
        <f>BE40/$I$8</f>
        <v>#VALUE!</v>
      </c>
      <c r="BG58" s="92" t="s">
        <v>14</v>
      </c>
      <c r="BH58" s="95" t="e">
        <f>BH40/$I$8</f>
        <v>#VALUE!</v>
      </c>
      <c r="BJ58" s="92" t="s">
        <v>14</v>
      </c>
      <c r="BK58" s="95" t="e">
        <f>BK40/$I$8</f>
        <v>#VALUE!</v>
      </c>
      <c r="BM58" s="92" t="s">
        <v>14</v>
      </c>
      <c r="BN58" s="95" t="e">
        <f>BN40/$I$8</f>
        <v>#VALUE!</v>
      </c>
      <c r="BP58" s="92" t="s">
        <v>14</v>
      </c>
      <c r="BQ58" s="95" t="e">
        <f>BQ40/$I$8</f>
        <v>#VALUE!</v>
      </c>
      <c r="BS58" s="92" t="s">
        <v>14</v>
      </c>
      <c r="BT58" s="95" t="e">
        <f>BT40/$I$8</f>
        <v>#VALUE!</v>
      </c>
      <c r="BV58" s="92" t="s">
        <v>14</v>
      </c>
      <c r="BW58" s="95" t="e">
        <f>BW40/$I$8</f>
        <v>#VALUE!</v>
      </c>
      <c r="BY58" s="92" t="s">
        <v>14</v>
      </c>
      <c r="BZ58" s="95" t="e">
        <f>BZ40/$I$8</f>
        <v>#VALUE!</v>
      </c>
      <c r="CB58" s="92" t="s">
        <v>14</v>
      </c>
      <c r="CC58" s="95" t="e">
        <f>CC40/$I$8</f>
        <v>#VALUE!</v>
      </c>
      <c r="CE58" s="92" t="s">
        <v>14</v>
      </c>
      <c r="CF58" s="95" t="e">
        <f>CF40/$I$8</f>
        <v>#VALUE!</v>
      </c>
      <c r="CH58" s="92" t="s">
        <v>14</v>
      </c>
      <c r="CI58" s="95" t="e">
        <f>CI40/$I$8</f>
        <v>#VALUE!</v>
      </c>
      <c r="CK58" s="92" t="s">
        <v>14</v>
      </c>
      <c r="CL58" s="95" t="e">
        <f>CL40/$I$8</f>
        <v>#VALUE!</v>
      </c>
      <c r="CN58" s="92" t="s">
        <v>14</v>
      </c>
      <c r="CO58" s="95" t="e">
        <f>CO40/$I$8</f>
        <v>#VALUE!</v>
      </c>
      <c r="CQ58" s="92" t="s">
        <v>14</v>
      </c>
      <c r="CR58" s="95" t="e">
        <f>CR40/$I$8</f>
        <v>#VALUE!</v>
      </c>
      <c r="CT58" s="92" t="s">
        <v>14</v>
      </c>
      <c r="CU58" s="95" t="e">
        <f>CU40/$I$8</f>
        <v>#VALUE!</v>
      </c>
      <c r="CW58" s="92" t="s">
        <v>14</v>
      </c>
      <c r="CX58" s="95" t="e">
        <f>CX40/$I$8</f>
        <v>#VALUE!</v>
      </c>
      <c r="CZ58" s="92" t="s">
        <v>14</v>
      </c>
      <c r="DA58" s="95" t="e">
        <f>DA40/$I$8</f>
        <v>#VALUE!</v>
      </c>
      <c r="DC58" s="92" t="s">
        <v>14</v>
      </c>
      <c r="DD58" s="95" t="e">
        <f>DD40/$I$8</f>
        <v>#VALUE!</v>
      </c>
      <c r="DF58" s="92" t="s">
        <v>14</v>
      </c>
      <c r="DG58" s="95" t="e">
        <f>DG40/$I$8</f>
        <v>#VALUE!</v>
      </c>
      <c r="DI58" s="92" t="s">
        <v>14</v>
      </c>
      <c r="DJ58" s="95" t="e">
        <f>DJ40/$I$8</f>
        <v>#VALUE!</v>
      </c>
      <c r="DL58" s="92" t="s">
        <v>14</v>
      </c>
      <c r="DM58" s="95" t="e">
        <f>DM40/$I$8</f>
        <v>#VALUE!</v>
      </c>
      <c r="DO58" s="92" t="s">
        <v>14</v>
      </c>
      <c r="DP58" s="95" t="e">
        <f>DP40/$I$8</f>
        <v>#VALUE!</v>
      </c>
      <c r="DR58" s="92" t="s">
        <v>14</v>
      </c>
      <c r="DS58" s="95" t="e">
        <f>DS40/$I$8</f>
        <v>#VALUE!</v>
      </c>
      <c r="DU58" s="92" t="s">
        <v>14</v>
      </c>
      <c r="DV58" s="95" t="e">
        <f>DV40/$I$8</f>
        <v>#VALUE!</v>
      </c>
      <c r="DX58" s="92" t="s">
        <v>14</v>
      </c>
      <c r="DY58" s="95" t="e">
        <f>DY40/$I$8</f>
        <v>#VALUE!</v>
      </c>
      <c r="EA58" s="92" t="s">
        <v>14</v>
      </c>
      <c r="EB58" s="95" t="e">
        <f>EB40/$I$8</f>
        <v>#VALUE!</v>
      </c>
      <c r="ED58" s="92" t="s">
        <v>14</v>
      </c>
      <c r="EE58" s="95" t="e">
        <f>EE40/$I$8</f>
        <v>#VALUE!</v>
      </c>
      <c r="EG58" s="92" t="s">
        <v>14</v>
      </c>
      <c r="EH58" s="95" t="e">
        <f>EH40/$I$8</f>
        <v>#VALUE!</v>
      </c>
      <c r="EJ58" s="92" t="s">
        <v>14</v>
      </c>
      <c r="EK58" s="95" t="e">
        <f>EK40/$I$8</f>
        <v>#VALUE!</v>
      </c>
      <c r="EM58" s="92" t="s">
        <v>14</v>
      </c>
      <c r="EN58" s="95" t="e">
        <f>EN40/$I$8</f>
        <v>#VALUE!</v>
      </c>
      <c r="EP58" s="92" t="s">
        <v>14</v>
      </c>
      <c r="EQ58" s="95" t="e">
        <f>EQ40/$I$8</f>
        <v>#VALUE!</v>
      </c>
      <c r="ES58" s="92" t="s">
        <v>14</v>
      </c>
      <c r="ET58" s="95" t="e">
        <f>ET40/$I$8</f>
        <v>#VALUE!</v>
      </c>
      <c r="EV58" s="92" t="s">
        <v>14</v>
      </c>
      <c r="EW58" s="95" t="e">
        <f>EW40/$I$8</f>
        <v>#VALUE!</v>
      </c>
      <c r="EY58" s="92" t="s">
        <v>14</v>
      </c>
      <c r="EZ58" s="95" t="e">
        <f>EZ40/$I$8</f>
        <v>#VALUE!</v>
      </c>
    </row>
    <row r="59" spans="3:156" x14ac:dyDescent="0.25">
      <c r="C59" s="60" t="s">
        <v>17</v>
      </c>
      <c r="E59" s="92" t="s">
        <v>16</v>
      </c>
      <c r="F59" s="95" t="e">
        <f>F41/$I$9</f>
        <v>#VALUE!</v>
      </c>
      <c r="H59" s="92" t="s">
        <v>16</v>
      </c>
      <c r="I59" s="95" t="e">
        <f>I41/$I$9</f>
        <v>#VALUE!</v>
      </c>
      <c r="K59" s="92" t="s">
        <v>16</v>
      </c>
      <c r="L59" s="95" t="e">
        <f>L41/$I$9</f>
        <v>#VALUE!</v>
      </c>
      <c r="N59" s="92" t="s">
        <v>16</v>
      </c>
      <c r="O59" s="95" t="e">
        <f>O41/$I$9</f>
        <v>#VALUE!</v>
      </c>
      <c r="Q59" s="92" t="s">
        <v>16</v>
      </c>
      <c r="R59" s="95" t="e">
        <f>R41/$I$9</f>
        <v>#VALUE!</v>
      </c>
      <c r="T59" s="92" t="s">
        <v>16</v>
      </c>
      <c r="U59" s="95" t="e">
        <f>U41/$I$9</f>
        <v>#VALUE!</v>
      </c>
      <c r="W59" s="92" t="s">
        <v>16</v>
      </c>
      <c r="X59" s="95" t="e">
        <f>X41/$I$9</f>
        <v>#VALUE!</v>
      </c>
      <c r="Z59" s="92" t="s">
        <v>16</v>
      </c>
      <c r="AA59" s="95" t="e">
        <f>AA41/$I$9</f>
        <v>#VALUE!</v>
      </c>
      <c r="AC59" s="92" t="s">
        <v>16</v>
      </c>
      <c r="AD59" s="95" t="e">
        <f>AD41/$I$9</f>
        <v>#VALUE!</v>
      </c>
      <c r="AF59" s="92" t="s">
        <v>16</v>
      </c>
      <c r="AG59" s="95" t="e">
        <f>AG41/$I$9</f>
        <v>#VALUE!</v>
      </c>
      <c r="AI59" s="92" t="s">
        <v>16</v>
      </c>
      <c r="AJ59" s="95" t="e">
        <f>AJ41/$I$9</f>
        <v>#VALUE!</v>
      </c>
      <c r="AL59" s="92" t="s">
        <v>16</v>
      </c>
      <c r="AM59" s="95" t="e">
        <f>AM41/$I$9</f>
        <v>#VALUE!</v>
      </c>
      <c r="AO59" s="92" t="s">
        <v>16</v>
      </c>
      <c r="AP59" s="95" t="e">
        <f>AP41/$I$9</f>
        <v>#VALUE!</v>
      </c>
      <c r="AR59" s="92" t="s">
        <v>16</v>
      </c>
      <c r="AS59" s="95" t="e">
        <f>AS41/$I$9</f>
        <v>#VALUE!</v>
      </c>
      <c r="AU59" s="92" t="s">
        <v>16</v>
      </c>
      <c r="AV59" s="95" t="e">
        <f>AV41/$I$9</f>
        <v>#VALUE!</v>
      </c>
      <c r="AX59" s="92" t="s">
        <v>16</v>
      </c>
      <c r="AY59" s="95" t="e">
        <f>AY41/$I$9</f>
        <v>#VALUE!</v>
      </c>
      <c r="BA59" s="92" t="s">
        <v>16</v>
      </c>
      <c r="BB59" s="95" t="e">
        <f>BB41/$I$9</f>
        <v>#VALUE!</v>
      </c>
      <c r="BD59" s="92" t="s">
        <v>16</v>
      </c>
      <c r="BE59" s="95" t="e">
        <f>BE41/$I$9</f>
        <v>#VALUE!</v>
      </c>
      <c r="BG59" s="92" t="s">
        <v>16</v>
      </c>
      <c r="BH59" s="95" t="e">
        <f>BH41/$I$9</f>
        <v>#VALUE!</v>
      </c>
      <c r="BJ59" s="92" t="s">
        <v>16</v>
      </c>
      <c r="BK59" s="95" t="e">
        <f>BK41/$I$9</f>
        <v>#VALUE!</v>
      </c>
      <c r="BM59" s="92" t="s">
        <v>16</v>
      </c>
      <c r="BN59" s="95" t="e">
        <f>BN41/$I$9</f>
        <v>#VALUE!</v>
      </c>
      <c r="BP59" s="92" t="s">
        <v>16</v>
      </c>
      <c r="BQ59" s="95" t="e">
        <f>BQ41/$I$9</f>
        <v>#VALUE!</v>
      </c>
      <c r="BS59" s="92" t="s">
        <v>16</v>
      </c>
      <c r="BT59" s="95" t="e">
        <f>BT41/$I$9</f>
        <v>#VALUE!</v>
      </c>
      <c r="BV59" s="92" t="s">
        <v>16</v>
      </c>
      <c r="BW59" s="95" t="e">
        <f>BW41/$I$9</f>
        <v>#VALUE!</v>
      </c>
      <c r="BY59" s="92" t="s">
        <v>16</v>
      </c>
      <c r="BZ59" s="95" t="e">
        <f>BZ41/$I$9</f>
        <v>#VALUE!</v>
      </c>
      <c r="CB59" s="92" t="s">
        <v>16</v>
      </c>
      <c r="CC59" s="95" t="e">
        <f>CC41/$I$9</f>
        <v>#VALUE!</v>
      </c>
      <c r="CE59" s="92" t="s">
        <v>16</v>
      </c>
      <c r="CF59" s="95" t="e">
        <f>CF41/$I$9</f>
        <v>#VALUE!</v>
      </c>
      <c r="CH59" s="92" t="s">
        <v>16</v>
      </c>
      <c r="CI59" s="95" t="e">
        <f>CI41/$I$9</f>
        <v>#VALUE!</v>
      </c>
      <c r="CK59" s="92" t="s">
        <v>16</v>
      </c>
      <c r="CL59" s="95" t="e">
        <f>CL41/$I$9</f>
        <v>#VALUE!</v>
      </c>
      <c r="CN59" s="92" t="s">
        <v>16</v>
      </c>
      <c r="CO59" s="95" t="e">
        <f>CO41/$I$9</f>
        <v>#VALUE!</v>
      </c>
      <c r="CQ59" s="92" t="s">
        <v>16</v>
      </c>
      <c r="CR59" s="95" t="e">
        <f>CR41/$I$9</f>
        <v>#VALUE!</v>
      </c>
      <c r="CT59" s="92" t="s">
        <v>16</v>
      </c>
      <c r="CU59" s="95" t="e">
        <f>CU41/$I$9</f>
        <v>#VALUE!</v>
      </c>
      <c r="CW59" s="92" t="s">
        <v>16</v>
      </c>
      <c r="CX59" s="95" t="e">
        <f>CX41/$I$9</f>
        <v>#VALUE!</v>
      </c>
      <c r="CZ59" s="92" t="s">
        <v>16</v>
      </c>
      <c r="DA59" s="95" t="e">
        <f>DA41/$I$9</f>
        <v>#VALUE!</v>
      </c>
      <c r="DC59" s="92" t="s">
        <v>16</v>
      </c>
      <c r="DD59" s="95" t="e">
        <f>DD41/$I$9</f>
        <v>#VALUE!</v>
      </c>
      <c r="DF59" s="92" t="s">
        <v>16</v>
      </c>
      <c r="DG59" s="95" t="e">
        <f>DG41/$I$9</f>
        <v>#VALUE!</v>
      </c>
      <c r="DI59" s="92" t="s">
        <v>16</v>
      </c>
      <c r="DJ59" s="95" t="e">
        <f>DJ41/$I$9</f>
        <v>#VALUE!</v>
      </c>
      <c r="DL59" s="92" t="s">
        <v>16</v>
      </c>
      <c r="DM59" s="95" t="e">
        <f>DM41/$I$9</f>
        <v>#VALUE!</v>
      </c>
      <c r="DO59" s="92" t="s">
        <v>16</v>
      </c>
      <c r="DP59" s="95" t="e">
        <f>DP41/$I$9</f>
        <v>#VALUE!</v>
      </c>
      <c r="DR59" s="92" t="s">
        <v>16</v>
      </c>
      <c r="DS59" s="95" t="e">
        <f>DS41/$I$9</f>
        <v>#VALUE!</v>
      </c>
      <c r="DU59" s="92" t="s">
        <v>16</v>
      </c>
      <c r="DV59" s="95" t="e">
        <f>DV41/$I$9</f>
        <v>#VALUE!</v>
      </c>
      <c r="DX59" s="92" t="s">
        <v>16</v>
      </c>
      <c r="DY59" s="95" t="e">
        <f>DY41/$I$9</f>
        <v>#VALUE!</v>
      </c>
      <c r="EA59" s="92" t="s">
        <v>16</v>
      </c>
      <c r="EB59" s="95" t="e">
        <f>EB41/$I$9</f>
        <v>#VALUE!</v>
      </c>
      <c r="ED59" s="92" t="s">
        <v>16</v>
      </c>
      <c r="EE59" s="95" t="e">
        <f>EE41/$I$9</f>
        <v>#VALUE!</v>
      </c>
      <c r="EG59" s="92" t="s">
        <v>16</v>
      </c>
      <c r="EH59" s="95" t="e">
        <f>EH41/$I$9</f>
        <v>#VALUE!</v>
      </c>
      <c r="EJ59" s="92" t="s">
        <v>16</v>
      </c>
      <c r="EK59" s="95" t="e">
        <f>EK41/$I$9</f>
        <v>#VALUE!</v>
      </c>
      <c r="EM59" s="92" t="s">
        <v>16</v>
      </c>
      <c r="EN59" s="95" t="e">
        <f>EN41/$I$9</f>
        <v>#VALUE!</v>
      </c>
      <c r="EP59" s="92" t="s">
        <v>16</v>
      </c>
      <c r="EQ59" s="95" t="e">
        <f>EQ41/$I$9</f>
        <v>#VALUE!</v>
      </c>
      <c r="ES59" s="92" t="s">
        <v>16</v>
      </c>
      <c r="ET59" s="95" t="e">
        <f>ET41/$I$9</f>
        <v>#VALUE!</v>
      </c>
      <c r="EV59" s="92" t="s">
        <v>16</v>
      </c>
      <c r="EW59" s="95" t="e">
        <f>EW41/$I$9</f>
        <v>#VALUE!</v>
      </c>
      <c r="EY59" s="92" t="s">
        <v>16</v>
      </c>
      <c r="EZ59" s="95" t="e">
        <f>EZ41/$I$9</f>
        <v>#VALUE!</v>
      </c>
    </row>
    <row r="60" spans="3:156" x14ac:dyDescent="0.25">
      <c r="C60" s="60" t="s">
        <v>19</v>
      </c>
      <c r="E60" s="92" t="s">
        <v>18</v>
      </c>
      <c r="F60" s="95" t="e">
        <f>F42/$I$10</f>
        <v>#VALUE!</v>
      </c>
      <c r="H60" s="92" t="s">
        <v>18</v>
      </c>
      <c r="I60" s="95" t="e">
        <f>I42/$I$10</f>
        <v>#VALUE!</v>
      </c>
      <c r="K60" s="92" t="s">
        <v>18</v>
      </c>
      <c r="L60" s="95" t="e">
        <f>L42/$I$10</f>
        <v>#VALUE!</v>
      </c>
      <c r="N60" s="92" t="s">
        <v>18</v>
      </c>
      <c r="O60" s="95" t="e">
        <f>O42/$I$10</f>
        <v>#VALUE!</v>
      </c>
      <c r="Q60" s="92" t="s">
        <v>18</v>
      </c>
      <c r="R60" s="95" t="e">
        <f>R42/$I$10</f>
        <v>#VALUE!</v>
      </c>
      <c r="T60" s="92" t="s">
        <v>18</v>
      </c>
      <c r="U60" s="95" t="e">
        <f>U42/$I$10</f>
        <v>#VALUE!</v>
      </c>
      <c r="W60" s="92" t="s">
        <v>18</v>
      </c>
      <c r="X60" s="95" t="e">
        <f>X42/$I$10</f>
        <v>#VALUE!</v>
      </c>
      <c r="Z60" s="92" t="s">
        <v>18</v>
      </c>
      <c r="AA60" s="95" t="e">
        <f>AA42/$I$10</f>
        <v>#VALUE!</v>
      </c>
      <c r="AC60" s="92" t="s">
        <v>18</v>
      </c>
      <c r="AD60" s="95" t="e">
        <f>AD42/$I$10</f>
        <v>#VALUE!</v>
      </c>
      <c r="AF60" s="92" t="s">
        <v>18</v>
      </c>
      <c r="AG60" s="95" t="e">
        <f>AG42/$I$10</f>
        <v>#VALUE!</v>
      </c>
      <c r="AI60" s="92" t="s">
        <v>18</v>
      </c>
      <c r="AJ60" s="95" t="e">
        <f>AJ42/$I$10</f>
        <v>#VALUE!</v>
      </c>
      <c r="AL60" s="92" t="s">
        <v>18</v>
      </c>
      <c r="AM60" s="95" t="e">
        <f>AM42/$I$10</f>
        <v>#VALUE!</v>
      </c>
      <c r="AO60" s="92" t="s">
        <v>18</v>
      </c>
      <c r="AP60" s="95" t="e">
        <f>AP42/$I$10</f>
        <v>#VALUE!</v>
      </c>
      <c r="AR60" s="92" t="s">
        <v>18</v>
      </c>
      <c r="AS60" s="95" t="e">
        <f>AS42/$I$10</f>
        <v>#VALUE!</v>
      </c>
      <c r="AU60" s="92" t="s">
        <v>18</v>
      </c>
      <c r="AV60" s="95" t="e">
        <f>AV42/$I$10</f>
        <v>#VALUE!</v>
      </c>
      <c r="AX60" s="92" t="s">
        <v>18</v>
      </c>
      <c r="AY60" s="95" t="e">
        <f>AY42/$I$10</f>
        <v>#VALUE!</v>
      </c>
      <c r="BA60" s="92" t="s">
        <v>18</v>
      </c>
      <c r="BB60" s="95" t="e">
        <f>BB42/$I$10</f>
        <v>#VALUE!</v>
      </c>
      <c r="BD60" s="92" t="s">
        <v>18</v>
      </c>
      <c r="BE60" s="95" t="e">
        <f>BE42/$I$10</f>
        <v>#VALUE!</v>
      </c>
      <c r="BG60" s="92" t="s">
        <v>18</v>
      </c>
      <c r="BH60" s="95" t="e">
        <f>BH42/$I$10</f>
        <v>#VALUE!</v>
      </c>
      <c r="BJ60" s="92" t="s">
        <v>18</v>
      </c>
      <c r="BK60" s="95" t="e">
        <f>BK42/$I$10</f>
        <v>#VALUE!</v>
      </c>
      <c r="BM60" s="92" t="s">
        <v>18</v>
      </c>
      <c r="BN60" s="95" t="e">
        <f>BN42/$I$10</f>
        <v>#VALUE!</v>
      </c>
      <c r="BP60" s="92" t="s">
        <v>18</v>
      </c>
      <c r="BQ60" s="95" t="e">
        <f>BQ42/$I$10</f>
        <v>#VALUE!</v>
      </c>
      <c r="BS60" s="92" t="s">
        <v>18</v>
      </c>
      <c r="BT60" s="95" t="e">
        <f>BT42/$I$10</f>
        <v>#VALUE!</v>
      </c>
      <c r="BV60" s="92" t="s">
        <v>18</v>
      </c>
      <c r="BW60" s="95" t="e">
        <f>BW42/$I$10</f>
        <v>#VALUE!</v>
      </c>
      <c r="BY60" s="92" t="s">
        <v>18</v>
      </c>
      <c r="BZ60" s="95" t="e">
        <f>BZ42/$I$10</f>
        <v>#VALUE!</v>
      </c>
      <c r="CB60" s="92" t="s">
        <v>18</v>
      </c>
      <c r="CC60" s="95" t="e">
        <f>CC42/$I$10</f>
        <v>#VALUE!</v>
      </c>
      <c r="CE60" s="92" t="s">
        <v>18</v>
      </c>
      <c r="CF60" s="95" t="e">
        <f>CF42/$I$10</f>
        <v>#VALUE!</v>
      </c>
      <c r="CH60" s="92" t="s">
        <v>18</v>
      </c>
      <c r="CI60" s="95" t="e">
        <f>CI42/$I$10</f>
        <v>#VALUE!</v>
      </c>
      <c r="CK60" s="92" t="s">
        <v>18</v>
      </c>
      <c r="CL60" s="95" t="e">
        <f>CL42/$I$10</f>
        <v>#VALUE!</v>
      </c>
      <c r="CN60" s="92" t="s">
        <v>18</v>
      </c>
      <c r="CO60" s="95" t="e">
        <f>CO42/$I$10</f>
        <v>#VALUE!</v>
      </c>
      <c r="CQ60" s="92" t="s">
        <v>18</v>
      </c>
      <c r="CR60" s="95" t="e">
        <f>CR42/$I$10</f>
        <v>#VALUE!</v>
      </c>
      <c r="CT60" s="92" t="s">
        <v>18</v>
      </c>
      <c r="CU60" s="95" t="e">
        <f>CU42/$I$10</f>
        <v>#VALUE!</v>
      </c>
      <c r="CW60" s="92" t="s">
        <v>18</v>
      </c>
      <c r="CX60" s="95" t="e">
        <f>CX42/$I$10</f>
        <v>#VALUE!</v>
      </c>
      <c r="CZ60" s="92" t="s">
        <v>18</v>
      </c>
      <c r="DA60" s="95" t="e">
        <f>DA42/$I$10</f>
        <v>#VALUE!</v>
      </c>
      <c r="DC60" s="92" t="s">
        <v>18</v>
      </c>
      <c r="DD60" s="95" t="e">
        <f>DD42/$I$10</f>
        <v>#VALUE!</v>
      </c>
      <c r="DF60" s="92" t="s">
        <v>18</v>
      </c>
      <c r="DG60" s="95" t="e">
        <f>DG42/$I$10</f>
        <v>#VALUE!</v>
      </c>
      <c r="DI60" s="92" t="s">
        <v>18</v>
      </c>
      <c r="DJ60" s="95" t="e">
        <f>DJ42/$I$10</f>
        <v>#VALUE!</v>
      </c>
      <c r="DL60" s="92" t="s">
        <v>18</v>
      </c>
      <c r="DM60" s="95" t="e">
        <f>DM42/$I$10</f>
        <v>#VALUE!</v>
      </c>
      <c r="DO60" s="92" t="s">
        <v>18</v>
      </c>
      <c r="DP60" s="95" t="e">
        <f>DP42/$I$10</f>
        <v>#VALUE!</v>
      </c>
      <c r="DR60" s="92" t="s">
        <v>18</v>
      </c>
      <c r="DS60" s="95" t="e">
        <f>DS42/$I$10</f>
        <v>#VALUE!</v>
      </c>
      <c r="DU60" s="92" t="s">
        <v>18</v>
      </c>
      <c r="DV60" s="95" t="e">
        <f>DV42/$I$10</f>
        <v>#VALUE!</v>
      </c>
      <c r="DX60" s="92" t="s">
        <v>18</v>
      </c>
      <c r="DY60" s="95" t="e">
        <f>DY42/$I$10</f>
        <v>#VALUE!</v>
      </c>
      <c r="EA60" s="92" t="s">
        <v>18</v>
      </c>
      <c r="EB60" s="95" t="e">
        <f>EB42/$I$10</f>
        <v>#VALUE!</v>
      </c>
      <c r="ED60" s="92" t="s">
        <v>18</v>
      </c>
      <c r="EE60" s="95" t="e">
        <f>EE42/$I$10</f>
        <v>#VALUE!</v>
      </c>
      <c r="EG60" s="92" t="s">
        <v>18</v>
      </c>
      <c r="EH60" s="95" t="e">
        <f>EH42/$I$10</f>
        <v>#VALUE!</v>
      </c>
      <c r="EJ60" s="92" t="s">
        <v>18</v>
      </c>
      <c r="EK60" s="95" t="e">
        <f>EK42/$I$10</f>
        <v>#VALUE!</v>
      </c>
      <c r="EM60" s="92" t="s">
        <v>18</v>
      </c>
      <c r="EN60" s="95" t="e">
        <f>EN42/$I$10</f>
        <v>#VALUE!</v>
      </c>
      <c r="EP60" s="92" t="s">
        <v>18</v>
      </c>
      <c r="EQ60" s="95" t="e">
        <f>EQ42/$I$10</f>
        <v>#VALUE!</v>
      </c>
      <c r="ES60" s="92" t="s">
        <v>18</v>
      </c>
      <c r="ET60" s="95" t="e">
        <f>ET42/$I$10</f>
        <v>#VALUE!</v>
      </c>
      <c r="EV60" s="92" t="s">
        <v>18</v>
      </c>
      <c r="EW60" s="95" t="e">
        <f>EW42/$I$10</f>
        <v>#VALUE!</v>
      </c>
      <c r="EY60" s="92" t="s">
        <v>18</v>
      </c>
      <c r="EZ60" s="95" t="e">
        <f>EZ42/$I$10</f>
        <v>#VALUE!</v>
      </c>
    </row>
    <row r="61" spans="3:156" x14ac:dyDescent="0.25">
      <c r="C61" s="60" t="s">
        <v>21</v>
      </c>
      <c r="E61" s="92" t="s">
        <v>20</v>
      </c>
      <c r="F61" s="95" t="e">
        <f>F43/$I$11</f>
        <v>#VALUE!</v>
      </c>
      <c r="H61" s="92" t="s">
        <v>20</v>
      </c>
      <c r="I61" s="95" t="e">
        <f>I43/$I$11</f>
        <v>#VALUE!</v>
      </c>
      <c r="K61" s="92" t="s">
        <v>20</v>
      </c>
      <c r="L61" s="95" t="e">
        <f>L43/$I$11</f>
        <v>#VALUE!</v>
      </c>
      <c r="N61" s="92" t="s">
        <v>20</v>
      </c>
      <c r="O61" s="95" t="e">
        <f>O43/$I$11</f>
        <v>#VALUE!</v>
      </c>
      <c r="Q61" s="92" t="s">
        <v>20</v>
      </c>
      <c r="R61" s="95" t="e">
        <f>R43/$I$11</f>
        <v>#VALUE!</v>
      </c>
      <c r="T61" s="92" t="s">
        <v>20</v>
      </c>
      <c r="U61" s="95" t="e">
        <f>U43/$I$11</f>
        <v>#VALUE!</v>
      </c>
      <c r="W61" s="92" t="s">
        <v>20</v>
      </c>
      <c r="X61" s="95" t="e">
        <f>X43/$I$11</f>
        <v>#VALUE!</v>
      </c>
      <c r="Z61" s="92" t="s">
        <v>20</v>
      </c>
      <c r="AA61" s="95" t="e">
        <f>AA43/$I$11</f>
        <v>#VALUE!</v>
      </c>
      <c r="AC61" s="92" t="s">
        <v>20</v>
      </c>
      <c r="AD61" s="95" t="e">
        <f>AD43/$I$11</f>
        <v>#VALUE!</v>
      </c>
      <c r="AF61" s="92" t="s">
        <v>20</v>
      </c>
      <c r="AG61" s="95" t="e">
        <f>AG43/$I$11</f>
        <v>#VALUE!</v>
      </c>
      <c r="AI61" s="92" t="s">
        <v>20</v>
      </c>
      <c r="AJ61" s="95" t="e">
        <f>AJ43/$I$11</f>
        <v>#VALUE!</v>
      </c>
      <c r="AL61" s="92" t="s">
        <v>20</v>
      </c>
      <c r="AM61" s="95" t="e">
        <f>AM43/$I$11</f>
        <v>#VALUE!</v>
      </c>
      <c r="AO61" s="92" t="s">
        <v>20</v>
      </c>
      <c r="AP61" s="95" t="e">
        <f>AP43/$I$11</f>
        <v>#VALUE!</v>
      </c>
      <c r="AR61" s="92" t="s">
        <v>20</v>
      </c>
      <c r="AS61" s="95" t="e">
        <f>AS43/$I$11</f>
        <v>#VALUE!</v>
      </c>
      <c r="AU61" s="92" t="s">
        <v>20</v>
      </c>
      <c r="AV61" s="95" t="e">
        <f>AV43/$I$11</f>
        <v>#VALUE!</v>
      </c>
      <c r="AX61" s="92" t="s">
        <v>20</v>
      </c>
      <c r="AY61" s="95" t="e">
        <f>AY43/$I$11</f>
        <v>#VALUE!</v>
      </c>
      <c r="BA61" s="92" t="s">
        <v>20</v>
      </c>
      <c r="BB61" s="95" t="e">
        <f>BB43/$I$11</f>
        <v>#VALUE!</v>
      </c>
      <c r="BD61" s="92" t="s">
        <v>20</v>
      </c>
      <c r="BE61" s="95" t="e">
        <f>BE43/$I$11</f>
        <v>#VALUE!</v>
      </c>
      <c r="BG61" s="92" t="s">
        <v>20</v>
      </c>
      <c r="BH61" s="95" t="e">
        <f>BH43/$I$11</f>
        <v>#VALUE!</v>
      </c>
      <c r="BJ61" s="92" t="s">
        <v>20</v>
      </c>
      <c r="BK61" s="95" t="e">
        <f>BK43/$I$11</f>
        <v>#VALUE!</v>
      </c>
      <c r="BM61" s="92" t="s">
        <v>20</v>
      </c>
      <c r="BN61" s="95" t="e">
        <f>BN43/$I$11</f>
        <v>#VALUE!</v>
      </c>
      <c r="BP61" s="92" t="s">
        <v>20</v>
      </c>
      <c r="BQ61" s="95" t="e">
        <f>BQ43/$I$11</f>
        <v>#VALUE!</v>
      </c>
      <c r="BS61" s="92" t="s">
        <v>20</v>
      </c>
      <c r="BT61" s="95" t="e">
        <f>BT43/$I$11</f>
        <v>#VALUE!</v>
      </c>
      <c r="BV61" s="92" t="s">
        <v>20</v>
      </c>
      <c r="BW61" s="95" t="e">
        <f>BW43/$I$11</f>
        <v>#VALUE!</v>
      </c>
      <c r="BY61" s="92" t="s">
        <v>20</v>
      </c>
      <c r="BZ61" s="95" t="e">
        <f>BZ43/$I$11</f>
        <v>#VALUE!</v>
      </c>
      <c r="CB61" s="92" t="s">
        <v>20</v>
      </c>
      <c r="CC61" s="95" t="e">
        <f>CC43/$I$11</f>
        <v>#VALUE!</v>
      </c>
      <c r="CE61" s="92" t="s">
        <v>20</v>
      </c>
      <c r="CF61" s="95" t="e">
        <f>CF43/$I$11</f>
        <v>#VALUE!</v>
      </c>
      <c r="CH61" s="92" t="s">
        <v>20</v>
      </c>
      <c r="CI61" s="95" t="e">
        <f>CI43/$I$11</f>
        <v>#VALUE!</v>
      </c>
      <c r="CK61" s="92" t="s">
        <v>20</v>
      </c>
      <c r="CL61" s="95" t="e">
        <f>CL43/$I$11</f>
        <v>#VALUE!</v>
      </c>
      <c r="CN61" s="92" t="s">
        <v>20</v>
      </c>
      <c r="CO61" s="95" t="e">
        <f>CO43/$I$11</f>
        <v>#VALUE!</v>
      </c>
      <c r="CQ61" s="92" t="s">
        <v>20</v>
      </c>
      <c r="CR61" s="95" t="e">
        <f>CR43/$I$11</f>
        <v>#VALUE!</v>
      </c>
      <c r="CT61" s="92" t="s">
        <v>20</v>
      </c>
      <c r="CU61" s="95" t="e">
        <f>CU43/$I$11</f>
        <v>#VALUE!</v>
      </c>
      <c r="CW61" s="92" t="s">
        <v>20</v>
      </c>
      <c r="CX61" s="95" t="e">
        <f>CX43/$I$11</f>
        <v>#VALUE!</v>
      </c>
      <c r="CZ61" s="92" t="s">
        <v>20</v>
      </c>
      <c r="DA61" s="95" t="e">
        <f>DA43/$I$11</f>
        <v>#VALUE!</v>
      </c>
      <c r="DC61" s="92" t="s">
        <v>20</v>
      </c>
      <c r="DD61" s="95" t="e">
        <f>DD43/$I$11</f>
        <v>#VALUE!</v>
      </c>
      <c r="DF61" s="92" t="s">
        <v>20</v>
      </c>
      <c r="DG61" s="95" t="e">
        <f>DG43/$I$11</f>
        <v>#VALUE!</v>
      </c>
      <c r="DI61" s="92" t="s">
        <v>20</v>
      </c>
      <c r="DJ61" s="95" t="e">
        <f>DJ43/$I$11</f>
        <v>#VALUE!</v>
      </c>
      <c r="DL61" s="92" t="s">
        <v>20</v>
      </c>
      <c r="DM61" s="95" t="e">
        <f>DM43/$I$11</f>
        <v>#VALUE!</v>
      </c>
      <c r="DO61" s="92" t="s">
        <v>20</v>
      </c>
      <c r="DP61" s="95" t="e">
        <f>DP43/$I$11</f>
        <v>#VALUE!</v>
      </c>
      <c r="DR61" s="92" t="s">
        <v>20</v>
      </c>
      <c r="DS61" s="95" t="e">
        <f>DS43/$I$11</f>
        <v>#VALUE!</v>
      </c>
      <c r="DU61" s="92" t="s">
        <v>20</v>
      </c>
      <c r="DV61" s="95" t="e">
        <f>DV43/$I$11</f>
        <v>#VALUE!</v>
      </c>
      <c r="DX61" s="92" t="s">
        <v>20</v>
      </c>
      <c r="DY61" s="95" t="e">
        <f>DY43/$I$11</f>
        <v>#VALUE!</v>
      </c>
      <c r="EA61" s="92" t="s">
        <v>20</v>
      </c>
      <c r="EB61" s="95" t="e">
        <f>EB43/$I$11</f>
        <v>#VALUE!</v>
      </c>
      <c r="ED61" s="92" t="s">
        <v>20</v>
      </c>
      <c r="EE61" s="95" t="e">
        <f>EE43/$I$11</f>
        <v>#VALUE!</v>
      </c>
      <c r="EG61" s="92" t="s">
        <v>20</v>
      </c>
      <c r="EH61" s="95" t="e">
        <f>EH43/$I$11</f>
        <v>#VALUE!</v>
      </c>
      <c r="EJ61" s="92" t="s">
        <v>20</v>
      </c>
      <c r="EK61" s="95" t="e">
        <f>EK43/$I$11</f>
        <v>#VALUE!</v>
      </c>
      <c r="EM61" s="92" t="s">
        <v>20</v>
      </c>
      <c r="EN61" s="95" t="e">
        <f>EN43/$I$11</f>
        <v>#VALUE!</v>
      </c>
      <c r="EP61" s="92" t="s">
        <v>20</v>
      </c>
      <c r="EQ61" s="95" t="e">
        <f>EQ43/$I$11</f>
        <v>#VALUE!</v>
      </c>
      <c r="ES61" s="92" t="s">
        <v>20</v>
      </c>
      <c r="ET61" s="95" t="e">
        <f>ET43/$I$11</f>
        <v>#VALUE!</v>
      </c>
      <c r="EV61" s="92" t="s">
        <v>20</v>
      </c>
      <c r="EW61" s="95" t="e">
        <f>EW43/$I$11</f>
        <v>#VALUE!</v>
      </c>
      <c r="EY61" s="92" t="s">
        <v>20</v>
      </c>
      <c r="EZ61" s="95" t="e">
        <f>EZ43/$I$11</f>
        <v>#VALUE!</v>
      </c>
    </row>
    <row r="62" spans="3:156" x14ac:dyDescent="0.25">
      <c r="C62" s="60" t="s">
        <v>23</v>
      </c>
      <c r="E62" s="92" t="s">
        <v>22</v>
      </c>
      <c r="F62" s="95" t="e">
        <f>F44/$I$12</f>
        <v>#VALUE!</v>
      </c>
      <c r="H62" s="92" t="s">
        <v>22</v>
      </c>
      <c r="I62" s="95" t="e">
        <f>I44/$I$12</f>
        <v>#VALUE!</v>
      </c>
      <c r="K62" s="92" t="s">
        <v>22</v>
      </c>
      <c r="L62" s="95" t="e">
        <f>L44/$I$12</f>
        <v>#VALUE!</v>
      </c>
      <c r="N62" s="92" t="s">
        <v>22</v>
      </c>
      <c r="O62" s="95" t="e">
        <f>O44/$I$12</f>
        <v>#VALUE!</v>
      </c>
      <c r="Q62" s="92" t="s">
        <v>22</v>
      </c>
      <c r="R62" s="95" t="e">
        <f>R44/$I$12</f>
        <v>#VALUE!</v>
      </c>
      <c r="T62" s="92" t="s">
        <v>22</v>
      </c>
      <c r="U62" s="95" t="e">
        <f>U44/$I$12</f>
        <v>#VALUE!</v>
      </c>
      <c r="W62" s="92" t="s">
        <v>22</v>
      </c>
      <c r="X62" s="95" t="e">
        <f>X44/$I$12</f>
        <v>#VALUE!</v>
      </c>
      <c r="Z62" s="92" t="s">
        <v>22</v>
      </c>
      <c r="AA62" s="95" t="e">
        <f>AA44/$I$12</f>
        <v>#VALUE!</v>
      </c>
      <c r="AC62" s="92" t="s">
        <v>22</v>
      </c>
      <c r="AD62" s="95" t="e">
        <f>AD44/$I$12</f>
        <v>#VALUE!</v>
      </c>
      <c r="AF62" s="92" t="s">
        <v>22</v>
      </c>
      <c r="AG62" s="95" t="e">
        <f>AG44/$I$12</f>
        <v>#VALUE!</v>
      </c>
      <c r="AI62" s="92" t="s">
        <v>22</v>
      </c>
      <c r="AJ62" s="95" t="e">
        <f>AJ44/$I$12</f>
        <v>#VALUE!</v>
      </c>
      <c r="AL62" s="92" t="s">
        <v>22</v>
      </c>
      <c r="AM62" s="95" t="e">
        <f>AM44/$I$12</f>
        <v>#VALUE!</v>
      </c>
      <c r="AO62" s="92" t="s">
        <v>22</v>
      </c>
      <c r="AP62" s="95" t="e">
        <f>AP44/$I$12</f>
        <v>#VALUE!</v>
      </c>
      <c r="AR62" s="92" t="s">
        <v>22</v>
      </c>
      <c r="AS62" s="95" t="e">
        <f>AS44/$I$12</f>
        <v>#VALUE!</v>
      </c>
      <c r="AU62" s="92" t="s">
        <v>22</v>
      </c>
      <c r="AV62" s="95" t="e">
        <f>AV44/$I$12</f>
        <v>#VALUE!</v>
      </c>
      <c r="AX62" s="92" t="s">
        <v>22</v>
      </c>
      <c r="AY62" s="95" t="e">
        <f>AY44/$I$12</f>
        <v>#VALUE!</v>
      </c>
      <c r="BA62" s="92" t="s">
        <v>22</v>
      </c>
      <c r="BB62" s="95" t="e">
        <f>BB44/$I$12</f>
        <v>#VALUE!</v>
      </c>
      <c r="BD62" s="92" t="s">
        <v>22</v>
      </c>
      <c r="BE62" s="95" t="e">
        <f>BE44/$I$12</f>
        <v>#VALUE!</v>
      </c>
      <c r="BG62" s="92" t="s">
        <v>22</v>
      </c>
      <c r="BH62" s="95" t="e">
        <f>BH44/$I$12</f>
        <v>#VALUE!</v>
      </c>
      <c r="BJ62" s="92" t="s">
        <v>22</v>
      </c>
      <c r="BK62" s="95" t="e">
        <f>BK44/$I$12</f>
        <v>#VALUE!</v>
      </c>
      <c r="BM62" s="92" t="s">
        <v>22</v>
      </c>
      <c r="BN62" s="95" t="e">
        <f>BN44/$I$12</f>
        <v>#VALUE!</v>
      </c>
      <c r="BP62" s="92" t="s">
        <v>22</v>
      </c>
      <c r="BQ62" s="95" t="e">
        <f>BQ44/$I$12</f>
        <v>#VALUE!</v>
      </c>
      <c r="BS62" s="92" t="s">
        <v>22</v>
      </c>
      <c r="BT62" s="95" t="e">
        <f>BT44/$I$12</f>
        <v>#VALUE!</v>
      </c>
      <c r="BV62" s="92" t="s">
        <v>22</v>
      </c>
      <c r="BW62" s="95" t="e">
        <f>BW44/$I$12</f>
        <v>#VALUE!</v>
      </c>
      <c r="BY62" s="92" t="s">
        <v>22</v>
      </c>
      <c r="BZ62" s="95" t="e">
        <f>BZ44/$I$12</f>
        <v>#VALUE!</v>
      </c>
      <c r="CB62" s="92" t="s">
        <v>22</v>
      </c>
      <c r="CC62" s="95" t="e">
        <f>CC44/$I$12</f>
        <v>#VALUE!</v>
      </c>
      <c r="CE62" s="92" t="s">
        <v>22</v>
      </c>
      <c r="CF62" s="95" t="e">
        <f>CF44/$I$12</f>
        <v>#VALUE!</v>
      </c>
      <c r="CH62" s="92" t="s">
        <v>22</v>
      </c>
      <c r="CI62" s="95" t="e">
        <f>CI44/$I$12</f>
        <v>#VALUE!</v>
      </c>
      <c r="CK62" s="92" t="s">
        <v>22</v>
      </c>
      <c r="CL62" s="95" t="e">
        <f>CL44/$I$12</f>
        <v>#VALUE!</v>
      </c>
      <c r="CN62" s="92" t="s">
        <v>22</v>
      </c>
      <c r="CO62" s="95" t="e">
        <f>CO44/$I$12</f>
        <v>#VALUE!</v>
      </c>
      <c r="CQ62" s="92" t="s">
        <v>22</v>
      </c>
      <c r="CR62" s="95" t="e">
        <f>CR44/$I$12</f>
        <v>#VALUE!</v>
      </c>
      <c r="CT62" s="92" t="s">
        <v>22</v>
      </c>
      <c r="CU62" s="95" t="e">
        <f>CU44/$I$12</f>
        <v>#VALUE!</v>
      </c>
      <c r="CW62" s="92" t="s">
        <v>22</v>
      </c>
      <c r="CX62" s="95" t="e">
        <f>CX44/$I$12</f>
        <v>#VALUE!</v>
      </c>
      <c r="CZ62" s="92" t="s">
        <v>22</v>
      </c>
      <c r="DA62" s="95" t="e">
        <f>DA44/$I$12</f>
        <v>#VALUE!</v>
      </c>
      <c r="DC62" s="92" t="s">
        <v>22</v>
      </c>
      <c r="DD62" s="95" t="e">
        <f>DD44/$I$12</f>
        <v>#VALUE!</v>
      </c>
      <c r="DF62" s="92" t="s">
        <v>22</v>
      </c>
      <c r="DG62" s="95" t="e">
        <f>DG44/$I$12</f>
        <v>#VALUE!</v>
      </c>
      <c r="DI62" s="92" t="s">
        <v>22</v>
      </c>
      <c r="DJ62" s="95" t="e">
        <f>DJ44/$I$12</f>
        <v>#VALUE!</v>
      </c>
      <c r="DL62" s="92" t="s">
        <v>22</v>
      </c>
      <c r="DM62" s="95" t="e">
        <f>DM44/$I$12</f>
        <v>#VALUE!</v>
      </c>
      <c r="DO62" s="92" t="s">
        <v>22</v>
      </c>
      <c r="DP62" s="95" t="e">
        <f>DP44/$I$12</f>
        <v>#VALUE!</v>
      </c>
      <c r="DR62" s="92" t="s">
        <v>22</v>
      </c>
      <c r="DS62" s="95" t="e">
        <f>DS44/$I$12</f>
        <v>#VALUE!</v>
      </c>
      <c r="DU62" s="92" t="s">
        <v>22</v>
      </c>
      <c r="DV62" s="95" t="e">
        <f>DV44/$I$12</f>
        <v>#VALUE!</v>
      </c>
      <c r="DX62" s="92" t="s">
        <v>22</v>
      </c>
      <c r="DY62" s="95" t="e">
        <f>DY44/$I$12</f>
        <v>#VALUE!</v>
      </c>
      <c r="EA62" s="92" t="s">
        <v>22</v>
      </c>
      <c r="EB62" s="95" t="e">
        <f>EB44/$I$12</f>
        <v>#VALUE!</v>
      </c>
      <c r="ED62" s="92" t="s">
        <v>22</v>
      </c>
      <c r="EE62" s="95" t="e">
        <f>EE44/$I$12</f>
        <v>#VALUE!</v>
      </c>
      <c r="EG62" s="92" t="s">
        <v>22</v>
      </c>
      <c r="EH62" s="95" t="e">
        <f>EH44/$I$12</f>
        <v>#VALUE!</v>
      </c>
      <c r="EJ62" s="92" t="s">
        <v>22</v>
      </c>
      <c r="EK62" s="95" t="e">
        <f>EK44/$I$12</f>
        <v>#VALUE!</v>
      </c>
      <c r="EM62" s="92" t="s">
        <v>22</v>
      </c>
      <c r="EN62" s="95" t="e">
        <f>EN44/$I$12</f>
        <v>#VALUE!</v>
      </c>
      <c r="EP62" s="92" t="s">
        <v>22</v>
      </c>
      <c r="EQ62" s="95" t="e">
        <f>EQ44/$I$12</f>
        <v>#VALUE!</v>
      </c>
      <c r="ES62" s="92" t="s">
        <v>22</v>
      </c>
      <c r="ET62" s="95" t="e">
        <f>ET44/$I$12</f>
        <v>#VALUE!</v>
      </c>
      <c r="EV62" s="92" t="s">
        <v>22</v>
      </c>
      <c r="EW62" s="95" t="e">
        <f>EW44/$I$12</f>
        <v>#VALUE!</v>
      </c>
      <c r="EY62" s="92" t="s">
        <v>22</v>
      </c>
      <c r="EZ62" s="95" t="e">
        <f>EZ44/$I$12</f>
        <v>#VALUE!</v>
      </c>
    </row>
    <row r="63" spans="3:156" x14ac:dyDescent="0.25">
      <c r="C63" s="60" t="s">
        <v>25</v>
      </c>
      <c r="E63" s="92" t="s">
        <v>24</v>
      </c>
      <c r="F63" s="95" t="e">
        <f>F45/$I$13</f>
        <v>#VALUE!</v>
      </c>
      <c r="H63" s="92" t="s">
        <v>24</v>
      </c>
      <c r="I63" s="95" t="e">
        <f>I45/$I$13</f>
        <v>#VALUE!</v>
      </c>
      <c r="K63" s="92" t="s">
        <v>24</v>
      </c>
      <c r="L63" s="95" t="e">
        <f>L45/$I$13</f>
        <v>#VALUE!</v>
      </c>
      <c r="N63" s="92" t="s">
        <v>24</v>
      </c>
      <c r="O63" s="95" t="e">
        <f>O45/$I$13</f>
        <v>#VALUE!</v>
      </c>
      <c r="Q63" s="92" t="s">
        <v>24</v>
      </c>
      <c r="R63" s="95" t="e">
        <f>R45/$I$13</f>
        <v>#VALUE!</v>
      </c>
      <c r="T63" s="92" t="s">
        <v>24</v>
      </c>
      <c r="U63" s="95" t="e">
        <f>U45/$I$13</f>
        <v>#VALUE!</v>
      </c>
      <c r="W63" s="92" t="s">
        <v>24</v>
      </c>
      <c r="X63" s="95" t="e">
        <f>X45/$I$13</f>
        <v>#VALUE!</v>
      </c>
      <c r="Z63" s="92" t="s">
        <v>24</v>
      </c>
      <c r="AA63" s="95" t="e">
        <f>AA45/$I$13</f>
        <v>#VALUE!</v>
      </c>
      <c r="AC63" s="92" t="s">
        <v>24</v>
      </c>
      <c r="AD63" s="95" t="e">
        <f>AD45/$I$13</f>
        <v>#VALUE!</v>
      </c>
      <c r="AF63" s="92" t="s">
        <v>24</v>
      </c>
      <c r="AG63" s="95" t="e">
        <f>AG45/$I$13</f>
        <v>#VALUE!</v>
      </c>
      <c r="AI63" s="92" t="s">
        <v>24</v>
      </c>
      <c r="AJ63" s="95" t="e">
        <f>AJ45/$I$13</f>
        <v>#VALUE!</v>
      </c>
      <c r="AL63" s="92" t="s">
        <v>24</v>
      </c>
      <c r="AM63" s="95" t="e">
        <f>AM45/$I$13</f>
        <v>#VALUE!</v>
      </c>
      <c r="AO63" s="92" t="s">
        <v>24</v>
      </c>
      <c r="AP63" s="95" t="e">
        <f>AP45/$I$13</f>
        <v>#VALUE!</v>
      </c>
      <c r="AR63" s="92" t="s">
        <v>24</v>
      </c>
      <c r="AS63" s="95" t="e">
        <f>AS45/$I$13</f>
        <v>#VALUE!</v>
      </c>
      <c r="AU63" s="92" t="s">
        <v>24</v>
      </c>
      <c r="AV63" s="95" t="e">
        <f>AV45/$I$13</f>
        <v>#VALUE!</v>
      </c>
      <c r="AX63" s="92" t="s">
        <v>24</v>
      </c>
      <c r="AY63" s="95" t="e">
        <f>AY45/$I$13</f>
        <v>#VALUE!</v>
      </c>
      <c r="BA63" s="92" t="s">
        <v>24</v>
      </c>
      <c r="BB63" s="95" t="e">
        <f>BB45/$I$13</f>
        <v>#VALUE!</v>
      </c>
      <c r="BD63" s="92" t="s">
        <v>24</v>
      </c>
      <c r="BE63" s="95" t="e">
        <f>BE45/$I$13</f>
        <v>#VALUE!</v>
      </c>
      <c r="BG63" s="92" t="s">
        <v>24</v>
      </c>
      <c r="BH63" s="95" t="e">
        <f>BH45/$I$13</f>
        <v>#VALUE!</v>
      </c>
      <c r="BJ63" s="92" t="s">
        <v>24</v>
      </c>
      <c r="BK63" s="95" t="e">
        <f>BK45/$I$13</f>
        <v>#VALUE!</v>
      </c>
      <c r="BM63" s="92" t="s">
        <v>24</v>
      </c>
      <c r="BN63" s="95" t="e">
        <f>BN45/$I$13</f>
        <v>#VALUE!</v>
      </c>
      <c r="BP63" s="92" t="s">
        <v>24</v>
      </c>
      <c r="BQ63" s="95" t="e">
        <f>BQ45/$I$13</f>
        <v>#VALUE!</v>
      </c>
      <c r="BS63" s="92" t="s">
        <v>24</v>
      </c>
      <c r="BT63" s="95" t="e">
        <f>BT45/$I$13</f>
        <v>#VALUE!</v>
      </c>
      <c r="BV63" s="92" t="s">
        <v>24</v>
      </c>
      <c r="BW63" s="95" t="e">
        <f>BW45/$I$13</f>
        <v>#VALUE!</v>
      </c>
      <c r="BY63" s="92" t="s">
        <v>24</v>
      </c>
      <c r="BZ63" s="95" t="e">
        <f>BZ45/$I$13</f>
        <v>#VALUE!</v>
      </c>
      <c r="CB63" s="92" t="s">
        <v>24</v>
      </c>
      <c r="CC63" s="95" t="e">
        <f>CC45/$I$13</f>
        <v>#VALUE!</v>
      </c>
      <c r="CE63" s="92" t="s">
        <v>24</v>
      </c>
      <c r="CF63" s="95" t="e">
        <f>CF45/$I$13</f>
        <v>#VALUE!</v>
      </c>
      <c r="CH63" s="92" t="s">
        <v>24</v>
      </c>
      <c r="CI63" s="95" t="e">
        <f>CI45/$I$13</f>
        <v>#VALUE!</v>
      </c>
      <c r="CK63" s="92" t="s">
        <v>24</v>
      </c>
      <c r="CL63" s="95" t="e">
        <f>CL45/$I$13</f>
        <v>#VALUE!</v>
      </c>
      <c r="CN63" s="92" t="s">
        <v>24</v>
      </c>
      <c r="CO63" s="95" t="e">
        <f>CO45/$I$13</f>
        <v>#VALUE!</v>
      </c>
      <c r="CQ63" s="92" t="s">
        <v>24</v>
      </c>
      <c r="CR63" s="95" t="e">
        <f>CR45/$I$13</f>
        <v>#VALUE!</v>
      </c>
      <c r="CT63" s="92" t="s">
        <v>24</v>
      </c>
      <c r="CU63" s="95" t="e">
        <f>CU45/$I$13</f>
        <v>#VALUE!</v>
      </c>
      <c r="CW63" s="92" t="s">
        <v>24</v>
      </c>
      <c r="CX63" s="95" t="e">
        <f>CX45/$I$13</f>
        <v>#VALUE!</v>
      </c>
      <c r="CZ63" s="92" t="s">
        <v>24</v>
      </c>
      <c r="DA63" s="95" t="e">
        <f>DA45/$I$13</f>
        <v>#VALUE!</v>
      </c>
      <c r="DC63" s="92" t="s">
        <v>24</v>
      </c>
      <c r="DD63" s="95" t="e">
        <f>DD45/$I$13</f>
        <v>#VALUE!</v>
      </c>
      <c r="DF63" s="92" t="s">
        <v>24</v>
      </c>
      <c r="DG63" s="95" t="e">
        <f>DG45/$I$13</f>
        <v>#VALUE!</v>
      </c>
      <c r="DI63" s="92" t="s">
        <v>24</v>
      </c>
      <c r="DJ63" s="95" t="e">
        <f>DJ45/$I$13</f>
        <v>#VALUE!</v>
      </c>
      <c r="DL63" s="92" t="s">
        <v>24</v>
      </c>
      <c r="DM63" s="95" t="e">
        <f>DM45/$I$13</f>
        <v>#VALUE!</v>
      </c>
      <c r="DO63" s="92" t="s">
        <v>24</v>
      </c>
      <c r="DP63" s="95" t="e">
        <f>DP45/$I$13</f>
        <v>#VALUE!</v>
      </c>
      <c r="DR63" s="92" t="s">
        <v>24</v>
      </c>
      <c r="DS63" s="95" t="e">
        <f>DS45/$I$13</f>
        <v>#VALUE!</v>
      </c>
      <c r="DU63" s="92" t="s">
        <v>24</v>
      </c>
      <c r="DV63" s="95" t="e">
        <f>DV45/$I$13</f>
        <v>#VALUE!</v>
      </c>
      <c r="DX63" s="92" t="s">
        <v>24</v>
      </c>
      <c r="DY63" s="95" t="e">
        <f>DY45/$I$13</f>
        <v>#VALUE!</v>
      </c>
      <c r="EA63" s="92" t="s">
        <v>24</v>
      </c>
      <c r="EB63" s="95" t="e">
        <f>EB45/$I$13</f>
        <v>#VALUE!</v>
      </c>
      <c r="ED63" s="92" t="s">
        <v>24</v>
      </c>
      <c r="EE63" s="95" t="e">
        <f>EE45/$I$13</f>
        <v>#VALUE!</v>
      </c>
      <c r="EG63" s="92" t="s">
        <v>24</v>
      </c>
      <c r="EH63" s="95" t="e">
        <f>EH45/$I$13</f>
        <v>#VALUE!</v>
      </c>
      <c r="EJ63" s="92" t="s">
        <v>24</v>
      </c>
      <c r="EK63" s="95" t="e">
        <f>EK45/$I$13</f>
        <v>#VALUE!</v>
      </c>
      <c r="EM63" s="92" t="s">
        <v>24</v>
      </c>
      <c r="EN63" s="95" t="e">
        <f>EN45/$I$13</f>
        <v>#VALUE!</v>
      </c>
      <c r="EP63" s="92" t="s">
        <v>24</v>
      </c>
      <c r="EQ63" s="95" t="e">
        <f>EQ45/$I$13</f>
        <v>#VALUE!</v>
      </c>
      <c r="ES63" s="92" t="s">
        <v>24</v>
      </c>
      <c r="ET63" s="95" t="e">
        <f>ET45/$I$13</f>
        <v>#VALUE!</v>
      </c>
      <c r="EV63" s="92" t="s">
        <v>24</v>
      </c>
      <c r="EW63" s="95" t="e">
        <f>EW45/$I$13</f>
        <v>#VALUE!</v>
      </c>
      <c r="EY63" s="92" t="s">
        <v>24</v>
      </c>
      <c r="EZ63" s="95" t="e">
        <f>EZ45/$I$13</f>
        <v>#VALUE!</v>
      </c>
    </row>
    <row r="64" spans="3:156" x14ac:dyDescent="0.25">
      <c r="C64" s="60" t="s">
        <v>27</v>
      </c>
      <c r="E64" s="92" t="s">
        <v>26</v>
      </c>
      <c r="F64" s="95" t="e">
        <f>F46/$I$14</f>
        <v>#VALUE!</v>
      </c>
      <c r="H64" s="92" t="s">
        <v>26</v>
      </c>
      <c r="I64" s="95" t="e">
        <f>I46/$I$14</f>
        <v>#VALUE!</v>
      </c>
      <c r="K64" s="92" t="s">
        <v>26</v>
      </c>
      <c r="L64" s="95" t="e">
        <f>L46/$I$14</f>
        <v>#VALUE!</v>
      </c>
      <c r="N64" s="92" t="s">
        <v>26</v>
      </c>
      <c r="O64" s="95" t="e">
        <f>O46/$I$14</f>
        <v>#VALUE!</v>
      </c>
      <c r="Q64" s="92" t="s">
        <v>26</v>
      </c>
      <c r="R64" s="95" t="e">
        <f>R46/$I$14</f>
        <v>#VALUE!</v>
      </c>
      <c r="T64" s="92" t="s">
        <v>26</v>
      </c>
      <c r="U64" s="95" t="e">
        <f>U46/$I$14</f>
        <v>#VALUE!</v>
      </c>
      <c r="W64" s="92" t="s">
        <v>26</v>
      </c>
      <c r="X64" s="95" t="e">
        <f>X46/$I$14</f>
        <v>#VALUE!</v>
      </c>
      <c r="Z64" s="92" t="s">
        <v>26</v>
      </c>
      <c r="AA64" s="95" t="e">
        <f>AA46/$I$14</f>
        <v>#VALUE!</v>
      </c>
      <c r="AC64" s="92" t="s">
        <v>26</v>
      </c>
      <c r="AD64" s="95" t="e">
        <f>AD46/$I$14</f>
        <v>#VALUE!</v>
      </c>
      <c r="AF64" s="92" t="s">
        <v>26</v>
      </c>
      <c r="AG64" s="95" t="e">
        <f>AG46/$I$14</f>
        <v>#VALUE!</v>
      </c>
      <c r="AI64" s="92" t="s">
        <v>26</v>
      </c>
      <c r="AJ64" s="95" t="e">
        <f>AJ46/$I$14</f>
        <v>#VALUE!</v>
      </c>
      <c r="AL64" s="92" t="s">
        <v>26</v>
      </c>
      <c r="AM64" s="95" t="e">
        <f>AM46/$I$14</f>
        <v>#VALUE!</v>
      </c>
      <c r="AO64" s="92" t="s">
        <v>26</v>
      </c>
      <c r="AP64" s="95" t="e">
        <f>AP46/$I$14</f>
        <v>#VALUE!</v>
      </c>
      <c r="AR64" s="92" t="s">
        <v>26</v>
      </c>
      <c r="AS64" s="95" t="e">
        <f>AS46/$I$14</f>
        <v>#VALUE!</v>
      </c>
      <c r="AU64" s="92" t="s">
        <v>26</v>
      </c>
      <c r="AV64" s="95" t="e">
        <f>AV46/$I$14</f>
        <v>#VALUE!</v>
      </c>
      <c r="AX64" s="92" t="s">
        <v>26</v>
      </c>
      <c r="AY64" s="95" t="e">
        <f>AY46/$I$14</f>
        <v>#VALUE!</v>
      </c>
      <c r="BA64" s="92" t="s">
        <v>26</v>
      </c>
      <c r="BB64" s="95" t="e">
        <f>BB46/$I$14</f>
        <v>#VALUE!</v>
      </c>
      <c r="BD64" s="92" t="s">
        <v>26</v>
      </c>
      <c r="BE64" s="95" t="e">
        <f>BE46/$I$14</f>
        <v>#VALUE!</v>
      </c>
      <c r="BG64" s="92" t="s">
        <v>26</v>
      </c>
      <c r="BH64" s="95" t="e">
        <f>BH46/$I$14</f>
        <v>#VALUE!</v>
      </c>
      <c r="BJ64" s="92" t="s">
        <v>26</v>
      </c>
      <c r="BK64" s="95" t="e">
        <f>BK46/$I$14</f>
        <v>#VALUE!</v>
      </c>
      <c r="BM64" s="92" t="s">
        <v>26</v>
      </c>
      <c r="BN64" s="95" t="e">
        <f>BN46/$I$14</f>
        <v>#VALUE!</v>
      </c>
      <c r="BP64" s="92" t="s">
        <v>26</v>
      </c>
      <c r="BQ64" s="95" t="e">
        <f>BQ46/$I$14</f>
        <v>#VALUE!</v>
      </c>
      <c r="BS64" s="92" t="s">
        <v>26</v>
      </c>
      <c r="BT64" s="95" t="e">
        <f>BT46/$I$14</f>
        <v>#VALUE!</v>
      </c>
      <c r="BV64" s="92" t="s">
        <v>26</v>
      </c>
      <c r="BW64" s="95" t="e">
        <f>BW46/$I$14</f>
        <v>#VALUE!</v>
      </c>
      <c r="BY64" s="92" t="s">
        <v>26</v>
      </c>
      <c r="BZ64" s="95" t="e">
        <f>BZ46/$I$14</f>
        <v>#VALUE!</v>
      </c>
      <c r="CB64" s="92" t="s">
        <v>26</v>
      </c>
      <c r="CC64" s="95" t="e">
        <f>CC46/$I$14</f>
        <v>#VALUE!</v>
      </c>
      <c r="CE64" s="92" t="s">
        <v>26</v>
      </c>
      <c r="CF64" s="95" t="e">
        <f>CF46/$I$14</f>
        <v>#VALUE!</v>
      </c>
      <c r="CH64" s="92" t="s">
        <v>26</v>
      </c>
      <c r="CI64" s="95" t="e">
        <f>CI46/$I$14</f>
        <v>#VALUE!</v>
      </c>
      <c r="CK64" s="92" t="s">
        <v>26</v>
      </c>
      <c r="CL64" s="95" t="e">
        <f>CL46/$I$14</f>
        <v>#VALUE!</v>
      </c>
      <c r="CN64" s="92" t="s">
        <v>26</v>
      </c>
      <c r="CO64" s="95" t="e">
        <f>CO46/$I$14</f>
        <v>#VALUE!</v>
      </c>
      <c r="CQ64" s="92" t="s">
        <v>26</v>
      </c>
      <c r="CR64" s="95" t="e">
        <f>CR46/$I$14</f>
        <v>#VALUE!</v>
      </c>
      <c r="CT64" s="92" t="s">
        <v>26</v>
      </c>
      <c r="CU64" s="95" t="e">
        <f>CU46/$I$14</f>
        <v>#VALUE!</v>
      </c>
      <c r="CW64" s="92" t="s">
        <v>26</v>
      </c>
      <c r="CX64" s="95" t="e">
        <f>CX46/$I$14</f>
        <v>#VALUE!</v>
      </c>
      <c r="CZ64" s="92" t="s">
        <v>26</v>
      </c>
      <c r="DA64" s="95" t="e">
        <f>DA46/$I$14</f>
        <v>#VALUE!</v>
      </c>
      <c r="DC64" s="92" t="s">
        <v>26</v>
      </c>
      <c r="DD64" s="95" t="e">
        <f>DD46/$I$14</f>
        <v>#VALUE!</v>
      </c>
      <c r="DF64" s="92" t="s">
        <v>26</v>
      </c>
      <c r="DG64" s="95" t="e">
        <f>DG46/$I$14</f>
        <v>#VALUE!</v>
      </c>
      <c r="DI64" s="92" t="s">
        <v>26</v>
      </c>
      <c r="DJ64" s="95" t="e">
        <f>DJ46/$I$14</f>
        <v>#VALUE!</v>
      </c>
      <c r="DL64" s="92" t="s">
        <v>26</v>
      </c>
      <c r="DM64" s="95" t="e">
        <f>DM46/$I$14</f>
        <v>#VALUE!</v>
      </c>
      <c r="DO64" s="92" t="s">
        <v>26</v>
      </c>
      <c r="DP64" s="95" t="e">
        <f>DP46/$I$14</f>
        <v>#VALUE!</v>
      </c>
      <c r="DR64" s="92" t="s">
        <v>26</v>
      </c>
      <c r="DS64" s="95" t="e">
        <f>DS46/$I$14</f>
        <v>#VALUE!</v>
      </c>
      <c r="DU64" s="92" t="s">
        <v>26</v>
      </c>
      <c r="DV64" s="95" t="e">
        <f>DV46/$I$14</f>
        <v>#VALUE!</v>
      </c>
      <c r="DX64" s="92" t="s">
        <v>26</v>
      </c>
      <c r="DY64" s="95" t="e">
        <f>DY46/$I$14</f>
        <v>#VALUE!</v>
      </c>
      <c r="EA64" s="92" t="s">
        <v>26</v>
      </c>
      <c r="EB64" s="95" t="e">
        <f>EB46/$I$14</f>
        <v>#VALUE!</v>
      </c>
      <c r="ED64" s="92" t="s">
        <v>26</v>
      </c>
      <c r="EE64" s="95" t="e">
        <f>EE46/$I$14</f>
        <v>#VALUE!</v>
      </c>
      <c r="EG64" s="92" t="s">
        <v>26</v>
      </c>
      <c r="EH64" s="95" t="e">
        <f>EH46/$I$14</f>
        <v>#VALUE!</v>
      </c>
      <c r="EJ64" s="92" t="s">
        <v>26</v>
      </c>
      <c r="EK64" s="95" t="e">
        <f>EK46/$I$14</f>
        <v>#VALUE!</v>
      </c>
      <c r="EM64" s="92" t="s">
        <v>26</v>
      </c>
      <c r="EN64" s="95" t="e">
        <f>EN46/$I$14</f>
        <v>#VALUE!</v>
      </c>
      <c r="EP64" s="92" t="s">
        <v>26</v>
      </c>
      <c r="EQ64" s="95" t="e">
        <f>EQ46/$I$14</f>
        <v>#VALUE!</v>
      </c>
      <c r="ES64" s="92" t="s">
        <v>26</v>
      </c>
      <c r="ET64" s="95" t="e">
        <f>ET46/$I$14</f>
        <v>#VALUE!</v>
      </c>
      <c r="EV64" s="92" t="s">
        <v>26</v>
      </c>
      <c r="EW64" s="95" t="e">
        <f>EW46/$I$14</f>
        <v>#VALUE!</v>
      </c>
      <c r="EY64" s="92" t="s">
        <v>26</v>
      </c>
      <c r="EZ64" s="95" t="e">
        <f>EZ46/$I$14</f>
        <v>#VALUE!</v>
      </c>
    </row>
    <row r="65" spans="3:156" x14ac:dyDescent="0.25">
      <c r="C65" s="60" t="s">
        <v>29</v>
      </c>
      <c r="E65" s="92" t="s">
        <v>28</v>
      </c>
      <c r="F65" s="95" t="e">
        <f>F47/$I$15</f>
        <v>#VALUE!</v>
      </c>
      <c r="H65" s="92" t="s">
        <v>28</v>
      </c>
      <c r="I65" s="95" t="e">
        <f>I47/$I$15</f>
        <v>#VALUE!</v>
      </c>
      <c r="K65" s="92" t="s">
        <v>28</v>
      </c>
      <c r="L65" s="95" t="e">
        <f>L47/$I$15</f>
        <v>#VALUE!</v>
      </c>
      <c r="N65" s="92" t="s">
        <v>28</v>
      </c>
      <c r="O65" s="95" t="e">
        <f>O47/$I$15</f>
        <v>#VALUE!</v>
      </c>
      <c r="Q65" s="92" t="s">
        <v>28</v>
      </c>
      <c r="R65" s="95" t="e">
        <f>R47/$I$15</f>
        <v>#VALUE!</v>
      </c>
      <c r="T65" s="92" t="s">
        <v>28</v>
      </c>
      <c r="U65" s="95" t="e">
        <f>U47/$I$15</f>
        <v>#VALUE!</v>
      </c>
      <c r="W65" s="92" t="s">
        <v>28</v>
      </c>
      <c r="X65" s="95" t="e">
        <f>X47/$I$15</f>
        <v>#VALUE!</v>
      </c>
      <c r="Z65" s="92" t="s">
        <v>28</v>
      </c>
      <c r="AA65" s="95" t="e">
        <f>AA47/$I$15</f>
        <v>#VALUE!</v>
      </c>
      <c r="AC65" s="92" t="s">
        <v>28</v>
      </c>
      <c r="AD65" s="95" t="e">
        <f>AD47/$I$15</f>
        <v>#VALUE!</v>
      </c>
      <c r="AF65" s="92" t="s">
        <v>28</v>
      </c>
      <c r="AG65" s="95" t="e">
        <f>AG47/$I$15</f>
        <v>#VALUE!</v>
      </c>
      <c r="AI65" s="92" t="s">
        <v>28</v>
      </c>
      <c r="AJ65" s="95" t="e">
        <f>AJ47/$I$15</f>
        <v>#VALUE!</v>
      </c>
      <c r="AL65" s="92" t="s">
        <v>28</v>
      </c>
      <c r="AM65" s="95" t="e">
        <f>AM47/$I$15</f>
        <v>#VALUE!</v>
      </c>
      <c r="AO65" s="92" t="s">
        <v>28</v>
      </c>
      <c r="AP65" s="95" t="e">
        <f>AP47/$I$15</f>
        <v>#VALUE!</v>
      </c>
      <c r="AR65" s="92" t="s">
        <v>28</v>
      </c>
      <c r="AS65" s="95" t="e">
        <f>AS47/$I$15</f>
        <v>#VALUE!</v>
      </c>
      <c r="AU65" s="92" t="s">
        <v>28</v>
      </c>
      <c r="AV65" s="95" t="e">
        <f>AV47/$I$15</f>
        <v>#VALUE!</v>
      </c>
      <c r="AX65" s="92" t="s">
        <v>28</v>
      </c>
      <c r="AY65" s="95" t="e">
        <f>AY47/$I$15</f>
        <v>#VALUE!</v>
      </c>
      <c r="BA65" s="92" t="s">
        <v>28</v>
      </c>
      <c r="BB65" s="95" t="e">
        <f>BB47/$I$15</f>
        <v>#VALUE!</v>
      </c>
      <c r="BD65" s="92" t="s">
        <v>28</v>
      </c>
      <c r="BE65" s="95" t="e">
        <f>BE47/$I$15</f>
        <v>#VALUE!</v>
      </c>
      <c r="BG65" s="92" t="s">
        <v>28</v>
      </c>
      <c r="BH65" s="95" t="e">
        <f>BH47/$I$15</f>
        <v>#VALUE!</v>
      </c>
      <c r="BJ65" s="92" t="s">
        <v>28</v>
      </c>
      <c r="BK65" s="95" t="e">
        <f>BK47/$I$15</f>
        <v>#VALUE!</v>
      </c>
      <c r="BM65" s="92" t="s">
        <v>28</v>
      </c>
      <c r="BN65" s="95" t="e">
        <f>BN47/$I$15</f>
        <v>#VALUE!</v>
      </c>
      <c r="BP65" s="92" t="s">
        <v>28</v>
      </c>
      <c r="BQ65" s="95" t="e">
        <f>BQ47/$I$15</f>
        <v>#VALUE!</v>
      </c>
      <c r="BS65" s="92" t="s">
        <v>28</v>
      </c>
      <c r="BT65" s="95" t="e">
        <f>BT47/$I$15</f>
        <v>#VALUE!</v>
      </c>
      <c r="BV65" s="92" t="s">
        <v>28</v>
      </c>
      <c r="BW65" s="95" t="e">
        <f>BW47/$I$15</f>
        <v>#VALUE!</v>
      </c>
      <c r="BY65" s="92" t="s">
        <v>28</v>
      </c>
      <c r="BZ65" s="95" t="e">
        <f>BZ47/$I$15</f>
        <v>#VALUE!</v>
      </c>
      <c r="CB65" s="92" t="s">
        <v>28</v>
      </c>
      <c r="CC65" s="95" t="e">
        <f>CC47/$I$15</f>
        <v>#VALUE!</v>
      </c>
      <c r="CE65" s="92" t="s">
        <v>28</v>
      </c>
      <c r="CF65" s="95" t="e">
        <f>CF47/$I$15</f>
        <v>#VALUE!</v>
      </c>
      <c r="CH65" s="92" t="s">
        <v>28</v>
      </c>
      <c r="CI65" s="95" t="e">
        <f>CI47/$I$15</f>
        <v>#VALUE!</v>
      </c>
      <c r="CK65" s="92" t="s">
        <v>28</v>
      </c>
      <c r="CL65" s="95" t="e">
        <f>CL47/$I$15</f>
        <v>#VALUE!</v>
      </c>
      <c r="CN65" s="92" t="s">
        <v>28</v>
      </c>
      <c r="CO65" s="95" t="e">
        <f>CO47/$I$15</f>
        <v>#VALUE!</v>
      </c>
      <c r="CQ65" s="92" t="s">
        <v>28</v>
      </c>
      <c r="CR65" s="95" t="e">
        <f>CR47/$I$15</f>
        <v>#VALUE!</v>
      </c>
      <c r="CT65" s="92" t="s">
        <v>28</v>
      </c>
      <c r="CU65" s="95" t="e">
        <f>CU47/$I$15</f>
        <v>#VALUE!</v>
      </c>
      <c r="CW65" s="92" t="s">
        <v>28</v>
      </c>
      <c r="CX65" s="95" t="e">
        <f>CX47/$I$15</f>
        <v>#VALUE!</v>
      </c>
      <c r="CZ65" s="92" t="s">
        <v>28</v>
      </c>
      <c r="DA65" s="95" t="e">
        <f>DA47/$I$15</f>
        <v>#VALUE!</v>
      </c>
      <c r="DC65" s="92" t="s">
        <v>28</v>
      </c>
      <c r="DD65" s="95" t="e">
        <f>DD47/$I$15</f>
        <v>#VALUE!</v>
      </c>
      <c r="DF65" s="92" t="s">
        <v>28</v>
      </c>
      <c r="DG65" s="95" t="e">
        <f>DG47/$I$15</f>
        <v>#VALUE!</v>
      </c>
      <c r="DI65" s="92" t="s">
        <v>28</v>
      </c>
      <c r="DJ65" s="95" t="e">
        <f>DJ47/$I$15</f>
        <v>#VALUE!</v>
      </c>
      <c r="DL65" s="92" t="s">
        <v>28</v>
      </c>
      <c r="DM65" s="95" t="e">
        <f>DM47/$I$15</f>
        <v>#VALUE!</v>
      </c>
      <c r="DO65" s="92" t="s">
        <v>28</v>
      </c>
      <c r="DP65" s="95" t="e">
        <f>DP47/$I$15</f>
        <v>#VALUE!</v>
      </c>
      <c r="DR65" s="92" t="s">
        <v>28</v>
      </c>
      <c r="DS65" s="95" t="e">
        <f>DS47/$I$15</f>
        <v>#VALUE!</v>
      </c>
      <c r="DU65" s="92" t="s">
        <v>28</v>
      </c>
      <c r="DV65" s="95" t="e">
        <f>DV47/$I$15</f>
        <v>#VALUE!</v>
      </c>
      <c r="DX65" s="92" t="s">
        <v>28</v>
      </c>
      <c r="DY65" s="95" t="e">
        <f>DY47/$I$15</f>
        <v>#VALUE!</v>
      </c>
      <c r="EA65" s="92" t="s">
        <v>28</v>
      </c>
      <c r="EB65" s="95" t="e">
        <f>EB47/$I$15</f>
        <v>#VALUE!</v>
      </c>
      <c r="ED65" s="92" t="s">
        <v>28</v>
      </c>
      <c r="EE65" s="95" t="e">
        <f>EE47/$I$15</f>
        <v>#VALUE!</v>
      </c>
      <c r="EG65" s="92" t="s">
        <v>28</v>
      </c>
      <c r="EH65" s="95" t="e">
        <f>EH47/$I$15</f>
        <v>#VALUE!</v>
      </c>
      <c r="EJ65" s="92" t="s">
        <v>28</v>
      </c>
      <c r="EK65" s="95" t="e">
        <f>EK47/$I$15</f>
        <v>#VALUE!</v>
      </c>
      <c r="EM65" s="92" t="s">
        <v>28</v>
      </c>
      <c r="EN65" s="95" t="e">
        <f>EN47/$I$15</f>
        <v>#VALUE!</v>
      </c>
      <c r="EP65" s="92" t="s">
        <v>28</v>
      </c>
      <c r="EQ65" s="95" t="e">
        <f>EQ47/$I$15</f>
        <v>#VALUE!</v>
      </c>
      <c r="ES65" s="92" t="s">
        <v>28</v>
      </c>
      <c r="ET65" s="95" t="e">
        <f>ET47/$I$15</f>
        <v>#VALUE!</v>
      </c>
      <c r="EV65" s="92" t="s">
        <v>28</v>
      </c>
      <c r="EW65" s="95" t="e">
        <f>EW47/$I$15</f>
        <v>#VALUE!</v>
      </c>
      <c r="EY65" s="92" t="s">
        <v>28</v>
      </c>
      <c r="EZ65" s="95" t="e">
        <f>EZ47/$I$15</f>
        <v>#VALUE!</v>
      </c>
    </row>
    <row r="66" spans="3:156" x14ac:dyDescent="0.25">
      <c r="C66" s="60" t="s">
        <v>31</v>
      </c>
      <c r="E66" s="92" t="s">
        <v>30</v>
      </c>
      <c r="F66" s="95" t="e">
        <f>F48/$I$16</f>
        <v>#VALUE!</v>
      </c>
      <c r="H66" s="92" t="s">
        <v>30</v>
      </c>
      <c r="I66" s="95" t="e">
        <f>I48/$I$16</f>
        <v>#VALUE!</v>
      </c>
      <c r="K66" s="92" t="s">
        <v>30</v>
      </c>
      <c r="L66" s="95" t="e">
        <f>L48/$I$16</f>
        <v>#VALUE!</v>
      </c>
      <c r="N66" s="92" t="s">
        <v>30</v>
      </c>
      <c r="O66" s="95" t="e">
        <f>O48/$I$16</f>
        <v>#VALUE!</v>
      </c>
      <c r="Q66" s="92" t="s">
        <v>30</v>
      </c>
      <c r="R66" s="95" t="e">
        <f>R48/$I$16</f>
        <v>#VALUE!</v>
      </c>
      <c r="T66" s="92" t="s">
        <v>30</v>
      </c>
      <c r="U66" s="95" t="e">
        <f>U48/$I$16</f>
        <v>#VALUE!</v>
      </c>
      <c r="W66" s="92" t="s">
        <v>30</v>
      </c>
      <c r="X66" s="95" t="e">
        <f>X48/$I$16</f>
        <v>#VALUE!</v>
      </c>
      <c r="Z66" s="92" t="s">
        <v>30</v>
      </c>
      <c r="AA66" s="95" t="e">
        <f>AA48/$I$16</f>
        <v>#VALUE!</v>
      </c>
      <c r="AC66" s="92" t="s">
        <v>30</v>
      </c>
      <c r="AD66" s="95" t="e">
        <f>AD48/$I$16</f>
        <v>#VALUE!</v>
      </c>
      <c r="AF66" s="92" t="s">
        <v>30</v>
      </c>
      <c r="AG66" s="95" t="e">
        <f>AG48/$I$16</f>
        <v>#VALUE!</v>
      </c>
      <c r="AI66" s="92" t="s">
        <v>30</v>
      </c>
      <c r="AJ66" s="95" t="e">
        <f>AJ48/$I$16</f>
        <v>#VALUE!</v>
      </c>
      <c r="AL66" s="92" t="s">
        <v>30</v>
      </c>
      <c r="AM66" s="95" t="e">
        <f>AM48/$I$16</f>
        <v>#VALUE!</v>
      </c>
      <c r="AO66" s="92" t="s">
        <v>30</v>
      </c>
      <c r="AP66" s="95" t="e">
        <f>AP48/$I$16</f>
        <v>#VALUE!</v>
      </c>
      <c r="AR66" s="92" t="s">
        <v>30</v>
      </c>
      <c r="AS66" s="95" t="e">
        <f>AS48/$I$16</f>
        <v>#VALUE!</v>
      </c>
      <c r="AU66" s="92" t="s">
        <v>30</v>
      </c>
      <c r="AV66" s="95" t="e">
        <f>AV48/$I$16</f>
        <v>#VALUE!</v>
      </c>
      <c r="AX66" s="92" t="s">
        <v>30</v>
      </c>
      <c r="AY66" s="95" t="e">
        <f>AY48/$I$16</f>
        <v>#VALUE!</v>
      </c>
      <c r="BA66" s="92" t="s">
        <v>30</v>
      </c>
      <c r="BB66" s="95" t="e">
        <f>BB48/$I$16</f>
        <v>#VALUE!</v>
      </c>
      <c r="BD66" s="92" t="s">
        <v>30</v>
      </c>
      <c r="BE66" s="95" t="e">
        <f>BE48/$I$16</f>
        <v>#VALUE!</v>
      </c>
      <c r="BG66" s="92" t="s">
        <v>30</v>
      </c>
      <c r="BH66" s="95" t="e">
        <f>BH48/$I$16</f>
        <v>#VALUE!</v>
      </c>
      <c r="BJ66" s="92" t="s">
        <v>30</v>
      </c>
      <c r="BK66" s="95" t="e">
        <f>BK48/$I$16</f>
        <v>#VALUE!</v>
      </c>
      <c r="BM66" s="92" t="s">
        <v>30</v>
      </c>
      <c r="BN66" s="95" t="e">
        <f>BN48/$I$16</f>
        <v>#VALUE!</v>
      </c>
      <c r="BP66" s="92" t="s">
        <v>30</v>
      </c>
      <c r="BQ66" s="95" t="e">
        <f>BQ48/$I$16</f>
        <v>#VALUE!</v>
      </c>
      <c r="BS66" s="92" t="s">
        <v>30</v>
      </c>
      <c r="BT66" s="95" t="e">
        <f>BT48/$I$16</f>
        <v>#VALUE!</v>
      </c>
      <c r="BV66" s="92" t="s">
        <v>30</v>
      </c>
      <c r="BW66" s="95" t="e">
        <f>BW48/$I$16</f>
        <v>#VALUE!</v>
      </c>
      <c r="BY66" s="92" t="s">
        <v>30</v>
      </c>
      <c r="BZ66" s="95" t="e">
        <f>BZ48/$I$16</f>
        <v>#VALUE!</v>
      </c>
      <c r="CB66" s="92" t="s">
        <v>30</v>
      </c>
      <c r="CC66" s="95" t="e">
        <f>CC48/$I$16</f>
        <v>#VALUE!</v>
      </c>
      <c r="CE66" s="92" t="s">
        <v>30</v>
      </c>
      <c r="CF66" s="95" t="e">
        <f>CF48/$I$16</f>
        <v>#VALUE!</v>
      </c>
      <c r="CH66" s="92" t="s">
        <v>30</v>
      </c>
      <c r="CI66" s="95" t="e">
        <f>CI48/$I$16</f>
        <v>#VALUE!</v>
      </c>
      <c r="CK66" s="92" t="s">
        <v>30</v>
      </c>
      <c r="CL66" s="95" t="e">
        <f>CL48/$I$16</f>
        <v>#VALUE!</v>
      </c>
      <c r="CN66" s="92" t="s">
        <v>30</v>
      </c>
      <c r="CO66" s="95" t="e">
        <f>CO48/$I$16</f>
        <v>#VALUE!</v>
      </c>
      <c r="CQ66" s="92" t="s">
        <v>30</v>
      </c>
      <c r="CR66" s="95" t="e">
        <f>CR48/$I$16</f>
        <v>#VALUE!</v>
      </c>
      <c r="CT66" s="92" t="s">
        <v>30</v>
      </c>
      <c r="CU66" s="95" t="e">
        <f>CU48/$I$16</f>
        <v>#VALUE!</v>
      </c>
      <c r="CW66" s="92" t="s">
        <v>30</v>
      </c>
      <c r="CX66" s="95" t="e">
        <f>CX48/$I$16</f>
        <v>#VALUE!</v>
      </c>
      <c r="CZ66" s="92" t="s">
        <v>30</v>
      </c>
      <c r="DA66" s="95" t="e">
        <f>DA48/$I$16</f>
        <v>#VALUE!</v>
      </c>
      <c r="DC66" s="92" t="s">
        <v>30</v>
      </c>
      <c r="DD66" s="95" t="e">
        <f>DD48/$I$16</f>
        <v>#VALUE!</v>
      </c>
      <c r="DF66" s="92" t="s">
        <v>30</v>
      </c>
      <c r="DG66" s="95" t="e">
        <f>DG48/$I$16</f>
        <v>#VALUE!</v>
      </c>
      <c r="DI66" s="92" t="s">
        <v>30</v>
      </c>
      <c r="DJ66" s="95" t="e">
        <f>DJ48/$I$16</f>
        <v>#VALUE!</v>
      </c>
      <c r="DL66" s="92" t="s">
        <v>30</v>
      </c>
      <c r="DM66" s="95" t="e">
        <f>DM48/$I$16</f>
        <v>#VALUE!</v>
      </c>
      <c r="DO66" s="92" t="s">
        <v>30</v>
      </c>
      <c r="DP66" s="95" t="e">
        <f>DP48/$I$16</f>
        <v>#VALUE!</v>
      </c>
      <c r="DR66" s="92" t="s">
        <v>30</v>
      </c>
      <c r="DS66" s="95" t="e">
        <f>DS48/$I$16</f>
        <v>#VALUE!</v>
      </c>
      <c r="DU66" s="92" t="s">
        <v>30</v>
      </c>
      <c r="DV66" s="95" t="e">
        <f>DV48/$I$16</f>
        <v>#VALUE!</v>
      </c>
      <c r="DX66" s="92" t="s">
        <v>30</v>
      </c>
      <c r="DY66" s="95" t="e">
        <f>DY48/$I$16</f>
        <v>#VALUE!</v>
      </c>
      <c r="EA66" s="92" t="s">
        <v>30</v>
      </c>
      <c r="EB66" s="95" t="e">
        <f>EB48/$I$16</f>
        <v>#VALUE!</v>
      </c>
      <c r="ED66" s="92" t="s">
        <v>30</v>
      </c>
      <c r="EE66" s="95" t="e">
        <f>EE48/$I$16</f>
        <v>#VALUE!</v>
      </c>
      <c r="EG66" s="92" t="s">
        <v>30</v>
      </c>
      <c r="EH66" s="95" t="e">
        <f>EH48/$I$16</f>
        <v>#VALUE!</v>
      </c>
      <c r="EJ66" s="92" t="s">
        <v>30</v>
      </c>
      <c r="EK66" s="95" t="e">
        <f>EK48/$I$16</f>
        <v>#VALUE!</v>
      </c>
      <c r="EM66" s="92" t="s">
        <v>30</v>
      </c>
      <c r="EN66" s="95" t="e">
        <f>EN48/$I$16</f>
        <v>#VALUE!</v>
      </c>
      <c r="EP66" s="92" t="s">
        <v>30</v>
      </c>
      <c r="EQ66" s="95" t="e">
        <f>EQ48/$I$16</f>
        <v>#VALUE!</v>
      </c>
      <c r="ES66" s="92" t="s">
        <v>30</v>
      </c>
      <c r="ET66" s="95" t="e">
        <f>ET48/$I$16</f>
        <v>#VALUE!</v>
      </c>
      <c r="EV66" s="92" t="s">
        <v>30</v>
      </c>
      <c r="EW66" s="95" t="e">
        <f>EW48/$I$16</f>
        <v>#VALUE!</v>
      </c>
      <c r="EY66" s="92" t="s">
        <v>30</v>
      </c>
      <c r="EZ66" s="95" t="e">
        <f>EZ48/$I$16</f>
        <v>#VALUE!</v>
      </c>
    </row>
    <row r="67" spans="3:156" x14ac:dyDescent="0.25">
      <c r="C67" s="60" t="s">
        <v>33</v>
      </c>
      <c r="E67" s="92" t="s">
        <v>32</v>
      </c>
      <c r="F67" s="95" t="e">
        <f>F49/$I$17</f>
        <v>#VALUE!</v>
      </c>
      <c r="H67" s="92" t="s">
        <v>32</v>
      </c>
      <c r="I67" s="95" t="e">
        <f>I49/$I$17</f>
        <v>#VALUE!</v>
      </c>
      <c r="K67" s="92" t="s">
        <v>32</v>
      </c>
      <c r="L67" s="95" t="e">
        <f>L49/$I$17</f>
        <v>#VALUE!</v>
      </c>
      <c r="N67" s="92" t="s">
        <v>32</v>
      </c>
      <c r="O67" s="95" t="e">
        <f>O49/$I$17</f>
        <v>#VALUE!</v>
      </c>
      <c r="Q67" s="92" t="s">
        <v>32</v>
      </c>
      <c r="R67" s="95" t="e">
        <f>R49/$I$17</f>
        <v>#VALUE!</v>
      </c>
      <c r="T67" s="92" t="s">
        <v>32</v>
      </c>
      <c r="U67" s="95" t="e">
        <f>U49/$I$17</f>
        <v>#VALUE!</v>
      </c>
      <c r="W67" s="92" t="s">
        <v>32</v>
      </c>
      <c r="X67" s="95" t="e">
        <f>X49/$I$17</f>
        <v>#VALUE!</v>
      </c>
      <c r="Z67" s="92" t="s">
        <v>32</v>
      </c>
      <c r="AA67" s="95" t="e">
        <f>AA49/$I$17</f>
        <v>#VALUE!</v>
      </c>
      <c r="AC67" s="92" t="s">
        <v>32</v>
      </c>
      <c r="AD67" s="95" t="e">
        <f>AD49/$I$17</f>
        <v>#VALUE!</v>
      </c>
      <c r="AF67" s="92" t="s">
        <v>32</v>
      </c>
      <c r="AG67" s="95" t="e">
        <f>AG49/$I$17</f>
        <v>#VALUE!</v>
      </c>
      <c r="AI67" s="92" t="s">
        <v>32</v>
      </c>
      <c r="AJ67" s="95" t="e">
        <f>AJ49/$I$17</f>
        <v>#VALUE!</v>
      </c>
      <c r="AL67" s="92" t="s">
        <v>32</v>
      </c>
      <c r="AM67" s="95" t="e">
        <f>AM49/$I$17</f>
        <v>#VALUE!</v>
      </c>
      <c r="AO67" s="92" t="s">
        <v>32</v>
      </c>
      <c r="AP67" s="95" t="e">
        <f>AP49/$I$17</f>
        <v>#VALUE!</v>
      </c>
      <c r="AR67" s="92" t="s">
        <v>32</v>
      </c>
      <c r="AS67" s="95" t="e">
        <f>AS49/$I$17</f>
        <v>#VALUE!</v>
      </c>
      <c r="AU67" s="92" t="s">
        <v>32</v>
      </c>
      <c r="AV67" s="95" t="e">
        <f>AV49/$I$17</f>
        <v>#VALUE!</v>
      </c>
      <c r="AX67" s="92" t="s">
        <v>32</v>
      </c>
      <c r="AY67" s="95" t="e">
        <f>AY49/$I$17</f>
        <v>#VALUE!</v>
      </c>
      <c r="BA67" s="92" t="s">
        <v>32</v>
      </c>
      <c r="BB67" s="95" t="e">
        <f>BB49/$I$17</f>
        <v>#VALUE!</v>
      </c>
      <c r="BD67" s="92" t="s">
        <v>32</v>
      </c>
      <c r="BE67" s="95" t="e">
        <f>BE49/$I$17</f>
        <v>#VALUE!</v>
      </c>
      <c r="BG67" s="92" t="s">
        <v>32</v>
      </c>
      <c r="BH67" s="95" t="e">
        <f>BH49/$I$17</f>
        <v>#VALUE!</v>
      </c>
      <c r="BJ67" s="92" t="s">
        <v>32</v>
      </c>
      <c r="BK67" s="95" t="e">
        <f>BK49/$I$17</f>
        <v>#VALUE!</v>
      </c>
      <c r="BM67" s="92" t="s">
        <v>32</v>
      </c>
      <c r="BN67" s="95" t="e">
        <f>BN49/$I$17</f>
        <v>#VALUE!</v>
      </c>
      <c r="BP67" s="92" t="s">
        <v>32</v>
      </c>
      <c r="BQ67" s="95" t="e">
        <f>BQ49/$I$17</f>
        <v>#VALUE!</v>
      </c>
      <c r="BS67" s="92" t="s">
        <v>32</v>
      </c>
      <c r="BT67" s="95" t="e">
        <f>BT49/$I$17</f>
        <v>#VALUE!</v>
      </c>
      <c r="BV67" s="92" t="s">
        <v>32</v>
      </c>
      <c r="BW67" s="95" t="e">
        <f>BW49/$I$17</f>
        <v>#VALUE!</v>
      </c>
      <c r="BY67" s="92" t="s">
        <v>32</v>
      </c>
      <c r="BZ67" s="95" t="e">
        <f>BZ49/$I$17</f>
        <v>#VALUE!</v>
      </c>
      <c r="CB67" s="92" t="s">
        <v>32</v>
      </c>
      <c r="CC67" s="95" t="e">
        <f>CC49/$I$17</f>
        <v>#VALUE!</v>
      </c>
      <c r="CE67" s="92" t="s">
        <v>32</v>
      </c>
      <c r="CF67" s="95" t="e">
        <f>CF49/$I$17</f>
        <v>#VALUE!</v>
      </c>
      <c r="CH67" s="92" t="s">
        <v>32</v>
      </c>
      <c r="CI67" s="95" t="e">
        <f>CI49/$I$17</f>
        <v>#VALUE!</v>
      </c>
      <c r="CK67" s="92" t="s">
        <v>32</v>
      </c>
      <c r="CL67" s="95" t="e">
        <f>CL49/$I$17</f>
        <v>#VALUE!</v>
      </c>
      <c r="CN67" s="92" t="s">
        <v>32</v>
      </c>
      <c r="CO67" s="95" t="e">
        <f>CO49/$I$17</f>
        <v>#VALUE!</v>
      </c>
      <c r="CQ67" s="92" t="s">
        <v>32</v>
      </c>
      <c r="CR67" s="95" t="e">
        <f>CR49/$I$17</f>
        <v>#VALUE!</v>
      </c>
      <c r="CT67" s="92" t="s">
        <v>32</v>
      </c>
      <c r="CU67" s="95" t="e">
        <f>CU49/$I$17</f>
        <v>#VALUE!</v>
      </c>
      <c r="CW67" s="92" t="s">
        <v>32</v>
      </c>
      <c r="CX67" s="95" t="e">
        <f>CX49/$I$17</f>
        <v>#VALUE!</v>
      </c>
      <c r="CZ67" s="92" t="s">
        <v>32</v>
      </c>
      <c r="DA67" s="95" t="e">
        <f>DA49/$I$17</f>
        <v>#VALUE!</v>
      </c>
      <c r="DC67" s="92" t="s">
        <v>32</v>
      </c>
      <c r="DD67" s="95" t="e">
        <f>DD49/$I$17</f>
        <v>#VALUE!</v>
      </c>
      <c r="DF67" s="92" t="s">
        <v>32</v>
      </c>
      <c r="DG67" s="95" t="e">
        <f>DG49/$I$17</f>
        <v>#VALUE!</v>
      </c>
      <c r="DI67" s="92" t="s">
        <v>32</v>
      </c>
      <c r="DJ67" s="95" t="e">
        <f>DJ49/$I$17</f>
        <v>#VALUE!</v>
      </c>
      <c r="DL67" s="92" t="s">
        <v>32</v>
      </c>
      <c r="DM67" s="95" t="e">
        <f>DM49/$I$17</f>
        <v>#VALUE!</v>
      </c>
      <c r="DO67" s="92" t="s">
        <v>32</v>
      </c>
      <c r="DP67" s="95" t="e">
        <f>DP49/$I$17</f>
        <v>#VALUE!</v>
      </c>
      <c r="DR67" s="92" t="s">
        <v>32</v>
      </c>
      <c r="DS67" s="95" t="e">
        <f>DS49/$I$17</f>
        <v>#VALUE!</v>
      </c>
      <c r="DU67" s="92" t="s">
        <v>32</v>
      </c>
      <c r="DV67" s="95" t="e">
        <f>DV49/$I$17</f>
        <v>#VALUE!</v>
      </c>
      <c r="DX67" s="92" t="s">
        <v>32</v>
      </c>
      <c r="DY67" s="95" t="e">
        <f>DY49/$I$17</f>
        <v>#VALUE!</v>
      </c>
      <c r="EA67" s="92" t="s">
        <v>32</v>
      </c>
      <c r="EB67" s="95" t="e">
        <f>EB49/$I$17</f>
        <v>#VALUE!</v>
      </c>
      <c r="ED67" s="92" t="s">
        <v>32</v>
      </c>
      <c r="EE67" s="95" t="e">
        <f>EE49/$I$17</f>
        <v>#VALUE!</v>
      </c>
      <c r="EG67" s="92" t="s">
        <v>32</v>
      </c>
      <c r="EH67" s="95" t="e">
        <f>EH49/$I$17</f>
        <v>#VALUE!</v>
      </c>
      <c r="EJ67" s="92" t="s">
        <v>32</v>
      </c>
      <c r="EK67" s="95" t="e">
        <f>EK49/$I$17</f>
        <v>#VALUE!</v>
      </c>
      <c r="EM67" s="92" t="s">
        <v>32</v>
      </c>
      <c r="EN67" s="95" t="e">
        <f>EN49/$I$17</f>
        <v>#VALUE!</v>
      </c>
      <c r="EP67" s="92" t="s">
        <v>32</v>
      </c>
      <c r="EQ67" s="95" t="e">
        <f>EQ49/$I$17</f>
        <v>#VALUE!</v>
      </c>
      <c r="ES67" s="92" t="s">
        <v>32</v>
      </c>
      <c r="ET67" s="95" t="e">
        <f>ET49/$I$17</f>
        <v>#VALUE!</v>
      </c>
      <c r="EV67" s="92" t="s">
        <v>32</v>
      </c>
      <c r="EW67" s="95" t="e">
        <f>EW49/$I$17</f>
        <v>#VALUE!</v>
      </c>
      <c r="EY67" s="92" t="s">
        <v>32</v>
      </c>
      <c r="EZ67" s="95" t="e">
        <f>EZ49/$I$17</f>
        <v>#VALUE!</v>
      </c>
    </row>
    <row r="68" spans="3:156" x14ac:dyDescent="0.25">
      <c r="C68" s="60" t="s">
        <v>35</v>
      </c>
      <c r="E68" s="92" t="s">
        <v>34</v>
      </c>
      <c r="F68" s="95" t="e">
        <f>F50/$I$18</f>
        <v>#VALUE!</v>
      </c>
      <c r="H68" s="92" t="s">
        <v>34</v>
      </c>
      <c r="I68" s="95" t="e">
        <f>I50/$I$18</f>
        <v>#VALUE!</v>
      </c>
      <c r="K68" s="92" t="s">
        <v>34</v>
      </c>
      <c r="L68" s="95" t="e">
        <f>L50/$I$18</f>
        <v>#VALUE!</v>
      </c>
      <c r="N68" s="92" t="s">
        <v>34</v>
      </c>
      <c r="O68" s="95" t="e">
        <f>O50/$I$18</f>
        <v>#VALUE!</v>
      </c>
      <c r="Q68" s="92" t="s">
        <v>34</v>
      </c>
      <c r="R68" s="95" t="e">
        <f>R50/$I$18</f>
        <v>#VALUE!</v>
      </c>
      <c r="T68" s="92" t="s">
        <v>34</v>
      </c>
      <c r="U68" s="95" t="e">
        <f>U50/$I$18</f>
        <v>#VALUE!</v>
      </c>
      <c r="W68" s="92" t="s">
        <v>34</v>
      </c>
      <c r="X68" s="95" t="e">
        <f>X50/$I$18</f>
        <v>#VALUE!</v>
      </c>
      <c r="Z68" s="92" t="s">
        <v>34</v>
      </c>
      <c r="AA68" s="95" t="e">
        <f>AA50/$I$18</f>
        <v>#VALUE!</v>
      </c>
      <c r="AC68" s="92" t="s">
        <v>34</v>
      </c>
      <c r="AD68" s="95" t="e">
        <f>AD50/$I$18</f>
        <v>#VALUE!</v>
      </c>
      <c r="AF68" s="92" t="s">
        <v>34</v>
      </c>
      <c r="AG68" s="95" t="e">
        <f>AG50/$I$18</f>
        <v>#VALUE!</v>
      </c>
      <c r="AI68" s="92" t="s">
        <v>34</v>
      </c>
      <c r="AJ68" s="95" t="e">
        <f>AJ50/$I$18</f>
        <v>#VALUE!</v>
      </c>
      <c r="AL68" s="92" t="s">
        <v>34</v>
      </c>
      <c r="AM68" s="95" t="e">
        <f>AM50/$I$18</f>
        <v>#VALUE!</v>
      </c>
      <c r="AO68" s="92" t="s">
        <v>34</v>
      </c>
      <c r="AP68" s="95" t="e">
        <f>AP50/$I$18</f>
        <v>#VALUE!</v>
      </c>
      <c r="AR68" s="92" t="s">
        <v>34</v>
      </c>
      <c r="AS68" s="95" t="e">
        <f>AS50/$I$18</f>
        <v>#VALUE!</v>
      </c>
      <c r="AU68" s="92" t="s">
        <v>34</v>
      </c>
      <c r="AV68" s="95" t="e">
        <f>AV50/$I$18</f>
        <v>#VALUE!</v>
      </c>
      <c r="AX68" s="92" t="s">
        <v>34</v>
      </c>
      <c r="AY68" s="95" t="e">
        <f>AY50/$I$18</f>
        <v>#VALUE!</v>
      </c>
      <c r="BA68" s="92" t="s">
        <v>34</v>
      </c>
      <c r="BB68" s="95" t="e">
        <f>BB50/$I$18</f>
        <v>#VALUE!</v>
      </c>
      <c r="BD68" s="92" t="s">
        <v>34</v>
      </c>
      <c r="BE68" s="95" t="e">
        <f>BE50/$I$18</f>
        <v>#VALUE!</v>
      </c>
      <c r="BG68" s="92" t="s">
        <v>34</v>
      </c>
      <c r="BH68" s="95" t="e">
        <f>BH50/$I$18</f>
        <v>#VALUE!</v>
      </c>
      <c r="BJ68" s="92" t="s">
        <v>34</v>
      </c>
      <c r="BK68" s="95" t="e">
        <f>BK50/$I$18</f>
        <v>#VALUE!</v>
      </c>
      <c r="BM68" s="92" t="s">
        <v>34</v>
      </c>
      <c r="BN68" s="95" t="e">
        <f>BN50/$I$18</f>
        <v>#VALUE!</v>
      </c>
      <c r="BP68" s="92" t="s">
        <v>34</v>
      </c>
      <c r="BQ68" s="95" t="e">
        <f>BQ50/$I$18</f>
        <v>#VALUE!</v>
      </c>
      <c r="BS68" s="92" t="s">
        <v>34</v>
      </c>
      <c r="BT68" s="95" t="e">
        <f>BT50/$I$18</f>
        <v>#VALUE!</v>
      </c>
      <c r="BV68" s="92" t="s">
        <v>34</v>
      </c>
      <c r="BW68" s="95" t="e">
        <f>BW50/$I$18</f>
        <v>#VALUE!</v>
      </c>
      <c r="BY68" s="92" t="s">
        <v>34</v>
      </c>
      <c r="BZ68" s="95" t="e">
        <f>BZ50/$I$18</f>
        <v>#VALUE!</v>
      </c>
      <c r="CB68" s="92" t="s">
        <v>34</v>
      </c>
      <c r="CC68" s="95" t="e">
        <f>CC50/$I$18</f>
        <v>#VALUE!</v>
      </c>
      <c r="CE68" s="92" t="s">
        <v>34</v>
      </c>
      <c r="CF68" s="95" t="e">
        <f>CF50/$I$18</f>
        <v>#VALUE!</v>
      </c>
      <c r="CH68" s="92" t="s">
        <v>34</v>
      </c>
      <c r="CI68" s="95" t="e">
        <f>CI50/$I$18</f>
        <v>#VALUE!</v>
      </c>
      <c r="CK68" s="92" t="s">
        <v>34</v>
      </c>
      <c r="CL68" s="95" t="e">
        <f>CL50/$I$18</f>
        <v>#VALUE!</v>
      </c>
      <c r="CN68" s="92" t="s">
        <v>34</v>
      </c>
      <c r="CO68" s="95" t="e">
        <f>CO50/$I$18</f>
        <v>#VALUE!</v>
      </c>
      <c r="CQ68" s="92" t="s">
        <v>34</v>
      </c>
      <c r="CR68" s="95" t="e">
        <f>CR50/$I$18</f>
        <v>#VALUE!</v>
      </c>
      <c r="CT68" s="92" t="s">
        <v>34</v>
      </c>
      <c r="CU68" s="95" t="e">
        <f>CU50/$I$18</f>
        <v>#VALUE!</v>
      </c>
      <c r="CW68" s="92" t="s">
        <v>34</v>
      </c>
      <c r="CX68" s="95" t="e">
        <f>CX50/$I$18</f>
        <v>#VALUE!</v>
      </c>
      <c r="CZ68" s="92" t="s">
        <v>34</v>
      </c>
      <c r="DA68" s="95" t="e">
        <f>DA50/$I$18</f>
        <v>#VALUE!</v>
      </c>
      <c r="DC68" s="92" t="s">
        <v>34</v>
      </c>
      <c r="DD68" s="95" t="e">
        <f>DD50/$I$18</f>
        <v>#VALUE!</v>
      </c>
      <c r="DF68" s="92" t="s">
        <v>34</v>
      </c>
      <c r="DG68" s="95" t="e">
        <f>DG50/$I$18</f>
        <v>#VALUE!</v>
      </c>
      <c r="DI68" s="92" t="s">
        <v>34</v>
      </c>
      <c r="DJ68" s="95" t="e">
        <f>DJ50/$I$18</f>
        <v>#VALUE!</v>
      </c>
      <c r="DL68" s="92" t="s">
        <v>34</v>
      </c>
      <c r="DM68" s="95" t="e">
        <f>DM50/$I$18</f>
        <v>#VALUE!</v>
      </c>
      <c r="DO68" s="92" t="s">
        <v>34</v>
      </c>
      <c r="DP68" s="95" t="e">
        <f>DP50/$I$18</f>
        <v>#VALUE!</v>
      </c>
      <c r="DR68" s="92" t="s">
        <v>34</v>
      </c>
      <c r="DS68" s="95" t="e">
        <f>DS50/$I$18</f>
        <v>#VALUE!</v>
      </c>
      <c r="DU68" s="92" t="s">
        <v>34</v>
      </c>
      <c r="DV68" s="95" t="e">
        <f>DV50/$I$18</f>
        <v>#VALUE!</v>
      </c>
      <c r="DX68" s="92" t="s">
        <v>34</v>
      </c>
      <c r="DY68" s="95" t="e">
        <f>DY50/$I$18</f>
        <v>#VALUE!</v>
      </c>
      <c r="EA68" s="92" t="s">
        <v>34</v>
      </c>
      <c r="EB68" s="95" t="e">
        <f>EB50/$I$18</f>
        <v>#VALUE!</v>
      </c>
      <c r="ED68" s="92" t="s">
        <v>34</v>
      </c>
      <c r="EE68" s="95" t="e">
        <f>EE50/$I$18</f>
        <v>#VALUE!</v>
      </c>
      <c r="EG68" s="92" t="s">
        <v>34</v>
      </c>
      <c r="EH68" s="95" t="e">
        <f>EH50/$I$18</f>
        <v>#VALUE!</v>
      </c>
      <c r="EJ68" s="92" t="s">
        <v>34</v>
      </c>
      <c r="EK68" s="95" t="e">
        <f>EK50/$I$18</f>
        <v>#VALUE!</v>
      </c>
      <c r="EM68" s="92" t="s">
        <v>34</v>
      </c>
      <c r="EN68" s="95" t="e">
        <f>EN50/$I$18</f>
        <v>#VALUE!</v>
      </c>
      <c r="EP68" s="92" t="s">
        <v>34</v>
      </c>
      <c r="EQ68" s="95" t="e">
        <f>EQ50/$I$18</f>
        <v>#VALUE!</v>
      </c>
      <c r="ES68" s="92" t="s">
        <v>34</v>
      </c>
      <c r="ET68" s="95" t="e">
        <f>ET50/$I$18</f>
        <v>#VALUE!</v>
      </c>
      <c r="EV68" s="92" t="s">
        <v>34</v>
      </c>
      <c r="EW68" s="95" t="e">
        <f>EW50/$I$18</f>
        <v>#VALUE!</v>
      </c>
      <c r="EY68" s="92" t="s">
        <v>34</v>
      </c>
      <c r="EZ68" s="95" t="e">
        <f>EZ50/$I$18</f>
        <v>#VALUE!</v>
      </c>
    </row>
    <row r="69" spans="3:156" ht="15.75" thickBot="1" x14ac:dyDescent="0.3">
      <c r="C69" s="62" t="s">
        <v>37</v>
      </c>
      <c r="E69" s="93" t="s">
        <v>36</v>
      </c>
      <c r="F69" s="96" t="e">
        <f>F51/$I$19</f>
        <v>#VALUE!</v>
      </c>
      <c r="H69" s="93" t="s">
        <v>36</v>
      </c>
      <c r="I69" s="96" t="e">
        <f>I51/$I$19</f>
        <v>#VALUE!</v>
      </c>
      <c r="K69" s="93" t="s">
        <v>36</v>
      </c>
      <c r="L69" s="96" t="e">
        <f>L51/$I$19</f>
        <v>#VALUE!</v>
      </c>
      <c r="N69" s="93" t="s">
        <v>36</v>
      </c>
      <c r="O69" s="96" t="e">
        <f>O51/$I$19</f>
        <v>#VALUE!</v>
      </c>
      <c r="Q69" s="93" t="s">
        <v>36</v>
      </c>
      <c r="R69" s="96" t="e">
        <f>R51/$I$19</f>
        <v>#VALUE!</v>
      </c>
      <c r="T69" s="93" t="s">
        <v>36</v>
      </c>
      <c r="U69" s="96" t="e">
        <f>U51/$I$19</f>
        <v>#VALUE!</v>
      </c>
      <c r="W69" s="93" t="s">
        <v>36</v>
      </c>
      <c r="X69" s="96" t="e">
        <f>X51/$I$19</f>
        <v>#VALUE!</v>
      </c>
      <c r="Z69" s="93" t="s">
        <v>36</v>
      </c>
      <c r="AA69" s="96" t="e">
        <f>AA51/$I$19</f>
        <v>#VALUE!</v>
      </c>
      <c r="AC69" s="93" t="s">
        <v>36</v>
      </c>
      <c r="AD69" s="96" t="e">
        <f>AD51/$I$19</f>
        <v>#VALUE!</v>
      </c>
      <c r="AF69" s="93" t="s">
        <v>36</v>
      </c>
      <c r="AG69" s="96" t="e">
        <f>AG51/$I$19</f>
        <v>#VALUE!</v>
      </c>
      <c r="AI69" s="93" t="s">
        <v>36</v>
      </c>
      <c r="AJ69" s="96" t="e">
        <f>AJ51/$I$19</f>
        <v>#VALUE!</v>
      </c>
      <c r="AL69" s="93" t="s">
        <v>36</v>
      </c>
      <c r="AM69" s="96" t="e">
        <f>AM51/$I$19</f>
        <v>#VALUE!</v>
      </c>
      <c r="AO69" s="93" t="s">
        <v>36</v>
      </c>
      <c r="AP69" s="96" t="e">
        <f>AP51/$I$19</f>
        <v>#VALUE!</v>
      </c>
      <c r="AR69" s="93" t="s">
        <v>36</v>
      </c>
      <c r="AS69" s="96" t="e">
        <f>AS51/$I$19</f>
        <v>#VALUE!</v>
      </c>
      <c r="AU69" s="93" t="s">
        <v>36</v>
      </c>
      <c r="AV69" s="96" t="e">
        <f>AV51/$I$19</f>
        <v>#VALUE!</v>
      </c>
      <c r="AX69" s="93" t="s">
        <v>36</v>
      </c>
      <c r="AY69" s="96" t="e">
        <f>AY51/$I$19</f>
        <v>#VALUE!</v>
      </c>
      <c r="BA69" s="93" t="s">
        <v>36</v>
      </c>
      <c r="BB69" s="96" t="e">
        <f>BB51/$I$19</f>
        <v>#VALUE!</v>
      </c>
      <c r="BD69" s="93" t="s">
        <v>36</v>
      </c>
      <c r="BE69" s="96" t="e">
        <f>BE51/$I$19</f>
        <v>#VALUE!</v>
      </c>
      <c r="BG69" s="93" t="s">
        <v>36</v>
      </c>
      <c r="BH69" s="96" t="e">
        <f>BH51/$I$19</f>
        <v>#VALUE!</v>
      </c>
      <c r="BJ69" s="93" t="s">
        <v>36</v>
      </c>
      <c r="BK69" s="96" t="e">
        <f>BK51/$I$19</f>
        <v>#VALUE!</v>
      </c>
      <c r="BM69" s="93" t="s">
        <v>36</v>
      </c>
      <c r="BN69" s="96" t="e">
        <f>BN51/$I$19</f>
        <v>#VALUE!</v>
      </c>
      <c r="BP69" s="93" t="s">
        <v>36</v>
      </c>
      <c r="BQ69" s="96" t="e">
        <f>BQ51/$I$19</f>
        <v>#VALUE!</v>
      </c>
      <c r="BS69" s="93" t="s">
        <v>36</v>
      </c>
      <c r="BT69" s="96" t="e">
        <f>BT51/$I$19</f>
        <v>#VALUE!</v>
      </c>
      <c r="BV69" s="93" t="s">
        <v>36</v>
      </c>
      <c r="BW69" s="96" t="e">
        <f>BW51/$I$19</f>
        <v>#VALUE!</v>
      </c>
      <c r="BY69" s="93" t="s">
        <v>36</v>
      </c>
      <c r="BZ69" s="96" t="e">
        <f>BZ51/$I$19</f>
        <v>#VALUE!</v>
      </c>
      <c r="CB69" s="93" t="s">
        <v>36</v>
      </c>
      <c r="CC69" s="96" t="e">
        <f>CC51/$I$19</f>
        <v>#VALUE!</v>
      </c>
      <c r="CE69" s="93" t="s">
        <v>36</v>
      </c>
      <c r="CF69" s="96" t="e">
        <f>CF51/$I$19</f>
        <v>#VALUE!</v>
      </c>
      <c r="CH69" s="93" t="s">
        <v>36</v>
      </c>
      <c r="CI69" s="96" t="e">
        <f>CI51/$I$19</f>
        <v>#VALUE!</v>
      </c>
      <c r="CK69" s="93" t="s">
        <v>36</v>
      </c>
      <c r="CL69" s="96" t="e">
        <f>CL51/$I$19</f>
        <v>#VALUE!</v>
      </c>
      <c r="CN69" s="93" t="s">
        <v>36</v>
      </c>
      <c r="CO69" s="96" t="e">
        <f>CO51/$I$19</f>
        <v>#VALUE!</v>
      </c>
      <c r="CQ69" s="93" t="s">
        <v>36</v>
      </c>
      <c r="CR69" s="96" t="e">
        <f>CR51/$I$19</f>
        <v>#VALUE!</v>
      </c>
      <c r="CT69" s="93" t="s">
        <v>36</v>
      </c>
      <c r="CU69" s="96" t="e">
        <f>CU51/$I$19</f>
        <v>#VALUE!</v>
      </c>
      <c r="CW69" s="93" t="s">
        <v>36</v>
      </c>
      <c r="CX69" s="96" t="e">
        <f>CX51/$I$19</f>
        <v>#VALUE!</v>
      </c>
      <c r="CZ69" s="93" t="s">
        <v>36</v>
      </c>
      <c r="DA69" s="96" t="e">
        <f>DA51/$I$19</f>
        <v>#VALUE!</v>
      </c>
      <c r="DC69" s="93" t="s">
        <v>36</v>
      </c>
      <c r="DD69" s="96" t="e">
        <f>DD51/$I$19</f>
        <v>#VALUE!</v>
      </c>
      <c r="DF69" s="93" t="s">
        <v>36</v>
      </c>
      <c r="DG69" s="96" t="e">
        <f>DG51/$I$19</f>
        <v>#VALUE!</v>
      </c>
      <c r="DI69" s="93" t="s">
        <v>36</v>
      </c>
      <c r="DJ69" s="96" t="e">
        <f>DJ51/$I$19</f>
        <v>#VALUE!</v>
      </c>
      <c r="DL69" s="93" t="s">
        <v>36</v>
      </c>
      <c r="DM69" s="96" t="e">
        <f>DM51/$I$19</f>
        <v>#VALUE!</v>
      </c>
      <c r="DO69" s="93" t="s">
        <v>36</v>
      </c>
      <c r="DP69" s="96" t="e">
        <f>DP51/$I$19</f>
        <v>#VALUE!</v>
      </c>
      <c r="DR69" s="93" t="s">
        <v>36</v>
      </c>
      <c r="DS69" s="96" t="e">
        <f>DS51/$I$19</f>
        <v>#VALUE!</v>
      </c>
      <c r="DU69" s="93" t="s">
        <v>36</v>
      </c>
      <c r="DV69" s="96" t="e">
        <f>DV51/$I$19</f>
        <v>#VALUE!</v>
      </c>
      <c r="DX69" s="93" t="s">
        <v>36</v>
      </c>
      <c r="DY69" s="96" t="e">
        <f>DY51/$I$19</f>
        <v>#VALUE!</v>
      </c>
      <c r="EA69" s="93" t="s">
        <v>36</v>
      </c>
      <c r="EB69" s="96" t="e">
        <f>EB51/$I$19</f>
        <v>#VALUE!</v>
      </c>
      <c r="ED69" s="93" t="s">
        <v>36</v>
      </c>
      <c r="EE69" s="96" t="e">
        <f>EE51/$I$19</f>
        <v>#VALUE!</v>
      </c>
      <c r="EG69" s="93" t="s">
        <v>36</v>
      </c>
      <c r="EH69" s="96" t="e">
        <f>EH51/$I$19</f>
        <v>#VALUE!</v>
      </c>
      <c r="EJ69" s="93" t="s">
        <v>36</v>
      </c>
      <c r="EK69" s="96" t="e">
        <f>EK51/$I$19</f>
        <v>#VALUE!</v>
      </c>
      <c r="EM69" s="93" t="s">
        <v>36</v>
      </c>
      <c r="EN69" s="96" t="e">
        <f>EN51/$I$19</f>
        <v>#VALUE!</v>
      </c>
      <c r="EP69" s="93" t="s">
        <v>36</v>
      </c>
      <c r="EQ69" s="96" t="e">
        <f>EQ51/$I$19</f>
        <v>#VALUE!</v>
      </c>
      <c r="ES69" s="93" t="s">
        <v>36</v>
      </c>
      <c r="ET69" s="96" t="e">
        <f>ET51/$I$19</f>
        <v>#VALUE!</v>
      </c>
      <c r="EV69" s="93" t="s">
        <v>36</v>
      </c>
      <c r="EW69" s="96" t="e">
        <f>EW51/$I$19</f>
        <v>#VALUE!</v>
      </c>
      <c r="EY69" s="93" t="s">
        <v>36</v>
      </c>
      <c r="EZ69" s="96" t="e">
        <f>EZ51/$I$19</f>
        <v>#VALUE!</v>
      </c>
    </row>
    <row r="70" spans="3:156" ht="15.75" thickTop="1" x14ac:dyDescent="0.25"/>
  </sheetData>
  <mergeCells count="50">
    <mergeCell ref="W1:X1"/>
    <mergeCell ref="H1:I1"/>
    <mergeCell ref="K1:L1"/>
    <mergeCell ref="N1:O1"/>
    <mergeCell ref="Q1:R1"/>
    <mergeCell ref="T1:U1"/>
    <mergeCell ref="BG1:BH1"/>
    <mergeCell ref="Z1:AA1"/>
    <mergeCell ref="AC1:AD1"/>
    <mergeCell ref="AF1:AG1"/>
    <mergeCell ref="AI1:AJ1"/>
    <mergeCell ref="AL1:AM1"/>
    <mergeCell ref="AO1:AP1"/>
    <mergeCell ref="AR1:AS1"/>
    <mergeCell ref="AU1:AV1"/>
    <mergeCell ref="AX1:AY1"/>
    <mergeCell ref="BA1:BB1"/>
    <mergeCell ref="BD1:BE1"/>
    <mergeCell ref="CQ1:CR1"/>
    <mergeCell ref="BJ1:BK1"/>
    <mergeCell ref="BM1:BN1"/>
    <mergeCell ref="BP1:BQ1"/>
    <mergeCell ref="BS1:BT1"/>
    <mergeCell ref="BV1:BW1"/>
    <mergeCell ref="BY1:BZ1"/>
    <mergeCell ref="CB1:CC1"/>
    <mergeCell ref="CE1:CF1"/>
    <mergeCell ref="CH1:CI1"/>
    <mergeCell ref="CK1:CL1"/>
    <mergeCell ref="CN1:CO1"/>
    <mergeCell ref="EA1:EB1"/>
    <mergeCell ref="CT1:CU1"/>
    <mergeCell ref="CW1:CX1"/>
    <mergeCell ref="CZ1:DA1"/>
    <mergeCell ref="DC1:DD1"/>
    <mergeCell ref="DF1:DG1"/>
    <mergeCell ref="DI1:DJ1"/>
    <mergeCell ref="DL1:DM1"/>
    <mergeCell ref="DO1:DP1"/>
    <mergeCell ref="DR1:DS1"/>
    <mergeCell ref="DU1:DV1"/>
    <mergeCell ref="DX1:DY1"/>
    <mergeCell ref="EV1:EW1"/>
    <mergeCell ref="EY1:EZ1"/>
    <mergeCell ref="ED1:EE1"/>
    <mergeCell ref="EG1:EH1"/>
    <mergeCell ref="EJ1:EK1"/>
    <mergeCell ref="EM1:EN1"/>
    <mergeCell ref="EP1:EQ1"/>
    <mergeCell ref="ES1:ET1"/>
  </mergeCells>
  <conditionalFormatting sqref="A11:A17 B11:B16 C11:G17 A20:H20 A5:G10 A18:G19 A22:H22 A21:G21 A4:E4">
    <cfRule type="cellIs" dxfId="959" priority="960" operator="lessThan">
      <formula>0</formula>
    </cfRule>
  </conditionalFormatting>
  <conditionalFormatting sqref="A3:H3">
    <cfRule type="cellIs" dxfId="958" priority="959" operator="lessThan">
      <formula>0</formula>
    </cfRule>
  </conditionalFormatting>
  <conditionalFormatting sqref="P4:P22 K4:M20 L22:M22 M21">
    <cfRule type="cellIs" dxfId="957" priority="956" operator="lessThan">
      <formula>0</formula>
    </cfRule>
  </conditionalFormatting>
  <conditionalFormatting sqref="V3">
    <cfRule type="cellIs" dxfId="956" priority="957" operator="lessThan">
      <formula>0</formula>
    </cfRule>
  </conditionalFormatting>
  <conditionalFormatting sqref="S3">
    <cfRule type="cellIs" dxfId="955" priority="958" operator="lessThan">
      <formula>0</formula>
    </cfRule>
  </conditionalFormatting>
  <conditionalFormatting sqref="K3:M3 P3">
    <cfRule type="cellIs" dxfId="954" priority="955" operator="lessThan">
      <formula>0</formula>
    </cfRule>
  </conditionalFormatting>
  <conditionalFormatting sqref="R22 Q4:Q20">
    <cfRule type="cellIs" dxfId="953" priority="954" operator="lessThan">
      <formula>0</formula>
    </cfRule>
  </conditionalFormatting>
  <conditionalFormatting sqref="Q3:R3">
    <cfRule type="cellIs" dxfId="952" priority="953" operator="lessThan">
      <formula>0</formula>
    </cfRule>
  </conditionalFormatting>
  <conditionalFormatting sqref="T20 U22">
    <cfRule type="cellIs" dxfId="951" priority="952" operator="lessThan">
      <formula>0</formula>
    </cfRule>
  </conditionalFormatting>
  <conditionalFormatting sqref="T3:U3">
    <cfRule type="cellIs" dxfId="950" priority="951" operator="lessThan">
      <formula>0</formula>
    </cfRule>
  </conditionalFormatting>
  <conditionalFormatting sqref="W20 X22">
    <cfRule type="cellIs" dxfId="949" priority="950" operator="lessThan">
      <formula>0</formula>
    </cfRule>
  </conditionalFormatting>
  <conditionalFormatting sqref="W3:X3">
    <cfRule type="cellIs" dxfId="948" priority="949" operator="lessThan">
      <formula>0</formula>
    </cfRule>
  </conditionalFormatting>
  <conditionalFormatting sqref="Z20 AA22">
    <cfRule type="cellIs" dxfId="947" priority="948" operator="lessThan">
      <formula>0</formula>
    </cfRule>
  </conditionalFormatting>
  <conditionalFormatting sqref="Z3:AA3">
    <cfRule type="cellIs" dxfId="946" priority="947" operator="lessThan">
      <formula>0</formula>
    </cfRule>
  </conditionalFormatting>
  <conditionalFormatting sqref="J4:J22">
    <cfRule type="cellIs" dxfId="945" priority="946" operator="lessThan">
      <formula>0</formula>
    </cfRule>
  </conditionalFormatting>
  <conditionalFormatting sqref="J3">
    <cfRule type="cellIs" dxfId="944" priority="945" operator="lessThan">
      <formula>0</formula>
    </cfRule>
  </conditionalFormatting>
  <conditionalFormatting sqref="I22">
    <cfRule type="cellIs" dxfId="943" priority="944" operator="lessThan">
      <formula>0</formula>
    </cfRule>
  </conditionalFormatting>
  <conditionalFormatting sqref="I20">
    <cfRule type="cellIs" dxfId="942" priority="943" operator="lessThan">
      <formula>0</formula>
    </cfRule>
  </conditionalFormatting>
  <conditionalFormatting sqref="K21:K22">
    <cfRule type="cellIs" dxfId="941" priority="942" operator="lessThan">
      <formula>0</formula>
    </cfRule>
  </conditionalFormatting>
  <conditionalFormatting sqref="Q21:Q22">
    <cfRule type="cellIs" dxfId="940" priority="941" operator="lessThan">
      <formula>0</formula>
    </cfRule>
  </conditionalFormatting>
  <conditionalFormatting sqref="T4:T19">
    <cfRule type="cellIs" dxfId="939" priority="940" operator="lessThan">
      <formula>0</formula>
    </cfRule>
  </conditionalFormatting>
  <conditionalFormatting sqref="T21:T22">
    <cfRule type="cellIs" dxfId="938" priority="939" operator="lessThan">
      <formula>0</formula>
    </cfRule>
  </conditionalFormatting>
  <conditionalFormatting sqref="W4:W19">
    <cfRule type="cellIs" dxfId="937" priority="938" operator="lessThan">
      <formula>0</formula>
    </cfRule>
  </conditionalFormatting>
  <conditionalFormatting sqref="W21:W22">
    <cfRule type="cellIs" dxfId="936" priority="937" operator="lessThan">
      <formula>0</formula>
    </cfRule>
  </conditionalFormatting>
  <conditionalFormatting sqref="Z4:Z19">
    <cfRule type="cellIs" dxfId="935" priority="936" operator="lessThan">
      <formula>0</formula>
    </cfRule>
  </conditionalFormatting>
  <conditionalFormatting sqref="Z21:Z22">
    <cfRule type="cellIs" dxfId="934" priority="935" operator="lessThan">
      <formula>0</formula>
    </cfRule>
  </conditionalFormatting>
  <conditionalFormatting sqref="AC20 AD22">
    <cfRule type="cellIs" dxfId="933" priority="934" operator="lessThan">
      <formula>0</formula>
    </cfRule>
  </conditionalFormatting>
  <conditionalFormatting sqref="AC3:AD3">
    <cfRule type="cellIs" dxfId="932" priority="933" operator="lessThan">
      <formula>0</formula>
    </cfRule>
  </conditionalFormatting>
  <conditionalFormatting sqref="AC4:AC19">
    <cfRule type="cellIs" dxfId="931" priority="932" operator="lessThan">
      <formula>0</formula>
    </cfRule>
  </conditionalFormatting>
  <conditionalFormatting sqref="AC21:AC22">
    <cfRule type="cellIs" dxfId="930" priority="931" operator="lessThan">
      <formula>0</formula>
    </cfRule>
  </conditionalFormatting>
  <conditionalFormatting sqref="AF20 AG22">
    <cfRule type="cellIs" dxfId="929" priority="930" operator="lessThan">
      <formula>0</formula>
    </cfRule>
  </conditionalFormatting>
  <conditionalFormatting sqref="AF3:AG3">
    <cfRule type="cellIs" dxfId="928" priority="929" operator="lessThan">
      <formula>0</formula>
    </cfRule>
  </conditionalFormatting>
  <conditionalFormatting sqref="AF4:AF19">
    <cfRule type="cellIs" dxfId="927" priority="928" operator="lessThan">
      <formula>0</formula>
    </cfRule>
  </conditionalFormatting>
  <conditionalFormatting sqref="AF21:AF22">
    <cfRule type="cellIs" dxfId="926" priority="927" operator="lessThan">
      <formula>0</formula>
    </cfRule>
  </conditionalFormatting>
  <conditionalFormatting sqref="AI20 AJ22">
    <cfRule type="cellIs" dxfId="925" priority="926" operator="lessThan">
      <formula>0</formula>
    </cfRule>
  </conditionalFormatting>
  <conditionalFormatting sqref="AI3:AJ3">
    <cfRule type="cellIs" dxfId="924" priority="925" operator="lessThan">
      <formula>0</formula>
    </cfRule>
  </conditionalFormatting>
  <conditionalFormatting sqref="AI4:AI19">
    <cfRule type="cellIs" dxfId="923" priority="924" operator="lessThan">
      <formula>0</formula>
    </cfRule>
  </conditionalFormatting>
  <conditionalFormatting sqref="AI21:AI22">
    <cfRule type="cellIs" dxfId="922" priority="923" operator="lessThan">
      <formula>0</formula>
    </cfRule>
  </conditionalFormatting>
  <conditionalFormatting sqref="N20">
    <cfRule type="cellIs" dxfId="921" priority="922" operator="lessThan">
      <formula>0</formula>
    </cfRule>
  </conditionalFormatting>
  <conditionalFormatting sqref="N3:O3">
    <cfRule type="cellIs" dxfId="920" priority="921" operator="lessThan">
      <formula>0</formula>
    </cfRule>
  </conditionalFormatting>
  <conditionalFormatting sqref="O22">
    <cfRule type="cellIs" dxfId="919" priority="920" operator="lessThan">
      <formula>0</formula>
    </cfRule>
  </conditionalFormatting>
  <conditionalFormatting sqref="N21:N22">
    <cfRule type="cellIs" dxfId="918" priority="919" operator="lessThan">
      <formula>0</formula>
    </cfRule>
  </conditionalFormatting>
  <conditionalFormatting sqref="N4:N19">
    <cfRule type="cellIs" dxfId="917" priority="918" operator="lessThan">
      <formula>0</formula>
    </cfRule>
  </conditionalFormatting>
  <conditionalFormatting sqref="AL20 AM22">
    <cfRule type="cellIs" dxfId="916" priority="917" operator="lessThan">
      <formula>0</formula>
    </cfRule>
  </conditionalFormatting>
  <conditionalFormatting sqref="AL3:AM3">
    <cfRule type="cellIs" dxfId="915" priority="916" operator="lessThan">
      <formula>0</formula>
    </cfRule>
  </conditionalFormatting>
  <conditionalFormatting sqref="AL4:AL19">
    <cfRule type="cellIs" dxfId="914" priority="915" operator="lessThan">
      <formula>0</formula>
    </cfRule>
  </conditionalFormatting>
  <conditionalFormatting sqref="AL21:AL22">
    <cfRule type="cellIs" dxfId="913" priority="914" operator="lessThan">
      <formula>0</formula>
    </cfRule>
  </conditionalFormatting>
  <conditionalFormatting sqref="AO20 AP22">
    <cfRule type="cellIs" dxfId="912" priority="913" operator="lessThan">
      <formula>0</formula>
    </cfRule>
  </conditionalFormatting>
  <conditionalFormatting sqref="AO3:AP3">
    <cfRule type="cellIs" dxfId="911" priority="912" operator="lessThan">
      <formula>0</formula>
    </cfRule>
  </conditionalFormatting>
  <conditionalFormatting sqref="AO4:AO19">
    <cfRule type="cellIs" dxfId="910" priority="911" operator="lessThan">
      <formula>0</formula>
    </cfRule>
  </conditionalFormatting>
  <conditionalFormatting sqref="AO21:AO22">
    <cfRule type="cellIs" dxfId="909" priority="910" operator="lessThan">
      <formula>0</formula>
    </cfRule>
  </conditionalFormatting>
  <conditionalFormatting sqref="AR20 AS22:AT22 AT4:AT21">
    <cfRule type="cellIs" dxfId="908" priority="909" operator="lessThan">
      <formula>0</formula>
    </cfRule>
  </conditionalFormatting>
  <conditionalFormatting sqref="AR3:AT3">
    <cfRule type="cellIs" dxfId="907" priority="908" operator="lessThan">
      <formula>0</formula>
    </cfRule>
  </conditionalFormatting>
  <conditionalFormatting sqref="AR4:AR19">
    <cfRule type="cellIs" dxfId="906" priority="907" operator="lessThan">
      <formula>0</formula>
    </cfRule>
  </conditionalFormatting>
  <conditionalFormatting sqref="AR21:AR22">
    <cfRule type="cellIs" dxfId="905" priority="906" operator="lessThan">
      <formula>0</formula>
    </cfRule>
  </conditionalFormatting>
  <conditionalFormatting sqref="AX20 AY22">
    <cfRule type="cellIs" dxfId="904" priority="905" operator="lessThan">
      <formula>0</formula>
    </cfRule>
  </conditionalFormatting>
  <conditionalFormatting sqref="AX3:AY3">
    <cfRule type="cellIs" dxfId="903" priority="904" operator="lessThan">
      <formula>0</formula>
    </cfRule>
  </conditionalFormatting>
  <conditionalFormatting sqref="AX4:AX19">
    <cfRule type="cellIs" dxfId="902" priority="903" operator="lessThan">
      <formula>0</formula>
    </cfRule>
  </conditionalFormatting>
  <conditionalFormatting sqref="AX21:AX22">
    <cfRule type="cellIs" dxfId="901" priority="902" operator="lessThan">
      <formula>0</formula>
    </cfRule>
  </conditionalFormatting>
  <conditionalFormatting sqref="BA20:BB20 BB22">
    <cfRule type="cellIs" dxfId="900" priority="901" operator="lessThan">
      <formula>0</formula>
    </cfRule>
  </conditionalFormatting>
  <conditionalFormatting sqref="BA3:BB3">
    <cfRule type="cellIs" dxfId="899" priority="900" operator="lessThan">
      <formula>0</formula>
    </cfRule>
  </conditionalFormatting>
  <conditionalFormatting sqref="BA4:BA19">
    <cfRule type="cellIs" dxfId="898" priority="899" operator="lessThan">
      <formula>0</formula>
    </cfRule>
  </conditionalFormatting>
  <conditionalFormatting sqref="BA21:BA22">
    <cfRule type="cellIs" dxfId="897" priority="898" operator="lessThan">
      <formula>0</formula>
    </cfRule>
  </conditionalFormatting>
  <conditionalFormatting sqref="BD20:BE20 BE22">
    <cfRule type="cellIs" dxfId="896" priority="897" operator="lessThan">
      <formula>0</formula>
    </cfRule>
  </conditionalFormatting>
  <conditionalFormatting sqref="BD3:BE3">
    <cfRule type="cellIs" dxfId="895" priority="896" operator="lessThan">
      <formula>0</formula>
    </cfRule>
  </conditionalFormatting>
  <conditionalFormatting sqref="BD4:BD19">
    <cfRule type="cellIs" dxfId="894" priority="895" operator="lessThan">
      <formula>0</formula>
    </cfRule>
  </conditionalFormatting>
  <conditionalFormatting sqref="BD21:BD22">
    <cfRule type="cellIs" dxfId="893" priority="894" operator="lessThan">
      <formula>0</formula>
    </cfRule>
  </conditionalFormatting>
  <conditionalFormatting sqref="BG20:BH20 BH22">
    <cfRule type="cellIs" dxfId="892" priority="893" operator="lessThan">
      <formula>0</formula>
    </cfRule>
  </conditionalFormatting>
  <conditionalFormatting sqref="BG3:BH3">
    <cfRule type="cellIs" dxfId="891" priority="892" operator="lessThan">
      <formula>0</formula>
    </cfRule>
  </conditionalFormatting>
  <conditionalFormatting sqref="BG4:BG19">
    <cfRule type="cellIs" dxfId="890" priority="891" operator="lessThan">
      <formula>0</formula>
    </cfRule>
  </conditionalFormatting>
  <conditionalFormatting sqref="BG21:BG22">
    <cfRule type="cellIs" dxfId="889" priority="890" operator="lessThan">
      <formula>0</formula>
    </cfRule>
  </conditionalFormatting>
  <conditionalFormatting sqref="BJ20:BK20 BK22">
    <cfRule type="cellIs" dxfId="888" priority="889" operator="lessThan">
      <formula>0</formula>
    </cfRule>
  </conditionalFormatting>
  <conditionalFormatting sqref="BJ3:BK3">
    <cfRule type="cellIs" dxfId="887" priority="888" operator="lessThan">
      <formula>0</formula>
    </cfRule>
  </conditionalFormatting>
  <conditionalFormatting sqref="BJ4:BJ19">
    <cfRule type="cellIs" dxfId="886" priority="887" operator="lessThan">
      <formula>0</formula>
    </cfRule>
  </conditionalFormatting>
  <conditionalFormatting sqref="BJ21:BJ22">
    <cfRule type="cellIs" dxfId="885" priority="886" operator="lessThan">
      <formula>0</formula>
    </cfRule>
  </conditionalFormatting>
  <conditionalFormatting sqref="BM20:BN20 BN22">
    <cfRule type="cellIs" dxfId="884" priority="885" operator="lessThan">
      <formula>0</formula>
    </cfRule>
  </conditionalFormatting>
  <conditionalFormatting sqref="BM3:BN3">
    <cfRule type="cellIs" dxfId="883" priority="884" operator="lessThan">
      <formula>0</formula>
    </cfRule>
  </conditionalFormatting>
  <conditionalFormatting sqref="BM4:BM19">
    <cfRule type="cellIs" dxfId="882" priority="883" operator="lessThan">
      <formula>0</formula>
    </cfRule>
  </conditionalFormatting>
  <conditionalFormatting sqref="BM21:BM22">
    <cfRule type="cellIs" dxfId="881" priority="882" operator="lessThan">
      <formula>0</formula>
    </cfRule>
  </conditionalFormatting>
  <conditionalFormatting sqref="BP20:BQ20 BQ22">
    <cfRule type="cellIs" dxfId="880" priority="881" operator="lessThan">
      <formula>0</formula>
    </cfRule>
  </conditionalFormatting>
  <conditionalFormatting sqref="BP3:BQ3">
    <cfRule type="cellIs" dxfId="879" priority="880" operator="lessThan">
      <formula>0</formula>
    </cfRule>
  </conditionalFormatting>
  <conditionalFormatting sqref="BP4:BP19">
    <cfRule type="cellIs" dxfId="878" priority="879" operator="lessThan">
      <formula>0</formula>
    </cfRule>
  </conditionalFormatting>
  <conditionalFormatting sqref="BP21:BP22">
    <cfRule type="cellIs" dxfId="877" priority="878" operator="lessThan">
      <formula>0</formula>
    </cfRule>
  </conditionalFormatting>
  <conditionalFormatting sqref="BS20:BT20 BT22">
    <cfRule type="cellIs" dxfId="876" priority="877" operator="lessThan">
      <formula>0</formula>
    </cfRule>
  </conditionalFormatting>
  <conditionalFormatting sqref="BS3:BT3">
    <cfRule type="cellIs" dxfId="875" priority="876" operator="lessThan">
      <formula>0</formula>
    </cfRule>
  </conditionalFormatting>
  <conditionalFormatting sqref="BS4:BS19">
    <cfRule type="cellIs" dxfId="874" priority="875" operator="lessThan">
      <formula>0</formula>
    </cfRule>
  </conditionalFormatting>
  <conditionalFormatting sqref="BS21:BS22">
    <cfRule type="cellIs" dxfId="873" priority="874" operator="lessThan">
      <formula>0</formula>
    </cfRule>
  </conditionalFormatting>
  <conditionalFormatting sqref="BV20:BW20 BW22">
    <cfRule type="cellIs" dxfId="872" priority="873" operator="lessThan">
      <formula>0</formula>
    </cfRule>
  </conditionalFormatting>
  <conditionalFormatting sqref="BV3:BW3">
    <cfRule type="cellIs" dxfId="871" priority="872" operator="lessThan">
      <formula>0</formula>
    </cfRule>
  </conditionalFormatting>
  <conditionalFormatting sqref="BV4:BV19">
    <cfRule type="cellIs" dxfId="870" priority="871" operator="lessThan">
      <formula>0</formula>
    </cfRule>
  </conditionalFormatting>
  <conditionalFormatting sqref="BV21:BV22">
    <cfRule type="cellIs" dxfId="869" priority="870" operator="lessThan">
      <formula>0</formula>
    </cfRule>
  </conditionalFormatting>
  <conditionalFormatting sqref="BY20 BZ22">
    <cfRule type="cellIs" dxfId="868" priority="869" operator="lessThan">
      <formula>0</formula>
    </cfRule>
  </conditionalFormatting>
  <conditionalFormatting sqref="BY3:BZ3">
    <cfRule type="cellIs" dxfId="867" priority="868" operator="lessThan">
      <formula>0</formula>
    </cfRule>
  </conditionalFormatting>
  <conditionalFormatting sqref="BY4:BY19">
    <cfRule type="cellIs" dxfId="866" priority="867" operator="lessThan">
      <formula>0</formula>
    </cfRule>
  </conditionalFormatting>
  <conditionalFormatting sqref="BY21:BY22">
    <cfRule type="cellIs" dxfId="865" priority="866" operator="lessThan">
      <formula>0</formula>
    </cfRule>
  </conditionalFormatting>
  <conditionalFormatting sqref="CB20:CC20 CC22">
    <cfRule type="cellIs" dxfId="864" priority="865" operator="lessThan">
      <formula>0</formula>
    </cfRule>
  </conditionalFormatting>
  <conditionalFormatting sqref="CB3:CC3">
    <cfRule type="cellIs" dxfId="863" priority="864" operator="lessThan">
      <formula>0</formula>
    </cfRule>
  </conditionalFormatting>
  <conditionalFormatting sqref="CB4:CB19">
    <cfRule type="cellIs" dxfId="862" priority="863" operator="lessThan">
      <formula>0</formula>
    </cfRule>
  </conditionalFormatting>
  <conditionalFormatting sqref="CB21:CB22">
    <cfRule type="cellIs" dxfId="861" priority="862" operator="lessThan">
      <formula>0</formula>
    </cfRule>
  </conditionalFormatting>
  <conditionalFormatting sqref="AU20 AV22">
    <cfRule type="cellIs" dxfId="860" priority="861" operator="lessThan">
      <formula>0</formula>
    </cfRule>
  </conditionalFormatting>
  <conditionalFormatting sqref="AU3:AV3">
    <cfRule type="cellIs" dxfId="859" priority="860" operator="lessThan">
      <formula>0</formula>
    </cfRule>
  </conditionalFormatting>
  <conditionalFormatting sqref="AU4:AU19">
    <cfRule type="cellIs" dxfId="858" priority="859" operator="lessThan">
      <formula>0</formula>
    </cfRule>
  </conditionalFormatting>
  <conditionalFormatting sqref="AU21:AU22">
    <cfRule type="cellIs" dxfId="857" priority="858" operator="lessThan">
      <formula>0</formula>
    </cfRule>
  </conditionalFormatting>
  <conditionalFormatting sqref="L28">
    <cfRule type="cellIs" dxfId="856" priority="857" operator="lessThan">
      <formula>0</formula>
    </cfRule>
  </conditionalFormatting>
  <conditionalFormatting sqref="Q57:R69">
    <cfRule type="cellIs" dxfId="855" priority="823" operator="lessThan">
      <formula>0</formula>
    </cfRule>
  </conditionalFormatting>
  <conditionalFormatting sqref="H54:I56">
    <cfRule type="cellIs" dxfId="854" priority="560" operator="lessThan">
      <formula>0</formula>
    </cfRule>
  </conditionalFormatting>
  <conditionalFormatting sqref="T35:U35">
    <cfRule type="cellIs" dxfId="853" priority="816" operator="lessThan">
      <formula>0</formula>
    </cfRule>
  </conditionalFormatting>
  <conditionalFormatting sqref="T39:U51">
    <cfRule type="cellIs" dxfId="852" priority="814" operator="lessThan">
      <formula>0</formula>
    </cfRule>
  </conditionalFormatting>
  <conditionalFormatting sqref="T54:U56">
    <cfRule type="cellIs" dxfId="851" priority="812" operator="lessThan">
      <formula>0</formula>
    </cfRule>
  </conditionalFormatting>
  <conditionalFormatting sqref="T53">
    <cfRule type="cellIs" dxfId="850" priority="810" operator="lessThan">
      <formula>0</formula>
    </cfRule>
  </conditionalFormatting>
  <conditionalFormatting sqref="T23:U23">
    <cfRule type="cellIs" dxfId="849" priority="820" operator="lessThan">
      <formula>0</formula>
    </cfRule>
  </conditionalFormatting>
  <conditionalFormatting sqref="T29:U29">
    <cfRule type="cellIs" dxfId="848" priority="818" operator="lessThan">
      <formula>0</formula>
    </cfRule>
  </conditionalFormatting>
  <conditionalFormatting sqref="W23:X23">
    <cfRule type="cellIs" dxfId="847" priority="808" operator="lessThan">
      <formula>0</formula>
    </cfRule>
  </conditionalFormatting>
  <conditionalFormatting sqref="W29:X29">
    <cfRule type="cellIs" dxfId="846" priority="806" operator="lessThan">
      <formula>0</formula>
    </cfRule>
  </conditionalFormatting>
  <conditionalFormatting sqref="W35:X35">
    <cfRule type="cellIs" dxfId="845" priority="804" operator="lessThan">
      <formula>0</formula>
    </cfRule>
  </conditionalFormatting>
  <conditionalFormatting sqref="W39:X51">
    <cfRule type="cellIs" dxfId="844" priority="802" operator="lessThan">
      <formula>0</formula>
    </cfRule>
  </conditionalFormatting>
  <conditionalFormatting sqref="W54:X56">
    <cfRule type="cellIs" dxfId="843" priority="800" operator="lessThan">
      <formula>0</formula>
    </cfRule>
  </conditionalFormatting>
  <conditionalFormatting sqref="T36:U38">
    <cfRule type="cellIs" dxfId="842" priority="815" operator="lessThan">
      <formula>0</formula>
    </cfRule>
  </conditionalFormatting>
  <conditionalFormatting sqref="K23:L23">
    <cfRule type="cellIs" dxfId="841" priority="856" operator="lessThan">
      <formula>0</formula>
    </cfRule>
  </conditionalFormatting>
  <conditionalFormatting sqref="N57:O69">
    <cfRule type="cellIs" dxfId="840" priority="835" operator="lessThan">
      <formula>0</formula>
    </cfRule>
  </conditionalFormatting>
  <conditionalFormatting sqref="O28">
    <cfRule type="cellIs" dxfId="839" priority="845" operator="lessThan">
      <formula>0</formula>
    </cfRule>
  </conditionalFormatting>
  <conditionalFormatting sqref="BV36:BW38">
    <cfRule type="cellIs" dxfId="838" priority="599" operator="lessThan">
      <formula>0</formula>
    </cfRule>
  </conditionalFormatting>
  <conditionalFormatting sqref="Q39:R51">
    <cfRule type="cellIs" dxfId="837" priority="826" operator="lessThan">
      <formula>0</formula>
    </cfRule>
  </conditionalFormatting>
  <conditionalFormatting sqref="R53">
    <cfRule type="cellIs" dxfId="836" priority="825" operator="lessThan">
      <formula>0</formula>
    </cfRule>
  </conditionalFormatting>
  <conditionalFormatting sqref="Q53">
    <cfRule type="cellIs" dxfId="835" priority="822" operator="lessThan">
      <formula>0</formula>
    </cfRule>
  </conditionalFormatting>
  <conditionalFormatting sqref="T24:U27">
    <cfRule type="cellIs" dxfId="834" priority="819" operator="lessThan">
      <formula>0</formula>
    </cfRule>
  </conditionalFormatting>
  <conditionalFormatting sqref="T30:T33">
    <cfRule type="cellIs" dxfId="833" priority="817" operator="lessThan">
      <formula>0</formula>
    </cfRule>
  </conditionalFormatting>
  <conditionalFormatting sqref="BM36:BN38">
    <cfRule type="cellIs" dxfId="832" priority="635" operator="lessThan">
      <formula>0</formula>
    </cfRule>
  </conditionalFormatting>
  <conditionalFormatting sqref="BK53">
    <cfRule type="cellIs" dxfId="831" priority="645" operator="lessThan">
      <formula>0</formula>
    </cfRule>
  </conditionalFormatting>
  <conditionalFormatting sqref="U53">
    <cfRule type="cellIs" dxfId="830" priority="813" operator="lessThan">
      <formula>0</formula>
    </cfRule>
  </conditionalFormatting>
  <conditionalFormatting sqref="T57:U69">
    <cfRule type="cellIs" dxfId="829" priority="811" operator="lessThan">
      <formula>0</formula>
    </cfRule>
  </conditionalFormatting>
  <conditionalFormatting sqref="W24:X27">
    <cfRule type="cellIs" dxfId="828" priority="807" operator="lessThan">
      <formula>0</formula>
    </cfRule>
  </conditionalFormatting>
  <conditionalFormatting sqref="AS28">
    <cfRule type="cellIs" dxfId="827" priority="725" operator="lessThan">
      <formula>0</formula>
    </cfRule>
  </conditionalFormatting>
  <conditionalFormatting sqref="AO24:AP27">
    <cfRule type="cellIs" dxfId="826" priority="735" operator="lessThan">
      <formula>0</formula>
    </cfRule>
  </conditionalFormatting>
  <conditionalFormatting sqref="W30:W33">
    <cfRule type="cellIs" dxfId="825" priority="805" operator="lessThan">
      <formula>0</formula>
    </cfRule>
  </conditionalFormatting>
  <conditionalFormatting sqref="X53">
    <cfRule type="cellIs" dxfId="824" priority="801" operator="lessThan">
      <formula>0</formula>
    </cfRule>
  </conditionalFormatting>
  <conditionalFormatting sqref="W57:X69">
    <cfRule type="cellIs" dxfId="823" priority="799" operator="lessThan">
      <formula>0</formula>
    </cfRule>
  </conditionalFormatting>
  <conditionalFormatting sqref="W53">
    <cfRule type="cellIs" dxfId="822" priority="798" operator="lessThan">
      <formula>0</formula>
    </cfRule>
  </conditionalFormatting>
  <conditionalFormatting sqref="K57:L69">
    <cfRule type="cellIs" dxfId="821" priority="847" operator="lessThan">
      <formula>0</formula>
    </cfRule>
  </conditionalFormatting>
  <conditionalFormatting sqref="K24:L27">
    <cfRule type="cellIs" dxfId="820" priority="855" operator="lessThan">
      <formula>0</formula>
    </cfRule>
  </conditionalFormatting>
  <conditionalFormatting sqref="K29:L29">
    <cfRule type="cellIs" dxfId="819" priority="854" operator="lessThan">
      <formula>0</formula>
    </cfRule>
  </conditionalFormatting>
  <conditionalFormatting sqref="K30:K33">
    <cfRule type="cellIs" dxfId="818" priority="853" operator="lessThan">
      <formula>0</formula>
    </cfRule>
  </conditionalFormatting>
  <conditionalFormatting sqref="U28">
    <cfRule type="cellIs" dxfId="817" priority="821" operator="lessThan">
      <formula>0</formula>
    </cfRule>
  </conditionalFormatting>
  <conditionalFormatting sqref="H53">
    <cfRule type="cellIs" dxfId="816" priority="558" operator="lessThan">
      <formula>0</formula>
    </cfRule>
  </conditionalFormatting>
  <conditionalFormatting sqref="K35:L35">
    <cfRule type="cellIs" dxfId="815" priority="852" operator="lessThan">
      <formula>0</formula>
    </cfRule>
  </conditionalFormatting>
  <conditionalFormatting sqref="K36:L38">
    <cfRule type="cellIs" dxfId="814" priority="851" operator="lessThan">
      <formula>0</formula>
    </cfRule>
  </conditionalFormatting>
  <conditionalFormatting sqref="K39:L51">
    <cfRule type="cellIs" dxfId="813" priority="850" operator="lessThan">
      <formula>0</formula>
    </cfRule>
  </conditionalFormatting>
  <conditionalFormatting sqref="L53">
    <cfRule type="cellIs" dxfId="812" priority="849" operator="lessThan">
      <formula>0</formula>
    </cfRule>
  </conditionalFormatting>
  <conditionalFormatting sqref="K54:L56">
    <cfRule type="cellIs" dxfId="811" priority="848" operator="lessThan">
      <formula>0</formula>
    </cfRule>
  </conditionalFormatting>
  <conditionalFormatting sqref="Q36:R38">
    <cfRule type="cellIs" dxfId="810" priority="827" operator="lessThan">
      <formula>0</formula>
    </cfRule>
  </conditionalFormatting>
  <conditionalFormatting sqref="Q54:R56">
    <cfRule type="cellIs" dxfId="809" priority="824" operator="lessThan">
      <formula>0</formula>
    </cfRule>
  </conditionalFormatting>
  <conditionalFormatting sqref="W36:X38">
    <cfRule type="cellIs" dxfId="808" priority="803" operator="lessThan">
      <formula>0</formula>
    </cfRule>
  </conditionalFormatting>
  <conditionalFormatting sqref="AA28">
    <cfRule type="cellIs" dxfId="807" priority="797" operator="lessThan">
      <formula>0</formula>
    </cfRule>
  </conditionalFormatting>
  <conditionalFormatting sqref="X28">
    <cfRule type="cellIs" dxfId="806" priority="809" operator="lessThan">
      <formula>0</formula>
    </cfRule>
  </conditionalFormatting>
  <conditionalFormatting sqref="Z24:AA27">
    <cfRule type="cellIs" dxfId="805" priority="795" operator="lessThan">
      <formula>0</formula>
    </cfRule>
  </conditionalFormatting>
  <conditionalFormatting sqref="AA53">
    <cfRule type="cellIs" dxfId="804" priority="789" operator="lessThan">
      <formula>0</formula>
    </cfRule>
  </conditionalFormatting>
  <conditionalFormatting sqref="Z54:AA56">
    <cfRule type="cellIs" dxfId="803" priority="788" operator="lessThan">
      <formula>0</formula>
    </cfRule>
  </conditionalFormatting>
  <conditionalFormatting sqref="AD28">
    <cfRule type="cellIs" dxfId="802" priority="785" operator="lessThan">
      <formula>0</formula>
    </cfRule>
  </conditionalFormatting>
  <conditionalFormatting sqref="AC35:AD35">
    <cfRule type="cellIs" dxfId="801" priority="780" operator="lessThan">
      <formula>0</formula>
    </cfRule>
  </conditionalFormatting>
  <conditionalFormatting sqref="AC36:AD38">
    <cfRule type="cellIs" dxfId="800" priority="779" operator="lessThan">
      <formula>0</formula>
    </cfRule>
  </conditionalFormatting>
  <conditionalFormatting sqref="AC57:AD69">
    <cfRule type="cellIs" dxfId="799" priority="775" operator="lessThan">
      <formula>0</formula>
    </cfRule>
  </conditionalFormatting>
  <conditionalFormatting sqref="AF24:AG27">
    <cfRule type="cellIs" dxfId="798" priority="771" operator="lessThan">
      <formula>0</formula>
    </cfRule>
  </conditionalFormatting>
  <conditionalFormatting sqref="AF29:AG29">
    <cfRule type="cellIs" dxfId="797" priority="770" operator="lessThan">
      <formula>0</formula>
    </cfRule>
  </conditionalFormatting>
  <conditionalFormatting sqref="AG53">
    <cfRule type="cellIs" dxfId="796" priority="765" operator="lessThan">
      <formula>0</formula>
    </cfRule>
  </conditionalFormatting>
  <conditionalFormatting sqref="AF53">
    <cfRule type="cellIs" dxfId="795" priority="762" operator="lessThan">
      <formula>0</formula>
    </cfRule>
  </conditionalFormatting>
  <conditionalFormatting sqref="AJ28">
    <cfRule type="cellIs" dxfId="794" priority="761" operator="lessThan">
      <formula>0</formula>
    </cfRule>
  </conditionalFormatting>
  <conditionalFormatting sqref="AI36:AJ38">
    <cfRule type="cellIs" dxfId="793" priority="755" operator="lessThan">
      <formula>0</formula>
    </cfRule>
  </conditionalFormatting>
  <conditionalFormatting sqref="AJ53">
    <cfRule type="cellIs" dxfId="792" priority="753" operator="lessThan">
      <formula>0</formula>
    </cfRule>
  </conditionalFormatting>
  <conditionalFormatting sqref="AI54:AJ56">
    <cfRule type="cellIs" dxfId="791" priority="752" operator="lessThan">
      <formula>0</formula>
    </cfRule>
  </conditionalFormatting>
  <conditionalFormatting sqref="AL30:AL33">
    <cfRule type="cellIs" dxfId="790" priority="745" operator="lessThan">
      <formula>0</formula>
    </cfRule>
  </conditionalFormatting>
  <conditionalFormatting sqref="AL35:AM35">
    <cfRule type="cellIs" dxfId="789" priority="744" operator="lessThan">
      <formula>0</formula>
    </cfRule>
  </conditionalFormatting>
  <conditionalFormatting sqref="AL36:AM38">
    <cfRule type="cellIs" dxfId="788" priority="743" operator="lessThan">
      <formula>0</formula>
    </cfRule>
  </conditionalFormatting>
  <conditionalFormatting sqref="AO29:AP29">
    <cfRule type="cellIs" dxfId="787" priority="734" operator="lessThan">
      <formula>0</formula>
    </cfRule>
  </conditionalFormatting>
  <conditionalFormatting sqref="AO53">
    <cfRule type="cellIs" dxfId="786" priority="726" operator="lessThan">
      <formula>0</formula>
    </cfRule>
  </conditionalFormatting>
  <conditionalFormatting sqref="AS53">
    <cfRule type="cellIs" dxfId="785" priority="717" operator="lessThan">
      <formula>0</formula>
    </cfRule>
  </conditionalFormatting>
  <conditionalFormatting sqref="AR54:AS56">
    <cfRule type="cellIs" dxfId="784" priority="716" operator="lessThan">
      <formula>0</formula>
    </cfRule>
  </conditionalFormatting>
  <conditionalFormatting sqref="AR57:AS69">
    <cfRule type="cellIs" dxfId="783" priority="715" operator="lessThan">
      <formula>0</formula>
    </cfRule>
  </conditionalFormatting>
  <conditionalFormatting sqref="AU35:AV35">
    <cfRule type="cellIs" dxfId="782" priority="708" operator="lessThan">
      <formula>0</formula>
    </cfRule>
  </conditionalFormatting>
  <conditionalFormatting sqref="AU36:AV38">
    <cfRule type="cellIs" dxfId="781" priority="707" operator="lessThan">
      <formula>0</formula>
    </cfRule>
  </conditionalFormatting>
  <conditionalFormatting sqref="AV53">
    <cfRule type="cellIs" dxfId="780" priority="705" operator="lessThan">
      <formula>0</formula>
    </cfRule>
  </conditionalFormatting>
  <conditionalFormatting sqref="AX24:AY27">
    <cfRule type="cellIs" dxfId="779" priority="699" operator="lessThan">
      <formula>0</formula>
    </cfRule>
  </conditionalFormatting>
  <conditionalFormatting sqref="AX29:AY29">
    <cfRule type="cellIs" dxfId="778" priority="698" operator="lessThan">
      <formula>0</formula>
    </cfRule>
  </conditionalFormatting>
  <conditionalFormatting sqref="AX36:AY38">
    <cfRule type="cellIs" dxfId="777" priority="695" operator="lessThan">
      <formula>0</formula>
    </cfRule>
  </conditionalFormatting>
  <conditionalFormatting sqref="AX53">
    <cfRule type="cellIs" dxfId="776" priority="690" operator="lessThan">
      <formula>0</formula>
    </cfRule>
  </conditionalFormatting>
  <conditionalFormatting sqref="BB28">
    <cfRule type="cellIs" dxfId="775" priority="689" operator="lessThan">
      <formula>0</formula>
    </cfRule>
  </conditionalFormatting>
  <conditionalFormatting sqref="BA30:BA33">
    <cfRule type="cellIs" dxfId="774" priority="685" operator="lessThan">
      <formula>0</formula>
    </cfRule>
  </conditionalFormatting>
  <conditionalFormatting sqref="BB53">
    <cfRule type="cellIs" dxfId="773" priority="681" operator="lessThan">
      <formula>0</formula>
    </cfRule>
  </conditionalFormatting>
  <conditionalFormatting sqref="BA54:BB56">
    <cfRule type="cellIs" dxfId="772" priority="680" operator="lessThan">
      <formula>0</formula>
    </cfRule>
  </conditionalFormatting>
  <conditionalFormatting sqref="BD24:BE27">
    <cfRule type="cellIs" dxfId="771" priority="675" operator="lessThan">
      <formula>0</formula>
    </cfRule>
  </conditionalFormatting>
  <conditionalFormatting sqref="BD35:BE35">
    <cfRule type="cellIs" dxfId="770" priority="672" operator="lessThan">
      <formula>0</formula>
    </cfRule>
  </conditionalFormatting>
  <conditionalFormatting sqref="BD36:BE38">
    <cfRule type="cellIs" dxfId="769" priority="671" operator="lessThan">
      <formula>0</formula>
    </cfRule>
  </conditionalFormatting>
  <conditionalFormatting sqref="BH28">
    <cfRule type="cellIs" dxfId="768" priority="665" operator="lessThan">
      <formula>0</formula>
    </cfRule>
  </conditionalFormatting>
  <conditionalFormatting sqref="BG24:BH27">
    <cfRule type="cellIs" dxfId="767" priority="663" operator="lessThan">
      <formula>0</formula>
    </cfRule>
  </conditionalFormatting>
  <conditionalFormatting sqref="BG29:BH29">
    <cfRule type="cellIs" dxfId="766" priority="662" operator="lessThan">
      <formula>0</formula>
    </cfRule>
  </conditionalFormatting>
  <conditionalFormatting sqref="BG57:BH69">
    <cfRule type="cellIs" dxfId="765" priority="655" operator="lessThan">
      <formula>0</formula>
    </cfRule>
  </conditionalFormatting>
  <conditionalFormatting sqref="BG53">
    <cfRule type="cellIs" dxfId="764" priority="654" operator="lessThan">
      <formula>0</formula>
    </cfRule>
  </conditionalFormatting>
  <conditionalFormatting sqref="BK28">
    <cfRule type="cellIs" dxfId="763" priority="653" operator="lessThan">
      <formula>0</formula>
    </cfRule>
  </conditionalFormatting>
  <conditionalFormatting sqref="BJ54:BK56">
    <cfRule type="cellIs" dxfId="762" priority="644" operator="lessThan">
      <formula>0</formula>
    </cfRule>
  </conditionalFormatting>
  <conditionalFormatting sqref="BM35:BN35">
    <cfRule type="cellIs" dxfId="761" priority="636" operator="lessThan">
      <formula>0</formula>
    </cfRule>
  </conditionalFormatting>
  <conditionalFormatting sqref="BP24:BQ27">
    <cfRule type="cellIs" dxfId="760" priority="627" operator="lessThan">
      <formula>0</formula>
    </cfRule>
  </conditionalFormatting>
  <conditionalFormatting sqref="BP29:BQ29">
    <cfRule type="cellIs" dxfId="759" priority="626" operator="lessThan">
      <formula>0</formula>
    </cfRule>
  </conditionalFormatting>
  <conditionalFormatting sqref="BP53">
    <cfRule type="cellIs" dxfId="758" priority="618" operator="lessThan">
      <formula>0</formula>
    </cfRule>
  </conditionalFormatting>
  <conditionalFormatting sqref="BT28">
    <cfRule type="cellIs" dxfId="757" priority="617" operator="lessThan">
      <formula>0</formula>
    </cfRule>
  </conditionalFormatting>
  <conditionalFormatting sqref="BT53">
    <cfRule type="cellIs" dxfId="756" priority="609" operator="lessThan">
      <formula>0</formula>
    </cfRule>
  </conditionalFormatting>
  <conditionalFormatting sqref="BS54:BT56">
    <cfRule type="cellIs" dxfId="755" priority="608" operator="lessThan">
      <formula>0</formula>
    </cfRule>
  </conditionalFormatting>
  <conditionalFormatting sqref="BY30:BY33">
    <cfRule type="cellIs" dxfId="754" priority="589" operator="lessThan">
      <formula>0</formula>
    </cfRule>
  </conditionalFormatting>
  <conditionalFormatting sqref="Q35:R35">
    <cfRule type="cellIs" dxfId="753" priority="828" operator="lessThan">
      <formula>0</formula>
    </cfRule>
  </conditionalFormatting>
  <conditionalFormatting sqref="CB24:CC27">
    <cfRule type="cellIs" dxfId="752" priority="579" operator="lessThan">
      <formula>0</formula>
    </cfRule>
  </conditionalFormatting>
  <conditionalFormatting sqref="Q30:Q33">
    <cfRule type="cellIs" dxfId="751" priority="829" operator="lessThan">
      <formula>0</formula>
    </cfRule>
  </conditionalFormatting>
  <conditionalFormatting sqref="Q29:R29">
    <cfRule type="cellIs" dxfId="750" priority="830" operator="lessThan">
      <formula>0</formula>
    </cfRule>
  </conditionalFormatting>
  <conditionalFormatting sqref="Q24:R27">
    <cfRule type="cellIs" dxfId="749" priority="831" operator="lessThan">
      <formula>0</formula>
    </cfRule>
  </conditionalFormatting>
  <conditionalFormatting sqref="H35:I35">
    <cfRule type="cellIs" dxfId="748" priority="564" operator="lessThan">
      <formula>0</formula>
    </cfRule>
  </conditionalFormatting>
  <conditionalFormatting sqref="H36:I38">
    <cfRule type="cellIs" dxfId="747" priority="563" operator="lessThan">
      <formula>0</formula>
    </cfRule>
  </conditionalFormatting>
  <conditionalFormatting sqref="H57:I69">
    <cfRule type="cellIs" dxfId="746" priority="559" operator="lessThan">
      <formula>0</formula>
    </cfRule>
  </conditionalFormatting>
  <conditionalFormatting sqref="K53">
    <cfRule type="cellIs" dxfId="745" priority="846" operator="lessThan">
      <formula>0</formula>
    </cfRule>
  </conditionalFormatting>
  <conditionalFormatting sqref="N23:O23">
    <cfRule type="cellIs" dxfId="744" priority="844" operator="lessThan">
      <formula>0</formula>
    </cfRule>
  </conditionalFormatting>
  <conditionalFormatting sqref="N24:O27">
    <cfRule type="cellIs" dxfId="743" priority="843" operator="lessThan">
      <formula>0</formula>
    </cfRule>
  </conditionalFormatting>
  <conditionalFormatting sqref="N29:O29">
    <cfRule type="cellIs" dxfId="742" priority="842" operator="lessThan">
      <formula>0</formula>
    </cfRule>
  </conditionalFormatting>
  <conditionalFormatting sqref="N30:N33">
    <cfRule type="cellIs" dxfId="741" priority="841" operator="lessThan">
      <formula>0</formula>
    </cfRule>
  </conditionalFormatting>
  <conditionalFormatting sqref="N35:O35">
    <cfRule type="cellIs" dxfId="740" priority="840" operator="lessThan">
      <formula>0</formula>
    </cfRule>
  </conditionalFormatting>
  <conditionalFormatting sqref="N36:O38">
    <cfRule type="cellIs" dxfId="739" priority="839" operator="lessThan">
      <formula>0</formula>
    </cfRule>
  </conditionalFormatting>
  <conditionalFormatting sqref="N39:O51">
    <cfRule type="cellIs" dxfId="738" priority="838" operator="lessThan">
      <formula>0</formula>
    </cfRule>
  </conditionalFormatting>
  <conditionalFormatting sqref="O53">
    <cfRule type="cellIs" dxfId="737" priority="837" operator="lessThan">
      <formula>0</formula>
    </cfRule>
  </conditionalFormatting>
  <conditionalFormatting sqref="N54:O56">
    <cfRule type="cellIs" dxfId="736" priority="836" operator="lessThan">
      <formula>0</formula>
    </cfRule>
  </conditionalFormatting>
  <conditionalFormatting sqref="N53">
    <cfRule type="cellIs" dxfId="735" priority="834" operator="lessThan">
      <formula>0</formula>
    </cfRule>
  </conditionalFormatting>
  <conditionalFormatting sqref="R28">
    <cfRule type="cellIs" dxfId="734" priority="833" operator="lessThan">
      <formula>0</formula>
    </cfRule>
  </conditionalFormatting>
  <conditionalFormatting sqref="Q23:R23">
    <cfRule type="cellIs" dxfId="733" priority="832" operator="lessThan">
      <formula>0</formula>
    </cfRule>
  </conditionalFormatting>
  <conditionalFormatting sqref="Z23:AA23">
    <cfRule type="cellIs" dxfId="732" priority="796" operator="lessThan">
      <formula>0</formula>
    </cfRule>
  </conditionalFormatting>
  <conditionalFormatting sqref="Z57:AA69">
    <cfRule type="cellIs" dxfId="731" priority="787" operator="lessThan">
      <formula>0</formula>
    </cfRule>
  </conditionalFormatting>
  <conditionalFormatting sqref="Z29:AA29">
    <cfRule type="cellIs" dxfId="730" priority="794" operator="lessThan">
      <formula>0</formula>
    </cfRule>
  </conditionalFormatting>
  <conditionalFormatting sqref="Z30:Z33">
    <cfRule type="cellIs" dxfId="729" priority="793" operator="lessThan">
      <formula>0</formula>
    </cfRule>
  </conditionalFormatting>
  <conditionalFormatting sqref="Z35:AA35">
    <cfRule type="cellIs" dxfId="728" priority="792" operator="lessThan">
      <formula>0</formula>
    </cfRule>
  </conditionalFormatting>
  <conditionalFormatting sqref="Z36:AA38">
    <cfRule type="cellIs" dxfId="727" priority="791" operator="lessThan">
      <formula>0</formula>
    </cfRule>
  </conditionalFormatting>
  <conditionalFormatting sqref="Z39:AA51">
    <cfRule type="cellIs" dxfId="726" priority="790" operator="lessThan">
      <formula>0</formula>
    </cfRule>
  </conditionalFormatting>
  <conditionalFormatting sqref="Z53">
    <cfRule type="cellIs" dxfId="725" priority="786" operator="lessThan">
      <formula>0</formula>
    </cfRule>
  </conditionalFormatting>
  <conditionalFormatting sqref="AC23:AD23">
    <cfRule type="cellIs" dxfId="724" priority="784" operator="lessThan">
      <formula>0</formula>
    </cfRule>
  </conditionalFormatting>
  <conditionalFormatting sqref="AC24:AD27">
    <cfRule type="cellIs" dxfId="723" priority="783" operator="lessThan">
      <formula>0</formula>
    </cfRule>
  </conditionalFormatting>
  <conditionalFormatting sqref="AC29:AD29">
    <cfRule type="cellIs" dxfId="722" priority="782" operator="lessThan">
      <formula>0</formula>
    </cfRule>
  </conditionalFormatting>
  <conditionalFormatting sqref="AC30:AC33">
    <cfRule type="cellIs" dxfId="721" priority="781" operator="lessThan">
      <formula>0</formula>
    </cfRule>
  </conditionalFormatting>
  <conditionalFormatting sqref="AC39:AD51">
    <cfRule type="cellIs" dxfId="720" priority="778" operator="lessThan">
      <formula>0</formula>
    </cfRule>
  </conditionalFormatting>
  <conditionalFormatting sqref="AD53">
    <cfRule type="cellIs" dxfId="719" priority="777" operator="lessThan">
      <formula>0</formula>
    </cfRule>
  </conditionalFormatting>
  <conditionalFormatting sqref="AC54:AD56">
    <cfRule type="cellIs" dxfId="718" priority="776" operator="lessThan">
      <formula>0</formula>
    </cfRule>
  </conditionalFormatting>
  <conditionalFormatting sqref="AC53">
    <cfRule type="cellIs" dxfId="717" priority="774" operator="lessThan">
      <formula>0</formula>
    </cfRule>
  </conditionalFormatting>
  <conditionalFormatting sqref="AG28">
    <cfRule type="cellIs" dxfId="716" priority="773" operator="lessThan">
      <formula>0</formula>
    </cfRule>
  </conditionalFormatting>
  <conditionalFormatting sqref="AF23:AG23">
    <cfRule type="cellIs" dxfId="715" priority="772" operator="lessThan">
      <formula>0</formula>
    </cfRule>
  </conditionalFormatting>
  <conditionalFormatting sqref="AF57:AG69">
    <cfRule type="cellIs" dxfId="714" priority="763" operator="lessThan">
      <formula>0</formula>
    </cfRule>
  </conditionalFormatting>
  <conditionalFormatting sqref="AF30:AF33">
    <cfRule type="cellIs" dxfId="713" priority="769" operator="lessThan">
      <formula>0</formula>
    </cfRule>
  </conditionalFormatting>
  <conditionalFormatting sqref="AF35:AG35">
    <cfRule type="cellIs" dxfId="712" priority="768" operator="lessThan">
      <formula>0</formula>
    </cfRule>
  </conditionalFormatting>
  <conditionalFormatting sqref="AF36:AG38">
    <cfRule type="cellIs" dxfId="711" priority="767" operator="lessThan">
      <formula>0</formula>
    </cfRule>
  </conditionalFormatting>
  <conditionalFormatting sqref="AF39:AG51">
    <cfRule type="cellIs" dxfId="710" priority="766" operator="lessThan">
      <formula>0</formula>
    </cfRule>
  </conditionalFormatting>
  <conditionalFormatting sqref="AF54:AG56">
    <cfRule type="cellIs" dxfId="709" priority="764" operator="lessThan">
      <formula>0</formula>
    </cfRule>
  </conditionalFormatting>
  <conditionalFormatting sqref="AI23:AJ23">
    <cfRule type="cellIs" dxfId="708" priority="760" operator="lessThan">
      <formula>0</formula>
    </cfRule>
  </conditionalFormatting>
  <conditionalFormatting sqref="AI57:AJ69">
    <cfRule type="cellIs" dxfId="707" priority="751" operator="lessThan">
      <formula>0</formula>
    </cfRule>
  </conditionalFormatting>
  <conditionalFormatting sqref="AI24:AJ27">
    <cfRule type="cellIs" dxfId="706" priority="759" operator="lessThan">
      <formula>0</formula>
    </cfRule>
  </conditionalFormatting>
  <conditionalFormatting sqref="AI29:AJ29">
    <cfRule type="cellIs" dxfId="705" priority="758" operator="lessThan">
      <formula>0</formula>
    </cfRule>
  </conditionalFormatting>
  <conditionalFormatting sqref="AI30:AI33">
    <cfRule type="cellIs" dxfId="704" priority="757" operator="lessThan">
      <formula>0</formula>
    </cfRule>
  </conditionalFormatting>
  <conditionalFormatting sqref="AI35:AJ35">
    <cfRule type="cellIs" dxfId="703" priority="756" operator="lessThan">
      <formula>0</formula>
    </cfRule>
  </conditionalFormatting>
  <conditionalFormatting sqref="AI39:AJ51">
    <cfRule type="cellIs" dxfId="702" priority="754" operator="lessThan">
      <formula>0</formula>
    </cfRule>
  </conditionalFormatting>
  <conditionalFormatting sqref="AI53">
    <cfRule type="cellIs" dxfId="701" priority="750" operator="lessThan">
      <formula>0</formula>
    </cfRule>
  </conditionalFormatting>
  <conditionalFormatting sqref="AM28">
    <cfRule type="cellIs" dxfId="700" priority="749" operator="lessThan">
      <formula>0</formula>
    </cfRule>
  </conditionalFormatting>
  <conditionalFormatting sqref="AL23:AM23">
    <cfRule type="cellIs" dxfId="699" priority="748" operator="lessThan">
      <formula>0</formula>
    </cfRule>
  </conditionalFormatting>
  <conditionalFormatting sqref="AL57:AM69">
    <cfRule type="cellIs" dxfId="698" priority="739" operator="lessThan">
      <formula>0</formula>
    </cfRule>
  </conditionalFormatting>
  <conditionalFormatting sqref="AL24:AM27">
    <cfRule type="cellIs" dxfId="697" priority="747" operator="lessThan">
      <formula>0</formula>
    </cfRule>
  </conditionalFormatting>
  <conditionalFormatting sqref="AL29:AM29">
    <cfRule type="cellIs" dxfId="696" priority="746" operator="lessThan">
      <formula>0</formula>
    </cfRule>
  </conditionalFormatting>
  <conditionalFormatting sqref="AL39:AM51">
    <cfRule type="cellIs" dxfId="695" priority="742" operator="lessThan">
      <formula>0</formula>
    </cfRule>
  </conditionalFormatting>
  <conditionalFormatting sqref="AM53">
    <cfRule type="cellIs" dxfId="694" priority="741" operator="lessThan">
      <formula>0</formula>
    </cfRule>
  </conditionalFormatting>
  <conditionalFormatting sqref="AL54:AM56">
    <cfRule type="cellIs" dxfId="693" priority="740" operator="lessThan">
      <formula>0</formula>
    </cfRule>
  </conditionalFormatting>
  <conditionalFormatting sqref="AL53">
    <cfRule type="cellIs" dxfId="692" priority="738" operator="lessThan">
      <formula>0</formula>
    </cfRule>
  </conditionalFormatting>
  <conditionalFormatting sqref="AP28">
    <cfRule type="cellIs" dxfId="691" priority="737" operator="lessThan">
      <formula>0</formula>
    </cfRule>
  </conditionalFormatting>
  <conditionalFormatting sqref="AO23:AP23">
    <cfRule type="cellIs" dxfId="690" priority="736" operator="lessThan">
      <formula>0</formula>
    </cfRule>
  </conditionalFormatting>
  <conditionalFormatting sqref="AO57:AP69">
    <cfRule type="cellIs" dxfId="689" priority="727" operator="lessThan">
      <formula>0</formula>
    </cfRule>
  </conditionalFormatting>
  <conditionalFormatting sqref="AO30:AO33">
    <cfRule type="cellIs" dxfId="688" priority="733" operator="lessThan">
      <formula>0</formula>
    </cfRule>
  </conditionalFormatting>
  <conditionalFormatting sqref="AO35:AP35">
    <cfRule type="cellIs" dxfId="687" priority="732" operator="lessThan">
      <formula>0</formula>
    </cfRule>
  </conditionalFormatting>
  <conditionalFormatting sqref="AO36:AP38">
    <cfRule type="cellIs" dxfId="686" priority="731" operator="lessThan">
      <formula>0</formula>
    </cfRule>
  </conditionalFormatting>
  <conditionalFormatting sqref="AO39:AP51">
    <cfRule type="cellIs" dxfId="685" priority="730" operator="lessThan">
      <formula>0</formula>
    </cfRule>
  </conditionalFormatting>
  <conditionalFormatting sqref="AP53">
    <cfRule type="cellIs" dxfId="684" priority="729" operator="lessThan">
      <formula>0</formula>
    </cfRule>
  </conditionalFormatting>
  <conditionalFormatting sqref="AO54:AP56">
    <cfRule type="cellIs" dxfId="683" priority="728" operator="lessThan">
      <formula>0</formula>
    </cfRule>
  </conditionalFormatting>
  <conditionalFormatting sqref="AR23:AS23">
    <cfRule type="cellIs" dxfId="682" priority="724" operator="lessThan">
      <formula>0</formula>
    </cfRule>
  </conditionalFormatting>
  <conditionalFormatting sqref="AR24:AS27">
    <cfRule type="cellIs" dxfId="681" priority="723" operator="lessThan">
      <formula>0</formula>
    </cfRule>
  </conditionalFormatting>
  <conditionalFormatting sqref="AR29:AS29">
    <cfRule type="cellIs" dxfId="680" priority="722" operator="lessThan">
      <formula>0</formula>
    </cfRule>
  </conditionalFormatting>
  <conditionalFormatting sqref="AR30:AR33">
    <cfRule type="cellIs" dxfId="679" priority="721" operator="lessThan">
      <formula>0</formula>
    </cfRule>
  </conditionalFormatting>
  <conditionalFormatting sqref="AR35:AS35">
    <cfRule type="cellIs" dxfId="678" priority="720" operator="lessThan">
      <formula>0</formula>
    </cfRule>
  </conditionalFormatting>
  <conditionalFormatting sqref="AR36:AS38">
    <cfRule type="cellIs" dxfId="677" priority="719" operator="lessThan">
      <formula>0</formula>
    </cfRule>
  </conditionalFormatting>
  <conditionalFormatting sqref="AR39:AS51">
    <cfRule type="cellIs" dxfId="676" priority="718" operator="lessThan">
      <formula>0</formula>
    </cfRule>
  </conditionalFormatting>
  <conditionalFormatting sqref="AR53">
    <cfRule type="cellIs" dxfId="675" priority="714" operator="lessThan">
      <formula>0</formula>
    </cfRule>
  </conditionalFormatting>
  <conditionalFormatting sqref="AV28">
    <cfRule type="cellIs" dxfId="674" priority="713" operator="lessThan">
      <formula>0</formula>
    </cfRule>
  </conditionalFormatting>
  <conditionalFormatting sqref="AU23:AV23">
    <cfRule type="cellIs" dxfId="673" priority="712" operator="lessThan">
      <formula>0</formula>
    </cfRule>
  </conditionalFormatting>
  <conditionalFormatting sqref="AU57:AV69">
    <cfRule type="cellIs" dxfId="672" priority="703" operator="lessThan">
      <formula>0</formula>
    </cfRule>
  </conditionalFormatting>
  <conditionalFormatting sqref="AU24:AV27">
    <cfRule type="cellIs" dxfId="671" priority="711" operator="lessThan">
      <formula>0</formula>
    </cfRule>
  </conditionalFormatting>
  <conditionalFormatting sqref="AU29:AV29">
    <cfRule type="cellIs" dxfId="670" priority="710" operator="lessThan">
      <formula>0</formula>
    </cfRule>
  </conditionalFormatting>
  <conditionalFormatting sqref="AU30:AU33">
    <cfRule type="cellIs" dxfId="669" priority="709" operator="lessThan">
      <formula>0</formula>
    </cfRule>
  </conditionalFormatting>
  <conditionalFormatting sqref="AU39:AV51">
    <cfRule type="cellIs" dxfId="668" priority="706" operator="lessThan">
      <formula>0</formula>
    </cfRule>
  </conditionalFormatting>
  <conditionalFormatting sqref="AU54:AV56">
    <cfRule type="cellIs" dxfId="667" priority="704" operator="lessThan">
      <formula>0</formula>
    </cfRule>
  </conditionalFormatting>
  <conditionalFormatting sqref="AU53">
    <cfRule type="cellIs" dxfId="666" priority="702" operator="lessThan">
      <formula>0</formula>
    </cfRule>
  </conditionalFormatting>
  <conditionalFormatting sqref="AY28">
    <cfRule type="cellIs" dxfId="665" priority="701" operator="lessThan">
      <formula>0</formula>
    </cfRule>
  </conditionalFormatting>
  <conditionalFormatting sqref="AX23:AY23">
    <cfRule type="cellIs" dxfId="664" priority="700" operator="lessThan">
      <formula>0</formula>
    </cfRule>
  </conditionalFormatting>
  <conditionalFormatting sqref="AX57:AY69">
    <cfRule type="cellIs" dxfId="663" priority="691" operator="lessThan">
      <formula>0</formula>
    </cfRule>
  </conditionalFormatting>
  <conditionalFormatting sqref="AX30:AX33">
    <cfRule type="cellIs" dxfId="662" priority="697" operator="lessThan">
      <formula>0</formula>
    </cfRule>
  </conditionalFormatting>
  <conditionalFormatting sqref="AX35:AY35">
    <cfRule type="cellIs" dxfId="661" priority="696" operator="lessThan">
      <formula>0</formula>
    </cfRule>
  </conditionalFormatting>
  <conditionalFormatting sqref="AX39:AY51">
    <cfRule type="cellIs" dxfId="660" priority="694" operator="lessThan">
      <formula>0</formula>
    </cfRule>
  </conditionalFormatting>
  <conditionalFormatting sqref="AY53">
    <cfRule type="cellIs" dxfId="659" priority="693" operator="lessThan">
      <formula>0</formula>
    </cfRule>
  </conditionalFormatting>
  <conditionalFormatting sqref="AX54:AY56">
    <cfRule type="cellIs" dxfId="658" priority="692" operator="lessThan">
      <formula>0</formula>
    </cfRule>
  </conditionalFormatting>
  <conditionalFormatting sqref="BA23:BB23">
    <cfRule type="cellIs" dxfId="657" priority="688" operator="lessThan">
      <formula>0</formula>
    </cfRule>
  </conditionalFormatting>
  <conditionalFormatting sqref="BA57:BB69">
    <cfRule type="cellIs" dxfId="656" priority="679" operator="lessThan">
      <formula>0</formula>
    </cfRule>
  </conditionalFormatting>
  <conditionalFormatting sqref="BA24:BB27">
    <cfRule type="cellIs" dxfId="655" priority="687" operator="lessThan">
      <formula>0</formula>
    </cfRule>
  </conditionalFormatting>
  <conditionalFormatting sqref="BA29:BB29">
    <cfRule type="cellIs" dxfId="654" priority="686" operator="lessThan">
      <formula>0</formula>
    </cfRule>
  </conditionalFormatting>
  <conditionalFormatting sqref="BA35:BB35">
    <cfRule type="cellIs" dxfId="653" priority="684" operator="lessThan">
      <formula>0</formula>
    </cfRule>
  </conditionalFormatting>
  <conditionalFormatting sqref="BA36:BB38">
    <cfRule type="cellIs" dxfId="652" priority="683" operator="lessThan">
      <formula>0</formula>
    </cfRule>
  </conditionalFormatting>
  <conditionalFormatting sqref="BA39:BB51">
    <cfRule type="cellIs" dxfId="651" priority="682" operator="lessThan">
      <formula>0</formula>
    </cfRule>
  </conditionalFormatting>
  <conditionalFormatting sqref="BA53">
    <cfRule type="cellIs" dxfId="650" priority="678" operator="lessThan">
      <formula>0</formula>
    </cfRule>
  </conditionalFormatting>
  <conditionalFormatting sqref="BE28">
    <cfRule type="cellIs" dxfId="649" priority="677" operator="lessThan">
      <formula>0</formula>
    </cfRule>
  </conditionalFormatting>
  <conditionalFormatting sqref="BD23:BE23">
    <cfRule type="cellIs" dxfId="648" priority="676" operator="lessThan">
      <formula>0</formula>
    </cfRule>
  </conditionalFormatting>
  <conditionalFormatting sqref="BD57:BE69">
    <cfRule type="cellIs" dxfId="647" priority="667" operator="lessThan">
      <formula>0</formula>
    </cfRule>
  </conditionalFormatting>
  <conditionalFormatting sqref="BD29:BE29">
    <cfRule type="cellIs" dxfId="646" priority="674" operator="lessThan">
      <formula>0</formula>
    </cfRule>
  </conditionalFormatting>
  <conditionalFormatting sqref="BD30:BD33">
    <cfRule type="cellIs" dxfId="645" priority="673" operator="lessThan">
      <formula>0</formula>
    </cfRule>
  </conditionalFormatting>
  <conditionalFormatting sqref="BD39:BE51">
    <cfRule type="cellIs" dxfId="644" priority="670" operator="lessThan">
      <formula>0</formula>
    </cfRule>
  </conditionalFormatting>
  <conditionalFormatting sqref="BE53">
    <cfRule type="cellIs" dxfId="643" priority="669" operator="lessThan">
      <formula>0</formula>
    </cfRule>
  </conditionalFormatting>
  <conditionalFormatting sqref="BD54:BE56">
    <cfRule type="cellIs" dxfId="642" priority="668" operator="lessThan">
      <formula>0</formula>
    </cfRule>
  </conditionalFormatting>
  <conditionalFormatting sqref="BD53">
    <cfRule type="cellIs" dxfId="641" priority="666" operator="lessThan">
      <formula>0</formula>
    </cfRule>
  </conditionalFormatting>
  <conditionalFormatting sqref="BG23:BH23">
    <cfRule type="cellIs" dxfId="640" priority="664" operator="lessThan">
      <formula>0</formula>
    </cfRule>
  </conditionalFormatting>
  <conditionalFormatting sqref="BG30:BG33">
    <cfRule type="cellIs" dxfId="639" priority="661" operator="lessThan">
      <formula>0</formula>
    </cfRule>
  </conditionalFormatting>
  <conditionalFormatting sqref="BG35:BH35">
    <cfRule type="cellIs" dxfId="638" priority="660" operator="lessThan">
      <formula>0</formula>
    </cfRule>
  </conditionalFormatting>
  <conditionalFormatting sqref="BG36:BH38">
    <cfRule type="cellIs" dxfId="637" priority="659" operator="lessThan">
      <formula>0</formula>
    </cfRule>
  </conditionalFormatting>
  <conditionalFormatting sqref="BG39:BH51">
    <cfRule type="cellIs" dxfId="636" priority="658" operator="lessThan">
      <formula>0</formula>
    </cfRule>
  </conditionalFormatting>
  <conditionalFormatting sqref="BH53">
    <cfRule type="cellIs" dxfId="635" priority="657" operator="lessThan">
      <formula>0</formula>
    </cfRule>
  </conditionalFormatting>
  <conditionalFormatting sqref="BG54:BH56">
    <cfRule type="cellIs" dxfId="634" priority="656" operator="lessThan">
      <formula>0</formula>
    </cfRule>
  </conditionalFormatting>
  <conditionalFormatting sqref="BJ23:BK23">
    <cfRule type="cellIs" dxfId="633" priority="652" operator="lessThan">
      <formula>0</formula>
    </cfRule>
  </conditionalFormatting>
  <conditionalFormatting sqref="BJ57:BK69">
    <cfRule type="cellIs" dxfId="632" priority="643" operator="lessThan">
      <formula>0</formula>
    </cfRule>
  </conditionalFormatting>
  <conditionalFormatting sqref="BJ24:BK27">
    <cfRule type="cellIs" dxfId="631" priority="651" operator="lessThan">
      <formula>0</formula>
    </cfRule>
  </conditionalFormatting>
  <conditionalFormatting sqref="BJ29:BK29">
    <cfRule type="cellIs" dxfId="630" priority="650" operator="lessThan">
      <formula>0</formula>
    </cfRule>
  </conditionalFormatting>
  <conditionalFormatting sqref="BJ30:BJ33">
    <cfRule type="cellIs" dxfId="629" priority="649" operator="lessThan">
      <formula>0</formula>
    </cfRule>
  </conditionalFormatting>
  <conditionalFormatting sqref="BJ35:BK35">
    <cfRule type="cellIs" dxfId="628" priority="648" operator="lessThan">
      <formula>0</formula>
    </cfRule>
  </conditionalFormatting>
  <conditionalFormatting sqref="BJ36:BK38">
    <cfRule type="cellIs" dxfId="627" priority="647" operator="lessThan">
      <formula>0</formula>
    </cfRule>
  </conditionalFormatting>
  <conditionalFormatting sqref="BJ39:BK51">
    <cfRule type="cellIs" dxfId="626" priority="646" operator="lessThan">
      <formula>0</formula>
    </cfRule>
  </conditionalFormatting>
  <conditionalFormatting sqref="BJ53">
    <cfRule type="cellIs" dxfId="625" priority="642" operator="lessThan">
      <formula>0</formula>
    </cfRule>
  </conditionalFormatting>
  <conditionalFormatting sqref="BN28">
    <cfRule type="cellIs" dxfId="624" priority="641" operator="lessThan">
      <formula>0</formula>
    </cfRule>
  </conditionalFormatting>
  <conditionalFormatting sqref="BM23:BN23">
    <cfRule type="cellIs" dxfId="623" priority="640" operator="lessThan">
      <formula>0</formula>
    </cfRule>
  </conditionalFormatting>
  <conditionalFormatting sqref="BM57:BN69">
    <cfRule type="cellIs" dxfId="622" priority="631" operator="lessThan">
      <formula>0</formula>
    </cfRule>
  </conditionalFormatting>
  <conditionalFormatting sqref="BM24:BN27">
    <cfRule type="cellIs" dxfId="621" priority="639" operator="lessThan">
      <formula>0</formula>
    </cfRule>
  </conditionalFormatting>
  <conditionalFormatting sqref="BM29:BN29">
    <cfRule type="cellIs" dxfId="620" priority="638" operator="lessThan">
      <formula>0</formula>
    </cfRule>
  </conditionalFormatting>
  <conditionalFormatting sqref="BM30:BM33">
    <cfRule type="cellIs" dxfId="619" priority="637" operator="lessThan">
      <formula>0</formula>
    </cfRule>
  </conditionalFormatting>
  <conditionalFormatting sqref="BM39:BN51">
    <cfRule type="cellIs" dxfId="618" priority="634" operator="lessThan">
      <formula>0</formula>
    </cfRule>
  </conditionalFormatting>
  <conditionalFormatting sqref="BN53">
    <cfRule type="cellIs" dxfId="617" priority="633" operator="lessThan">
      <formula>0</formula>
    </cfRule>
  </conditionalFormatting>
  <conditionalFormatting sqref="BM54:BN56">
    <cfRule type="cellIs" dxfId="616" priority="632" operator="lessThan">
      <formula>0</formula>
    </cfRule>
  </conditionalFormatting>
  <conditionalFormatting sqref="BM53">
    <cfRule type="cellIs" dxfId="615" priority="630" operator="lessThan">
      <formula>0</formula>
    </cfRule>
  </conditionalFormatting>
  <conditionalFormatting sqref="BQ28">
    <cfRule type="cellIs" dxfId="614" priority="629" operator="lessThan">
      <formula>0</formula>
    </cfRule>
  </conditionalFormatting>
  <conditionalFormatting sqref="BP23:BQ23">
    <cfRule type="cellIs" dxfId="613" priority="628" operator="lessThan">
      <formula>0</formula>
    </cfRule>
  </conditionalFormatting>
  <conditionalFormatting sqref="BP57:BQ69">
    <cfRule type="cellIs" dxfId="612" priority="619" operator="lessThan">
      <formula>0</formula>
    </cfRule>
  </conditionalFormatting>
  <conditionalFormatting sqref="BP30:BP33">
    <cfRule type="cellIs" dxfId="611" priority="625" operator="lessThan">
      <formula>0</formula>
    </cfRule>
  </conditionalFormatting>
  <conditionalFormatting sqref="BP35:BQ35">
    <cfRule type="cellIs" dxfId="610" priority="624" operator="lessThan">
      <formula>0</formula>
    </cfRule>
  </conditionalFormatting>
  <conditionalFormatting sqref="BP36:BQ38">
    <cfRule type="cellIs" dxfId="609" priority="623" operator="lessThan">
      <formula>0</formula>
    </cfRule>
  </conditionalFormatting>
  <conditionalFormatting sqref="BP39:BQ51">
    <cfRule type="cellIs" dxfId="608" priority="622" operator="lessThan">
      <formula>0</formula>
    </cfRule>
  </conditionalFormatting>
  <conditionalFormatting sqref="BQ53">
    <cfRule type="cellIs" dxfId="607" priority="621" operator="lessThan">
      <formula>0</formula>
    </cfRule>
  </conditionalFormatting>
  <conditionalFormatting sqref="BP54:BQ56">
    <cfRule type="cellIs" dxfId="606" priority="620" operator="lessThan">
      <formula>0</formula>
    </cfRule>
  </conditionalFormatting>
  <conditionalFormatting sqref="BS23:BT23">
    <cfRule type="cellIs" dxfId="605" priority="616" operator="lessThan">
      <formula>0</formula>
    </cfRule>
  </conditionalFormatting>
  <conditionalFormatting sqref="BS57:BT69">
    <cfRule type="cellIs" dxfId="604" priority="607" operator="lessThan">
      <formula>0</formula>
    </cfRule>
  </conditionalFormatting>
  <conditionalFormatting sqref="BS24:BT27">
    <cfRule type="cellIs" dxfId="603" priority="615" operator="lessThan">
      <formula>0</formula>
    </cfRule>
  </conditionalFormatting>
  <conditionalFormatting sqref="BS29:BT29">
    <cfRule type="cellIs" dxfId="602" priority="614" operator="lessThan">
      <formula>0</formula>
    </cfRule>
  </conditionalFormatting>
  <conditionalFormatting sqref="BS30:BS33">
    <cfRule type="cellIs" dxfId="601" priority="613" operator="lessThan">
      <formula>0</formula>
    </cfRule>
  </conditionalFormatting>
  <conditionalFormatting sqref="BS35:BT35">
    <cfRule type="cellIs" dxfId="600" priority="612" operator="lessThan">
      <formula>0</formula>
    </cfRule>
  </conditionalFormatting>
  <conditionalFormatting sqref="BS36:BT38">
    <cfRule type="cellIs" dxfId="599" priority="611" operator="lessThan">
      <formula>0</formula>
    </cfRule>
  </conditionalFormatting>
  <conditionalFormatting sqref="BS39:BT51">
    <cfRule type="cellIs" dxfId="598" priority="610" operator="lessThan">
      <formula>0</formula>
    </cfRule>
  </conditionalFormatting>
  <conditionalFormatting sqref="BS53">
    <cfRule type="cellIs" dxfId="597" priority="606" operator="lessThan">
      <formula>0</formula>
    </cfRule>
  </conditionalFormatting>
  <conditionalFormatting sqref="BW28">
    <cfRule type="cellIs" dxfId="596" priority="605" operator="lessThan">
      <formula>0</formula>
    </cfRule>
  </conditionalFormatting>
  <conditionalFormatting sqref="BV23:BW23">
    <cfRule type="cellIs" dxfId="595" priority="604" operator="lessThan">
      <formula>0</formula>
    </cfRule>
  </conditionalFormatting>
  <conditionalFormatting sqref="BV57:BW69">
    <cfRule type="cellIs" dxfId="594" priority="595" operator="lessThan">
      <formula>0</formula>
    </cfRule>
  </conditionalFormatting>
  <conditionalFormatting sqref="BV24:BW27">
    <cfRule type="cellIs" dxfId="593" priority="603" operator="lessThan">
      <formula>0</formula>
    </cfRule>
  </conditionalFormatting>
  <conditionalFormatting sqref="BV29:BW29">
    <cfRule type="cellIs" dxfId="592" priority="602" operator="lessThan">
      <formula>0</formula>
    </cfRule>
  </conditionalFormatting>
  <conditionalFormatting sqref="BV30:BV33">
    <cfRule type="cellIs" dxfId="591" priority="601" operator="lessThan">
      <formula>0</formula>
    </cfRule>
  </conditionalFormatting>
  <conditionalFormatting sqref="BV35:BW35">
    <cfRule type="cellIs" dxfId="590" priority="600" operator="lessThan">
      <formula>0</formula>
    </cfRule>
  </conditionalFormatting>
  <conditionalFormatting sqref="BV39:BW51">
    <cfRule type="cellIs" dxfId="589" priority="598" operator="lessThan">
      <formula>0</formula>
    </cfRule>
  </conditionalFormatting>
  <conditionalFormatting sqref="BW53">
    <cfRule type="cellIs" dxfId="588" priority="597" operator="lessThan">
      <formula>0</formula>
    </cfRule>
  </conditionalFormatting>
  <conditionalFormatting sqref="BV54:BW56">
    <cfRule type="cellIs" dxfId="587" priority="596" operator="lessThan">
      <formula>0</formula>
    </cfRule>
  </conditionalFormatting>
  <conditionalFormatting sqref="BV53">
    <cfRule type="cellIs" dxfId="586" priority="594" operator="lessThan">
      <formula>0</formula>
    </cfRule>
  </conditionalFormatting>
  <conditionalFormatting sqref="BZ28">
    <cfRule type="cellIs" dxfId="585" priority="593" operator="lessThan">
      <formula>0</formula>
    </cfRule>
  </conditionalFormatting>
  <conditionalFormatting sqref="BY23:BZ23">
    <cfRule type="cellIs" dxfId="584" priority="592" operator="lessThan">
      <formula>0</formula>
    </cfRule>
  </conditionalFormatting>
  <conditionalFormatting sqref="BY57:BZ69">
    <cfRule type="cellIs" dxfId="583" priority="583" operator="lessThan">
      <formula>0</formula>
    </cfRule>
  </conditionalFormatting>
  <conditionalFormatting sqref="BY24:BZ27">
    <cfRule type="cellIs" dxfId="582" priority="591" operator="lessThan">
      <formula>0</formula>
    </cfRule>
  </conditionalFormatting>
  <conditionalFormatting sqref="BY29:BZ29">
    <cfRule type="cellIs" dxfId="581" priority="590" operator="lessThan">
      <formula>0</formula>
    </cfRule>
  </conditionalFormatting>
  <conditionalFormatting sqref="BY35:BZ35">
    <cfRule type="cellIs" dxfId="580" priority="588" operator="lessThan">
      <formula>0</formula>
    </cfRule>
  </conditionalFormatting>
  <conditionalFormatting sqref="BY36:BZ38">
    <cfRule type="cellIs" dxfId="579" priority="587" operator="lessThan">
      <formula>0</formula>
    </cfRule>
  </conditionalFormatting>
  <conditionalFormatting sqref="BY39:BZ51">
    <cfRule type="cellIs" dxfId="578" priority="586" operator="lessThan">
      <formula>0</formula>
    </cfRule>
  </conditionalFormatting>
  <conditionalFormatting sqref="BZ53">
    <cfRule type="cellIs" dxfId="577" priority="585" operator="lessThan">
      <formula>0</formula>
    </cfRule>
  </conditionalFormatting>
  <conditionalFormatting sqref="BY54:BZ56">
    <cfRule type="cellIs" dxfId="576" priority="584" operator="lessThan">
      <formula>0</formula>
    </cfRule>
  </conditionalFormatting>
  <conditionalFormatting sqref="BY53">
    <cfRule type="cellIs" dxfId="575" priority="582" operator="lessThan">
      <formula>0</formula>
    </cfRule>
  </conditionalFormatting>
  <conditionalFormatting sqref="CC28">
    <cfRule type="cellIs" dxfId="574" priority="581" operator="lessThan">
      <formula>0</formula>
    </cfRule>
  </conditionalFormatting>
  <conditionalFormatting sqref="CB23:CC23">
    <cfRule type="cellIs" dxfId="573" priority="580" operator="lessThan">
      <formula>0</formula>
    </cfRule>
  </conditionalFormatting>
  <conditionalFormatting sqref="CB57:CC69">
    <cfRule type="cellIs" dxfId="572" priority="571" operator="lessThan">
      <formula>0</formula>
    </cfRule>
  </conditionalFormatting>
  <conditionalFormatting sqref="CB29:CC29">
    <cfRule type="cellIs" dxfId="571" priority="578" operator="lessThan">
      <formula>0</formula>
    </cfRule>
  </conditionalFormatting>
  <conditionalFormatting sqref="CB30:CB33">
    <cfRule type="cellIs" dxfId="570" priority="577" operator="lessThan">
      <formula>0</formula>
    </cfRule>
  </conditionalFormatting>
  <conditionalFormatting sqref="CB35:CC35">
    <cfRule type="cellIs" dxfId="569" priority="576" operator="lessThan">
      <formula>0</formula>
    </cfRule>
  </conditionalFormatting>
  <conditionalFormatting sqref="CB36:CC38">
    <cfRule type="cellIs" dxfId="568" priority="575" operator="lessThan">
      <formula>0</formula>
    </cfRule>
  </conditionalFormatting>
  <conditionalFormatting sqref="CB39:CC51">
    <cfRule type="cellIs" dxfId="567" priority="574" operator="lessThan">
      <formula>0</formula>
    </cfRule>
  </conditionalFormatting>
  <conditionalFormatting sqref="CC53">
    <cfRule type="cellIs" dxfId="566" priority="573" operator="lessThan">
      <formula>0</formula>
    </cfRule>
  </conditionalFormatting>
  <conditionalFormatting sqref="CB54:CC56">
    <cfRule type="cellIs" dxfId="565" priority="572" operator="lessThan">
      <formula>0</formula>
    </cfRule>
  </conditionalFormatting>
  <conditionalFormatting sqref="CB53">
    <cfRule type="cellIs" dxfId="564" priority="570" operator="lessThan">
      <formula>0</formula>
    </cfRule>
  </conditionalFormatting>
  <conditionalFormatting sqref="I28">
    <cfRule type="cellIs" dxfId="563" priority="569" operator="lessThan">
      <formula>0</formula>
    </cfRule>
  </conditionalFormatting>
  <conditionalFormatting sqref="H23:I23">
    <cfRule type="cellIs" dxfId="562" priority="568" operator="lessThan">
      <formula>0</formula>
    </cfRule>
  </conditionalFormatting>
  <conditionalFormatting sqref="H24:I27">
    <cfRule type="cellIs" dxfId="561" priority="567" operator="lessThan">
      <formula>0</formula>
    </cfRule>
  </conditionalFormatting>
  <conditionalFormatting sqref="H29:I29">
    <cfRule type="cellIs" dxfId="560" priority="566" operator="lessThan">
      <formula>0</formula>
    </cfRule>
  </conditionalFormatting>
  <conditionalFormatting sqref="H30:I33">
    <cfRule type="cellIs" dxfId="559" priority="565" operator="lessThan">
      <formula>0</formula>
    </cfRule>
  </conditionalFormatting>
  <conditionalFormatting sqref="H39:I51">
    <cfRule type="cellIs" dxfId="558" priority="562" operator="lessThan">
      <formula>0</formula>
    </cfRule>
  </conditionalFormatting>
  <conditionalFormatting sqref="I53">
    <cfRule type="cellIs" dxfId="557" priority="561" operator="lessThan">
      <formula>0</formula>
    </cfRule>
  </conditionalFormatting>
  <conditionalFormatting sqref="C36:C51">
    <cfRule type="cellIs" dxfId="556" priority="557" operator="lessThan">
      <formula>0</formula>
    </cfRule>
  </conditionalFormatting>
  <conditionalFormatting sqref="C54:C69">
    <cfRule type="cellIs" dxfId="555" priority="556" operator="lessThan">
      <formula>0</formula>
    </cfRule>
  </conditionalFormatting>
  <conditionalFormatting sqref="C35">
    <cfRule type="cellIs" dxfId="554" priority="555" operator="lessThan">
      <formula>0</formula>
    </cfRule>
  </conditionalFormatting>
  <conditionalFormatting sqref="H4:H19">
    <cfRule type="cellIs" dxfId="553" priority="554" operator="lessThan">
      <formula>0</formula>
    </cfRule>
  </conditionalFormatting>
  <conditionalFormatting sqref="H21">
    <cfRule type="cellIs" dxfId="552" priority="553" operator="lessThan">
      <formula>0</formula>
    </cfRule>
  </conditionalFormatting>
  <conditionalFormatting sqref="I4:I19">
    <cfRule type="cellIs" dxfId="551" priority="552" operator="lessThan">
      <formula>0</formula>
    </cfRule>
  </conditionalFormatting>
  <conditionalFormatting sqref="CE20:CF20 CF4:CF19 CF22">
    <cfRule type="cellIs" dxfId="550" priority="551" operator="lessThan">
      <formula>0</formula>
    </cfRule>
  </conditionalFormatting>
  <conditionalFormatting sqref="CE3:CF3">
    <cfRule type="cellIs" dxfId="549" priority="550" operator="lessThan">
      <formula>0</formula>
    </cfRule>
  </conditionalFormatting>
  <conditionalFormatting sqref="CE4:CE19">
    <cfRule type="cellIs" dxfId="548" priority="549" operator="lessThan">
      <formula>0</formula>
    </cfRule>
  </conditionalFormatting>
  <conditionalFormatting sqref="CE21:CE22">
    <cfRule type="cellIs" dxfId="547" priority="548" operator="lessThan">
      <formula>0</formula>
    </cfRule>
  </conditionalFormatting>
  <conditionalFormatting sqref="CE24:CF27">
    <cfRule type="cellIs" dxfId="546" priority="545" operator="lessThan">
      <formula>0</formula>
    </cfRule>
  </conditionalFormatting>
  <conditionalFormatting sqref="CF28">
    <cfRule type="cellIs" dxfId="545" priority="547" operator="lessThan">
      <formula>0</formula>
    </cfRule>
  </conditionalFormatting>
  <conditionalFormatting sqref="CE23:CF23">
    <cfRule type="cellIs" dxfId="544" priority="546" operator="lessThan">
      <formula>0</formula>
    </cfRule>
  </conditionalFormatting>
  <conditionalFormatting sqref="CE57:CF69">
    <cfRule type="cellIs" dxfId="543" priority="537" operator="lessThan">
      <formula>0</formula>
    </cfRule>
  </conditionalFormatting>
  <conditionalFormatting sqref="CE29:CF29">
    <cfRule type="cellIs" dxfId="542" priority="544" operator="lessThan">
      <formula>0</formula>
    </cfRule>
  </conditionalFormatting>
  <conditionalFormatting sqref="CE30:CE33">
    <cfRule type="cellIs" dxfId="541" priority="543" operator="lessThan">
      <formula>0</formula>
    </cfRule>
  </conditionalFormatting>
  <conditionalFormatting sqref="CE35:CF35">
    <cfRule type="cellIs" dxfId="540" priority="542" operator="lessThan">
      <formula>0</formula>
    </cfRule>
  </conditionalFormatting>
  <conditionalFormatting sqref="CE36:CF38">
    <cfRule type="cellIs" dxfId="539" priority="541" operator="lessThan">
      <formula>0</formula>
    </cfRule>
  </conditionalFormatting>
  <conditionalFormatting sqref="CE39:CF51">
    <cfRule type="cellIs" dxfId="538" priority="540" operator="lessThan">
      <formula>0</formula>
    </cfRule>
  </conditionalFormatting>
  <conditionalFormatting sqref="CF53">
    <cfRule type="cellIs" dxfId="537" priority="539" operator="lessThan">
      <formula>0</formula>
    </cfRule>
  </conditionalFormatting>
  <conditionalFormatting sqref="CE54:CF56">
    <cfRule type="cellIs" dxfId="536" priority="538" operator="lessThan">
      <formula>0</formula>
    </cfRule>
  </conditionalFormatting>
  <conditionalFormatting sqref="CE53">
    <cfRule type="cellIs" dxfId="535" priority="536" operator="lessThan">
      <formula>0</formula>
    </cfRule>
  </conditionalFormatting>
  <conditionalFormatting sqref="CH20:CI20 CI4:CI19 CI22">
    <cfRule type="cellIs" dxfId="534" priority="535" operator="lessThan">
      <formula>0</formula>
    </cfRule>
  </conditionalFormatting>
  <conditionalFormatting sqref="CH3:CI3">
    <cfRule type="cellIs" dxfId="533" priority="534" operator="lessThan">
      <formula>0</formula>
    </cfRule>
  </conditionalFormatting>
  <conditionalFormatting sqref="CH4:CH19">
    <cfRule type="cellIs" dxfId="532" priority="533" operator="lessThan">
      <formula>0</formula>
    </cfRule>
  </conditionalFormatting>
  <conditionalFormatting sqref="CH21:CH22">
    <cfRule type="cellIs" dxfId="531" priority="532" operator="lessThan">
      <formula>0</formula>
    </cfRule>
  </conditionalFormatting>
  <conditionalFormatting sqref="CH24:CI27">
    <cfRule type="cellIs" dxfId="530" priority="529" operator="lessThan">
      <formula>0</formula>
    </cfRule>
  </conditionalFormatting>
  <conditionalFormatting sqref="CI28">
    <cfRule type="cellIs" dxfId="529" priority="531" operator="lessThan">
      <formula>0</formula>
    </cfRule>
  </conditionalFormatting>
  <conditionalFormatting sqref="CH23:CI23">
    <cfRule type="cellIs" dxfId="528" priority="530" operator="lessThan">
      <formula>0</formula>
    </cfRule>
  </conditionalFormatting>
  <conditionalFormatting sqref="CH57:CI69">
    <cfRule type="cellIs" dxfId="527" priority="521" operator="lessThan">
      <formula>0</formula>
    </cfRule>
  </conditionalFormatting>
  <conditionalFormatting sqref="CH29:CI29">
    <cfRule type="cellIs" dxfId="526" priority="528" operator="lessThan">
      <formula>0</formula>
    </cfRule>
  </conditionalFormatting>
  <conditionalFormatting sqref="CH30:CH33">
    <cfRule type="cellIs" dxfId="525" priority="527" operator="lessThan">
      <formula>0</formula>
    </cfRule>
  </conditionalFormatting>
  <conditionalFormatting sqref="CH35:CI35">
    <cfRule type="cellIs" dxfId="524" priority="526" operator="lessThan">
      <formula>0</formula>
    </cfRule>
  </conditionalFormatting>
  <conditionalFormatting sqref="CH36:CI38">
    <cfRule type="cellIs" dxfId="523" priority="525" operator="lessThan">
      <formula>0</formula>
    </cfRule>
  </conditionalFormatting>
  <conditionalFormatting sqref="CH39:CI51">
    <cfRule type="cellIs" dxfId="522" priority="524" operator="lessThan">
      <formula>0</formula>
    </cfRule>
  </conditionalFormatting>
  <conditionalFormatting sqref="CI53">
    <cfRule type="cellIs" dxfId="521" priority="523" operator="lessThan">
      <formula>0</formula>
    </cfRule>
  </conditionalFormatting>
  <conditionalFormatting sqref="CH54:CI56">
    <cfRule type="cellIs" dxfId="520" priority="522" operator="lessThan">
      <formula>0</formula>
    </cfRule>
  </conditionalFormatting>
  <conditionalFormatting sqref="CH53">
    <cfRule type="cellIs" dxfId="519" priority="520" operator="lessThan">
      <formula>0</formula>
    </cfRule>
  </conditionalFormatting>
  <conditionalFormatting sqref="CK20:CL20 CL4:CL19 CL22">
    <cfRule type="cellIs" dxfId="518" priority="519" operator="lessThan">
      <formula>0</formula>
    </cfRule>
  </conditionalFormatting>
  <conditionalFormatting sqref="CK3:CL3">
    <cfRule type="cellIs" dxfId="517" priority="518" operator="lessThan">
      <formula>0</formula>
    </cfRule>
  </conditionalFormatting>
  <conditionalFormatting sqref="CK4:CK19">
    <cfRule type="cellIs" dxfId="516" priority="517" operator="lessThan">
      <formula>0</formula>
    </cfRule>
  </conditionalFormatting>
  <conditionalFormatting sqref="CK21:CK22">
    <cfRule type="cellIs" dxfId="515" priority="516" operator="lessThan">
      <formula>0</formula>
    </cfRule>
  </conditionalFormatting>
  <conditionalFormatting sqref="CK24:CL27">
    <cfRule type="cellIs" dxfId="514" priority="513" operator="lessThan">
      <formula>0</formula>
    </cfRule>
  </conditionalFormatting>
  <conditionalFormatting sqref="CL28">
    <cfRule type="cellIs" dxfId="513" priority="515" operator="lessThan">
      <formula>0</formula>
    </cfRule>
  </conditionalFormatting>
  <conditionalFormatting sqref="CK23:CL23">
    <cfRule type="cellIs" dxfId="512" priority="514" operator="lessThan">
      <formula>0</formula>
    </cfRule>
  </conditionalFormatting>
  <conditionalFormatting sqref="CK57:CL69">
    <cfRule type="cellIs" dxfId="511" priority="505" operator="lessThan">
      <formula>0</formula>
    </cfRule>
  </conditionalFormatting>
  <conditionalFormatting sqref="CK29:CL29">
    <cfRule type="cellIs" dxfId="510" priority="512" operator="lessThan">
      <formula>0</formula>
    </cfRule>
  </conditionalFormatting>
  <conditionalFormatting sqref="CK30:CK33">
    <cfRule type="cellIs" dxfId="509" priority="511" operator="lessThan">
      <formula>0</formula>
    </cfRule>
  </conditionalFormatting>
  <conditionalFormatting sqref="CK35:CL35">
    <cfRule type="cellIs" dxfId="508" priority="510" operator="lessThan">
      <formula>0</formula>
    </cfRule>
  </conditionalFormatting>
  <conditionalFormatting sqref="CK36:CL38">
    <cfRule type="cellIs" dxfId="507" priority="509" operator="lessThan">
      <formula>0</formula>
    </cfRule>
  </conditionalFormatting>
  <conditionalFormatting sqref="CK39:CL51">
    <cfRule type="cellIs" dxfId="506" priority="508" operator="lessThan">
      <formula>0</formula>
    </cfRule>
  </conditionalFormatting>
  <conditionalFormatting sqref="CL53">
    <cfRule type="cellIs" dxfId="505" priority="507" operator="lessThan">
      <formula>0</formula>
    </cfRule>
  </conditionalFormatting>
  <conditionalFormatting sqref="CK54:CL56">
    <cfRule type="cellIs" dxfId="504" priority="506" operator="lessThan">
      <formula>0</formula>
    </cfRule>
  </conditionalFormatting>
  <conditionalFormatting sqref="CK53">
    <cfRule type="cellIs" dxfId="503" priority="504" operator="lessThan">
      <formula>0</formula>
    </cfRule>
  </conditionalFormatting>
  <conditionalFormatting sqref="CN20:CO20 CO4:CO19 CO22">
    <cfRule type="cellIs" dxfId="502" priority="503" operator="lessThan">
      <formula>0</formula>
    </cfRule>
  </conditionalFormatting>
  <conditionalFormatting sqref="CN3:CO3">
    <cfRule type="cellIs" dxfId="501" priority="502" operator="lessThan">
      <formula>0</formula>
    </cfRule>
  </conditionalFormatting>
  <conditionalFormatting sqref="CN4:CN19">
    <cfRule type="cellIs" dxfId="500" priority="501" operator="lessThan">
      <formula>0</formula>
    </cfRule>
  </conditionalFormatting>
  <conditionalFormatting sqref="CN21:CN22">
    <cfRule type="cellIs" dxfId="499" priority="500" operator="lessThan">
      <formula>0</formula>
    </cfRule>
  </conditionalFormatting>
  <conditionalFormatting sqref="CN24:CO27">
    <cfRule type="cellIs" dxfId="498" priority="497" operator="lessThan">
      <formula>0</formula>
    </cfRule>
  </conditionalFormatting>
  <conditionalFormatting sqref="CO28">
    <cfRule type="cellIs" dxfId="497" priority="499" operator="lessThan">
      <formula>0</formula>
    </cfRule>
  </conditionalFormatting>
  <conditionalFormatting sqref="CN23:CO23">
    <cfRule type="cellIs" dxfId="496" priority="498" operator="lessThan">
      <formula>0</formula>
    </cfRule>
  </conditionalFormatting>
  <conditionalFormatting sqref="CN57:CO69">
    <cfRule type="cellIs" dxfId="495" priority="489" operator="lessThan">
      <formula>0</formula>
    </cfRule>
  </conditionalFormatting>
  <conditionalFormatting sqref="CN29:CO29">
    <cfRule type="cellIs" dxfId="494" priority="496" operator="lessThan">
      <formula>0</formula>
    </cfRule>
  </conditionalFormatting>
  <conditionalFormatting sqref="CN30:CN33">
    <cfRule type="cellIs" dxfId="493" priority="495" operator="lessThan">
      <formula>0</formula>
    </cfRule>
  </conditionalFormatting>
  <conditionalFormatting sqref="CN35:CO35">
    <cfRule type="cellIs" dxfId="492" priority="494" operator="lessThan">
      <formula>0</formula>
    </cfRule>
  </conditionalFormatting>
  <conditionalFormatting sqref="CN36:CO38">
    <cfRule type="cellIs" dxfId="491" priority="493" operator="lessThan">
      <formula>0</formula>
    </cfRule>
  </conditionalFormatting>
  <conditionalFormatting sqref="CN39:CO51">
    <cfRule type="cellIs" dxfId="490" priority="492" operator="lessThan">
      <formula>0</formula>
    </cfRule>
  </conditionalFormatting>
  <conditionalFormatting sqref="CO53">
    <cfRule type="cellIs" dxfId="489" priority="491" operator="lessThan">
      <formula>0</formula>
    </cfRule>
  </conditionalFormatting>
  <conditionalFormatting sqref="CN54:CO56">
    <cfRule type="cellIs" dxfId="488" priority="490" operator="lessThan">
      <formula>0</formula>
    </cfRule>
  </conditionalFormatting>
  <conditionalFormatting sqref="CN53">
    <cfRule type="cellIs" dxfId="487" priority="488" operator="lessThan">
      <formula>0</formula>
    </cfRule>
  </conditionalFormatting>
  <conditionalFormatting sqref="CQ20:CR20 CR4:CR19 CR22">
    <cfRule type="cellIs" dxfId="486" priority="487" operator="lessThan">
      <formula>0</formula>
    </cfRule>
  </conditionalFormatting>
  <conditionalFormatting sqref="CQ3:CR3">
    <cfRule type="cellIs" dxfId="485" priority="486" operator="lessThan">
      <formula>0</formula>
    </cfRule>
  </conditionalFormatting>
  <conditionalFormatting sqref="CQ4:CQ19">
    <cfRule type="cellIs" dxfId="484" priority="485" operator="lessThan">
      <formula>0</formula>
    </cfRule>
  </conditionalFormatting>
  <conditionalFormatting sqref="CQ21:CQ22">
    <cfRule type="cellIs" dxfId="483" priority="484" operator="lessThan">
      <formula>0</formula>
    </cfRule>
  </conditionalFormatting>
  <conditionalFormatting sqref="CQ24:CR27">
    <cfRule type="cellIs" dxfId="482" priority="481" operator="lessThan">
      <formula>0</formula>
    </cfRule>
  </conditionalFormatting>
  <conditionalFormatting sqref="CR28">
    <cfRule type="cellIs" dxfId="481" priority="483" operator="lessThan">
      <formula>0</formula>
    </cfRule>
  </conditionalFormatting>
  <conditionalFormatting sqref="CQ23:CR23">
    <cfRule type="cellIs" dxfId="480" priority="482" operator="lessThan">
      <formula>0</formula>
    </cfRule>
  </conditionalFormatting>
  <conditionalFormatting sqref="CQ57:CR69">
    <cfRule type="cellIs" dxfId="479" priority="473" operator="lessThan">
      <formula>0</formula>
    </cfRule>
  </conditionalFormatting>
  <conditionalFormatting sqref="CQ29:CR29">
    <cfRule type="cellIs" dxfId="478" priority="480" operator="lessThan">
      <formula>0</formula>
    </cfRule>
  </conditionalFormatting>
  <conditionalFormatting sqref="CQ30:CQ33">
    <cfRule type="cellIs" dxfId="477" priority="479" operator="lessThan">
      <formula>0</formula>
    </cfRule>
  </conditionalFormatting>
  <conditionalFormatting sqref="CQ35:CR35">
    <cfRule type="cellIs" dxfId="476" priority="478" operator="lessThan">
      <formula>0</formula>
    </cfRule>
  </conditionalFormatting>
  <conditionalFormatting sqref="CQ36:CR38">
    <cfRule type="cellIs" dxfId="475" priority="477" operator="lessThan">
      <formula>0</formula>
    </cfRule>
  </conditionalFormatting>
  <conditionalFormatting sqref="CQ39:CR51">
    <cfRule type="cellIs" dxfId="474" priority="476" operator="lessThan">
      <formula>0</formula>
    </cfRule>
  </conditionalFormatting>
  <conditionalFormatting sqref="CR53">
    <cfRule type="cellIs" dxfId="473" priority="475" operator="lessThan">
      <formula>0</formula>
    </cfRule>
  </conditionalFormatting>
  <conditionalFormatting sqref="CQ54:CR56">
    <cfRule type="cellIs" dxfId="472" priority="474" operator="lessThan">
      <formula>0</formula>
    </cfRule>
  </conditionalFormatting>
  <conditionalFormatting sqref="CQ53">
    <cfRule type="cellIs" dxfId="471" priority="472" operator="lessThan">
      <formula>0</formula>
    </cfRule>
  </conditionalFormatting>
  <conditionalFormatting sqref="CT20:CU20 CU4:CU19 CU22">
    <cfRule type="cellIs" dxfId="470" priority="471" operator="lessThan">
      <formula>0</formula>
    </cfRule>
  </conditionalFormatting>
  <conditionalFormatting sqref="CT3:CU3">
    <cfRule type="cellIs" dxfId="469" priority="470" operator="lessThan">
      <formula>0</formula>
    </cfRule>
  </conditionalFormatting>
  <conditionalFormatting sqref="CT4:CT19">
    <cfRule type="cellIs" dxfId="468" priority="469" operator="lessThan">
      <formula>0</formula>
    </cfRule>
  </conditionalFormatting>
  <conditionalFormatting sqref="CT21:CT22">
    <cfRule type="cellIs" dxfId="467" priority="468" operator="lessThan">
      <formula>0</formula>
    </cfRule>
  </conditionalFormatting>
  <conditionalFormatting sqref="CT24:CU27">
    <cfRule type="cellIs" dxfId="466" priority="465" operator="lessThan">
      <formula>0</formula>
    </cfRule>
  </conditionalFormatting>
  <conditionalFormatting sqref="CU28">
    <cfRule type="cellIs" dxfId="465" priority="467" operator="lessThan">
      <formula>0</formula>
    </cfRule>
  </conditionalFormatting>
  <conditionalFormatting sqref="CT23:CU23">
    <cfRule type="cellIs" dxfId="464" priority="466" operator="lessThan">
      <formula>0</formula>
    </cfRule>
  </conditionalFormatting>
  <conditionalFormatting sqref="CT57:CU69">
    <cfRule type="cellIs" dxfId="463" priority="457" operator="lessThan">
      <formula>0</formula>
    </cfRule>
  </conditionalFormatting>
  <conditionalFormatting sqref="CT29:CU29">
    <cfRule type="cellIs" dxfId="462" priority="464" operator="lessThan">
      <formula>0</formula>
    </cfRule>
  </conditionalFormatting>
  <conditionalFormatting sqref="CT30:CT33">
    <cfRule type="cellIs" dxfId="461" priority="463" operator="lessThan">
      <formula>0</formula>
    </cfRule>
  </conditionalFormatting>
  <conditionalFormatting sqref="CT35:CU35">
    <cfRule type="cellIs" dxfId="460" priority="462" operator="lessThan">
      <formula>0</formula>
    </cfRule>
  </conditionalFormatting>
  <conditionalFormatting sqref="CT36:CU38">
    <cfRule type="cellIs" dxfId="459" priority="461" operator="lessThan">
      <formula>0</formula>
    </cfRule>
  </conditionalFormatting>
  <conditionalFormatting sqref="CT39:CU51">
    <cfRule type="cellIs" dxfId="458" priority="460" operator="lessThan">
      <formula>0</formula>
    </cfRule>
  </conditionalFormatting>
  <conditionalFormatting sqref="CU53">
    <cfRule type="cellIs" dxfId="457" priority="459" operator="lessThan">
      <formula>0</formula>
    </cfRule>
  </conditionalFormatting>
  <conditionalFormatting sqref="CT54:CU56">
    <cfRule type="cellIs" dxfId="456" priority="458" operator="lessThan">
      <formula>0</formula>
    </cfRule>
  </conditionalFormatting>
  <conditionalFormatting sqref="CT53">
    <cfRule type="cellIs" dxfId="455" priority="456" operator="lessThan">
      <formula>0</formula>
    </cfRule>
  </conditionalFormatting>
  <conditionalFormatting sqref="CW20:CX20 CX4:CX19 CX22">
    <cfRule type="cellIs" dxfId="454" priority="455" operator="lessThan">
      <formula>0</formula>
    </cfRule>
  </conditionalFormatting>
  <conditionalFormatting sqref="CW3:CX3">
    <cfRule type="cellIs" dxfId="453" priority="454" operator="lessThan">
      <formula>0</formula>
    </cfRule>
  </conditionalFormatting>
  <conditionalFormatting sqref="CW4:CW19">
    <cfRule type="cellIs" dxfId="452" priority="453" operator="lessThan">
      <formula>0</formula>
    </cfRule>
  </conditionalFormatting>
  <conditionalFormatting sqref="CW21:CW22">
    <cfRule type="cellIs" dxfId="451" priority="452" operator="lessThan">
      <formula>0</formula>
    </cfRule>
  </conditionalFormatting>
  <conditionalFormatting sqref="CW24:CX27">
    <cfRule type="cellIs" dxfId="450" priority="449" operator="lessThan">
      <formula>0</formula>
    </cfRule>
  </conditionalFormatting>
  <conditionalFormatting sqref="CX28">
    <cfRule type="cellIs" dxfId="449" priority="451" operator="lessThan">
      <formula>0</formula>
    </cfRule>
  </conditionalFormatting>
  <conditionalFormatting sqref="CW23:CX23">
    <cfRule type="cellIs" dxfId="448" priority="450" operator="lessThan">
      <formula>0</formula>
    </cfRule>
  </conditionalFormatting>
  <conditionalFormatting sqref="CW57:CX69">
    <cfRule type="cellIs" dxfId="447" priority="441" operator="lessThan">
      <formula>0</formula>
    </cfRule>
  </conditionalFormatting>
  <conditionalFormatting sqref="CW29:CX29">
    <cfRule type="cellIs" dxfId="446" priority="448" operator="lessThan">
      <formula>0</formula>
    </cfRule>
  </conditionalFormatting>
  <conditionalFormatting sqref="CW30:CW33">
    <cfRule type="cellIs" dxfId="445" priority="447" operator="lessThan">
      <formula>0</formula>
    </cfRule>
  </conditionalFormatting>
  <conditionalFormatting sqref="CW35:CX35">
    <cfRule type="cellIs" dxfId="444" priority="446" operator="lessThan">
      <formula>0</formula>
    </cfRule>
  </conditionalFormatting>
  <conditionalFormatting sqref="CW36:CX38">
    <cfRule type="cellIs" dxfId="443" priority="445" operator="lessThan">
      <formula>0</formula>
    </cfRule>
  </conditionalFormatting>
  <conditionalFormatting sqref="CW39:CX51">
    <cfRule type="cellIs" dxfId="442" priority="444" operator="lessThan">
      <formula>0</formula>
    </cfRule>
  </conditionalFormatting>
  <conditionalFormatting sqref="CX53">
    <cfRule type="cellIs" dxfId="441" priority="443" operator="lessThan">
      <formula>0</formula>
    </cfRule>
  </conditionalFormatting>
  <conditionalFormatting sqref="CW54:CX56">
    <cfRule type="cellIs" dxfId="440" priority="442" operator="lessThan">
      <formula>0</formula>
    </cfRule>
  </conditionalFormatting>
  <conditionalFormatting sqref="CW53">
    <cfRule type="cellIs" dxfId="439" priority="440" operator="lessThan">
      <formula>0</formula>
    </cfRule>
  </conditionalFormatting>
  <conditionalFormatting sqref="CZ20:DA20 DA4:DA19 DA22">
    <cfRule type="cellIs" dxfId="438" priority="439" operator="lessThan">
      <formula>0</formula>
    </cfRule>
  </conditionalFormatting>
  <conditionalFormatting sqref="CZ3:DA3">
    <cfRule type="cellIs" dxfId="437" priority="438" operator="lessThan">
      <formula>0</formula>
    </cfRule>
  </conditionalFormatting>
  <conditionalFormatting sqref="CZ4:CZ19">
    <cfRule type="cellIs" dxfId="436" priority="437" operator="lessThan">
      <formula>0</formula>
    </cfRule>
  </conditionalFormatting>
  <conditionalFormatting sqref="CZ21:CZ22">
    <cfRule type="cellIs" dxfId="435" priority="436" operator="lessThan">
      <formula>0</formula>
    </cfRule>
  </conditionalFormatting>
  <conditionalFormatting sqref="CZ24:DA27">
    <cfRule type="cellIs" dxfId="434" priority="433" operator="lessThan">
      <formula>0</formula>
    </cfRule>
  </conditionalFormatting>
  <conditionalFormatting sqref="DA28">
    <cfRule type="cellIs" dxfId="433" priority="435" operator="lessThan">
      <formula>0</formula>
    </cfRule>
  </conditionalFormatting>
  <conditionalFormatting sqref="CZ23:DA23">
    <cfRule type="cellIs" dxfId="432" priority="434" operator="lessThan">
      <formula>0</formula>
    </cfRule>
  </conditionalFormatting>
  <conditionalFormatting sqref="CZ57:DA69">
    <cfRule type="cellIs" dxfId="431" priority="425" operator="lessThan">
      <formula>0</formula>
    </cfRule>
  </conditionalFormatting>
  <conditionalFormatting sqref="CZ29:DA29">
    <cfRule type="cellIs" dxfId="430" priority="432" operator="lessThan">
      <formula>0</formula>
    </cfRule>
  </conditionalFormatting>
  <conditionalFormatting sqref="CZ30:CZ33">
    <cfRule type="cellIs" dxfId="429" priority="431" operator="lessThan">
      <formula>0</formula>
    </cfRule>
  </conditionalFormatting>
  <conditionalFormatting sqref="CZ35:DA35">
    <cfRule type="cellIs" dxfId="428" priority="430" operator="lessThan">
      <formula>0</formula>
    </cfRule>
  </conditionalFormatting>
  <conditionalFormatting sqref="CZ36:DA38">
    <cfRule type="cellIs" dxfId="427" priority="429" operator="lessThan">
      <formula>0</formula>
    </cfRule>
  </conditionalFormatting>
  <conditionalFormatting sqref="CZ39:DA51">
    <cfRule type="cellIs" dxfId="426" priority="428" operator="lessThan">
      <formula>0</formula>
    </cfRule>
  </conditionalFormatting>
  <conditionalFormatting sqref="DA53">
    <cfRule type="cellIs" dxfId="425" priority="427" operator="lessThan">
      <formula>0</formula>
    </cfRule>
  </conditionalFormatting>
  <conditionalFormatting sqref="CZ54:DA56">
    <cfRule type="cellIs" dxfId="424" priority="426" operator="lessThan">
      <formula>0</formula>
    </cfRule>
  </conditionalFormatting>
  <conditionalFormatting sqref="CZ53">
    <cfRule type="cellIs" dxfId="423" priority="424" operator="lessThan">
      <formula>0</formula>
    </cfRule>
  </conditionalFormatting>
  <conditionalFormatting sqref="DC20:DD20 DD4:DD19 DD22">
    <cfRule type="cellIs" dxfId="422" priority="423" operator="lessThan">
      <formula>0</formula>
    </cfRule>
  </conditionalFormatting>
  <conditionalFormatting sqref="DC3:DD3">
    <cfRule type="cellIs" dxfId="421" priority="422" operator="lessThan">
      <formula>0</formula>
    </cfRule>
  </conditionalFormatting>
  <conditionalFormatting sqref="DC4:DC19">
    <cfRule type="cellIs" dxfId="420" priority="421" operator="lessThan">
      <formula>0</formula>
    </cfRule>
  </conditionalFormatting>
  <conditionalFormatting sqref="DC21:DC22">
    <cfRule type="cellIs" dxfId="419" priority="420" operator="lessThan">
      <formula>0</formula>
    </cfRule>
  </conditionalFormatting>
  <conditionalFormatting sqref="DC24:DD27">
    <cfRule type="cellIs" dxfId="418" priority="417" operator="lessThan">
      <formula>0</formula>
    </cfRule>
  </conditionalFormatting>
  <conditionalFormatting sqref="DD28">
    <cfRule type="cellIs" dxfId="417" priority="419" operator="lessThan">
      <formula>0</formula>
    </cfRule>
  </conditionalFormatting>
  <conditionalFormatting sqref="DC23:DD23">
    <cfRule type="cellIs" dxfId="416" priority="418" operator="lessThan">
      <formula>0</formula>
    </cfRule>
  </conditionalFormatting>
  <conditionalFormatting sqref="DC57:DD69">
    <cfRule type="cellIs" dxfId="415" priority="409" operator="lessThan">
      <formula>0</formula>
    </cfRule>
  </conditionalFormatting>
  <conditionalFormatting sqref="DC29:DD29">
    <cfRule type="cellIs" dxfId="414" priority="416" operator="lessThan">
      <formula>0</formula>
    </cfRule>
  </conditionalFormatting>
  <conditionalFormatting sqref="DC30:DC33">
    <cfRule type="cellIs" dxfId="413" priority="415" operator="lessThan">
      <formula>0</formula>
    </cfRule>
  </conditionalFormatting>
  <conditionalFormatting sqref="DC35:DD35">
    <cfRule type="cellIs" dxfId="412" priority="414" operator="lessThan">
      <formula>0</formula>
    </cfRule>
  </conditionalFormatting>
  <conditionalFormatting sqref="DC36:DD38">
    <cfRule type="cellIs" dxfId="411" priority="413" operator="lessThan">
      <formula>0</formula>
    </cfRule>
  </conditionalFormatting>
  <conditionalFormatting sqref="DC39:DD51">
    <cfRule type="cellIs" dxfId="410" priority="412" operator="lessThan">
      <formula>0</formula>
    </cfRule>
  </conditionalFormatting>
  <conditionalFormatting sqref="DD53">
    <cfRule type="cellIs" dxfId="409" priority="411" operator="lessThan">
      <formula>0</formula>
    </cfRule>
  </conditionalFormatting>
  <conditionalFormatting sqref="DC54:DD56">
    <cfRule type="cellIs" dxfId="408" priority="410" operator="lessThan">
      <formula>0</formula>
    </cfRule>
  </conditionalFormatting>
  <conditionalFormatting sqref="DC53">
    <cfRule type="cellIs" dxfId="407" priority="408" operator="lessThan">
      <formula>0</formula>
    </cfRule>
  </conditionalFormatting>
  <conditionalFormatting sqref="DF20:DG20 DG4:DG19 DG22">
    <cfRule type="cellIs" dxfId="406" priority="407" operator="lessThan">
      <formula>0</formula>
    </cfRule>
  </conditionalFormatting>
  <conditionalFormatting sqref="DF3:DG3">
    <cfRule type="cellIs" dxfId="405" priority="406" operator="lessThan">
      <formula>0</formula>
    </cfRule>
  </conditionalFormatting>
  <conditionalFormatting sqref="DF4:DF19">
    <cfRule type="cellIs" dxfId="404" priority="405" operator="lessThan">
      <formula>0</formula>
    </cfRule>
  </conditionalFormatting>
  <conditionalFormatting sqref="DF21:DF22">
    <cfRule type="cellIs" dxfId="403" priority="404" operator="lessThan">
      <formula>0</formula>
    </cfRule>
  </conditionalFormatting>
  <conditionalFormatting sqref="DF24:DG27">
    <cfRule type="cellIs" dxfId="402" priority="401" operator="lessThan">
      <formula>0</formula>
    </cfRule>
  </conditionalFormatting>
  <conditionalFormatting sqref="DG28">
    <cfRule type="cellIs" dxfId="401" priority="403" operator="lessThan">
      <formula>0</formula>
    </cfRule>
  </conditionalFormatting>
  <conditionalFormatting sqref="DF23:DG23">
    <cfRule type="cellIs" dxfId="400" priority="402" operator="lessThan">
      <formula>0</formula>
    </cfRule>
  </conditionalFormatting>
  <conditionalFormatting sqref="DF57:DG69">
    <cfRule type="cellIs" dxfId="399" priority="393" operator="lessThan">
      <formula>0</formula>
    </cfRule>
  </conditionalFormatting>
  <conditionalFormatting sqref="DF29:DG29">
    <cfRule type="cellIs" dxfId="398" priority="400" operator="lessThan">
      <formula>0</formula>
    </cfRule>
  </conditionalFormatting>
  <conditionalFormatting sqref="DF30:DF33">
    <cfRule type="cellIs" dxfId="397" priority="399" operator="lessThan">
      <formula>0</formula>
    </cfRule>
  </conditionalFormatting>
  <conditionalFormatting sqref="DF35:DG35">
    <cfRule type="cellIs" dxfId="396" priority="398" operator="lessThan">
      <formula>0</formula>
    </cfRule>
  </conditionalFormatting>
  <conditionalFormatting sqref="DF36:DG38">
    <cfRule type="cellIs" dxfId="395" priority="397" operator="lessThan">
      <formula>0</formula>
    </cfRule>
  </conditionalFormatting>
  <conditionalFormatting sqref="DF39:DG51">
    <cfRule type="cellIs" dxfId="394" priority="396" operator="lessThan">
      <formula>0</formula>
    </cfRule>
  </conditionalFormatting>
  <conditionalFormatting sqref="DG53">
    <cfRule type="cellIs" dxfId="393" priority="395" operator="lessThan">
      <formula>0</formula>
    </cfRule>
  </conditionalFormatting>
  <conditionalFormatting sqref="DF54:DG56">
    <cfRule type="cellIs" dxfId="392" priority="394" operator="lessThan">
      <formula>0</formula>
    </cfRule>
  </conditionalFormatting>
  <conditionalFormatting sqref="DF53">
    <cfRule type="cellIs" dxfId="391" priority="392" operator="lessThan">
      <formula>0</formula>
    </cfRule>
  </conditionalFormatting>
  <conditionalFormatting sqref="DI20:DJ20 DJ4:DJ19 DJ22">
    <cfRule type="cellIs" dxfId="390" priority="391" operator="lessThan">
      <formula>0</formula>
    </cfRule>
  </conditionalFormatting>
  <conditionalFormatting sqref="DI3:DJ3">
    <cfRule type="cellIs" dxfId="389" priority="390" operator="lessThan">
      <formula>0</formula>
    </cfRule>
  </conditionalFormatting>
  <conditionalFormatting sqref="DI4:DI19">
    <cfRule type="cellIs" dxfId="388" priority="389" operator="lessThan">
      <formula>0</formula>
    </cfRule>
  </conditionalFormatting>
  <conditionalFormatting sqref="DI21:DI22">
    <cfRule type="cellIs" dxfId="387" priority="388" operator="lessThan">
      <formula>0</formula>
    </cfRule>
  </conditionalFormatting>
  <conditionalFormatting sqref="DI24:DJ27">
    <cfRule type="cellIs" dxfId="386" priority="385" operator="lessThan">
      <formula>0</formula>
    </cfRule>
  </conditionalFormatting>
  <conditionalFormatting sqref="DJ28">
    <cfRule type="cellIs" dxfId="385" priority="387" operator="lessThan">
      <formula>0</formula>
    </cfRule>
  </conditionalFormatting>
  <conditionalFormatting sqref="DI23:DJ23">
    <cfRule type="cellIs" dxfId="384" priority="386" operator="lessThan">
      <formula>0</formula>
    </cfRule>
  </conditionalFormatting>
  <conditionalFormatting sqref="DI57:DJ69">
    <cfRule type="cellIs" dxfId="383" priority="377" operator="lessThan">
      <formula>0</formula>
    </cfRule>
  </conditionalFormatting>
  <conditionalFormatting sqref="DI29:DJ29">
    <cfRule type="cellIs" dxfId="382" priority="384" operator="lessThan">
      <formula>0</formula>
    </cfRule>
  </conditionalFormatting>
  <conditionalFormatting sqref="DI30:DI33">
    <cfRule type="cellIs" dxfId="381" priority="383" operator="lessThan">
      <formula>0</formula>
    </cfRule>
  </conditionalFormatting>
  <conditionalFormatting sqref="DI35:DJ35">
    <cfRule type="cellIs" dxfId="380" priority="382" operator="lessThan">
      <formula>0</formula>
    </cfRule>
  </conditionalFormatting>
  <conditionalFormatting sqref="DI36:DJ38">
    <cfRule type="cellIs" dxfId="379" priority="381" operator="lessThan">
      <formula>0</formula>
    </cfRule>
  </conditionalFormatting>
  <conditionalFormatting sqref="DI39:DJ51">
    <cfRule type="cellIs" dxfId="378" priority="380" operator="lessThan">
      <formula>0</formula>
    </cfRule>
  </conditionalFormatting>
  <conditionalFormatting sqref="DJ53">
    <cfRule type="cellIs" dxfId="377" priority="379" operator="lessThan">
      <formula>0</formula>
    </cfRule>
  </conditionalFormatting>
  <conditionalFormatting sqref="DI54:DJ56">
    <cfRule type="cellIs" dxfId="376" priority="378" operator="lessThan">
      <formula>0</formula>
    </cfRule>
  </conditionalFormatting>
  <conditionalFormatting sqref="DI53">
    <cfRule type="cellIs" dxfId="375" priority="376" operator="lessThan">
      <formula>0</formula>
    </cfRule>
  </conditionalFormatting>
  <conditionalFormatting sqref="DL20:DM20 DM4:DM19 DM22">
    <cfRule type="cellIs" dxfId="374" priority="375" operator="lessThan">
      <formula>0</formula>
    </cfRule>
  </conditionalFormatting>
  <conditionalFormatting sqref="DL3:DM3">
    <cfRule type="cellIs" dxfId="373" priority="374" operator="lessThan">
      <formula>0</formula>
    </cfRule>
  </conditionalFormatting>
  <conditionalFormatting sqref="DL4:DL19">
    <cfRule type="cellIs" dxfId="372" priority="373" operator="lessThan">
      <formula>0</formula>
    </cfRule>
  </conditionalFormatting>
  <conditionalFormatting sqref="DL21:DL22">
    <cfRule type="cellIs" dxfId="371" priority="372" operator="lessThan">
      <formula>0</formula>
    </cfRule>
  </conditionalFormatting>
  <conditionalFormatting sqref="DL24:DM27">
    <cfRule type="cellIs" dxfId="370" priority="369" operator="lessThan">
      <formula>0</formula>
    </cfRule>
  </conditionalFormatting>
  <conditionalFormatting sqref="DM28">
    <cfRule type="cellIs" dxfId="369" priority="371" operator="lessThan">
      <formula>0</formula>
    </cfRule>
  </conditionalFormatting>
  <conditionalFormatting sqref="DL23:DM23">
    <cfRule type="cellIs" dxfId="368" priority="370" operator="lessThan">
      <formula>0</formula>
    </cfRule>
  </conditionalFormatting>
  <conditionalFormatting sqref="DL57:DM69">
    <cfRule type="cellIs" dxfId="367" priority="361" operator="lessThan">
      <formula>0</formula>
    </cfRule>
  </conditionalFormatting>
  <conditionalFormatting sqref="DL29:DM29">
    <cfRule type="cellIs" dxfId="366" priority="368" operator="lessThan">
      <formula>0</formula>
    </cfRule>
  </conditionalFormatting>
  <conditionalFormatting sqref="DL30:DL33">
    <cfRule type="cellIs" dxfId="365" priority="367" operator="lessThan">
      <formula>0</formula>
    </cfRule>
  </conditionalFormatting>
  <conditionalFormatting sqref="DL35:DM35">
    <cfRule type="cellIs" dxfId="364" priority="366" operator="lessThan">
      <formula>0</formula>
    </cfRule>
  </conditionalFormatting>
  <conditionalFormatting sqref="DL36:DM38">
    <cfRule type="cellIs" dxfId="363" priority="365" operator="lessThan">
      <formula>0</formula>
    </cfRule>
  </conditionalFormatting>
  <conditionalFormatting sqref="DL39:DM51">
    <cfRule type="cellIs" dxfId="362" priority="364" operator="lessThan">
      <formula>0</formula>
    </cfRule>
  </conditionalFormatting>
  <conditionalFormatting sqref="DM53">
    <cfRule type="cellIs" dxfId="361" priority="363" operator="lessThan">
      <formula>0</formula>
    </cfRule>
  </conditionalFormatting>
  <conditionalFormatting sqref="DL54:DM56">
    <cfRule type="cellIs" dxfId="360" priority="362" operator="lessThan">
      <formula>0</formula>
    </cfRule>
  </conditionalFormatting>
  <conditionalFormatting sqref="DL53">
    <cfRule type="cellIs" dxfId="359" priority="360" operator="lessThan">
      <formula>0</formula>
    </cfRule>
  </conditionalFormatting>
  <conditionalFormatting sqref="DO20:DP20 DP4:DP19 DP22">
    <cfRule type="cellIs" dxfId="358" priority="359" operator="lessThan">
      <formula>0</formula>
    </cfRule>
  </conditionalFormatting>
  <conditionalFormatting sqref="DO3:DP3">
    <cfRule type="cellIs" dxfId="357" priority="358" operator="lessThan">
      <formula>0</formula>
    </cfRule>
  </conditionalFormatting>
  <conditionalFormatting sqref="DO4:DO19">
    <cfRule type="cellIs" dxfId="356" priority="357" operator="lessThan">
      <formula>0</formula>
    </cfRule>
  </conditionalFormatting>
  <conditionalFormatting sqref="DO21:DO22">
    <cfRule type="cellIs" dxfId="355" priority="356" operator="lessThan">
      <formula>0</formula>
    </cfRule>
  </conditionalFormatting>
  <conditionalFormatting sqref="DO24:DP27">
    <cfRule type="cellIs" dxfId="354" priority="353" operator="lessThan">
      <formula>0</formula>
    </cfRule>
  </conditionalFormatting>
  <conditionalFormatting sqref="DP28">
    <cfRule type="cellIs" dxfId="353" priority="355" operator="lessThan">
      <formula>0</formula>
    </cfRule>
  </conditionalFormatting>
  <conditionalFormatting sqref="DO23:DP23">
    <cfRule type="cellIs" dxfId="352" priority="354" operator="lessThan">
      <formula>0</formula>
    </cfRule>
  </conditionalFormatting>
  <conditionalFormatting sqref="DO57:DP69">
    <cfRule type="cellIs" dxfId="351" priority="345" operator="lessThan">
      <formula>0</formula>
    </cfRule>
  </conditionalFormatting>
  <conditionalFormatting sqref="DO29:DP29">
    <cfRule type="cellIs" dxfId="350" priority="352" operator="lessThan">
      <formula>0</formula>
    </cfRule>
  </conditionalFormatting>
  <conditionalFormatting sqref="DO30:DO33">
    <cfRule type="cellIs" dxfId="349" priority="351" operator="lessThan">
      <formula>0</formula>
    </cfRule>
  </conditionalFormatting>
  <conditionalFormatting sqref="DO35:DP35">
    <cfRule type="cellIs" dxfId="348" priority="350" operator="lessThan">
      <formula>0</formula>
    </cfRule>
  </conditionalFormatting>
  <conditionalFormatting sqref="DO36:DP38">
    <cfRule type="cellIs" dxfId="347" priority="349" operator="lessThan">
      <formula>0</formula>
    </cfRule>
  </conditionalFormatting>
  <conditionalFormatting sqref="DO39:DP51">
    <cfRule type="cellIs" dxfId="346" priority="348" operator="lessThan">
      <formula>0</formula>
    </cfRule>
  </conditionalFormatting>
  <conditionalFormatting sqref="DP53">
    <cfRule type="cellIs" dxfId="345" priority="347" operator="lessThan">
      <formula>0</formula>
    </cfRule>
  </conditionalFormatting>
  <conditionalFormatting sqref="DO54:DP56">
    <cfRule type="cellIs" dxfId="344" priority="346" operator="lessThan">
      <formula>0</formula>
    </cfRule>
  </conditionalFormatting>
  <conditionalFormatting sqref="DO53">
    <cfRule type="cellIs" dxfId="343" priority="344" operator="lessThan">
      <formula>0</formula>
    </cfRule>
  </conditionalFormatting>
  <conditionalFormatting sqref="DR20:DS20 DS4:DS19 DS21:DS22">
    <cfRule type="cellIs" dxfId="342" priority="343" operator="lessThan">
      <formula>0</formula>
    </cfRule>
  </conditionalFormatting>
  <conditionalFormatting sqref="DR3:DS3">
    <cfRule type="cellIs" dxfId="341" priority="342" operator="lessThan">
      <formula>0</formula>
    </cfRule>
  </conditionalFormatting>
  <conditionalFormatting sqref="DR4:DR19">
    <cfRule type="cellIs" dxfId="340" priority="341" operator="lessThan">
      <formula>0</formula>
    </cfRule>
  </conditionalFormatting>
  <conditionalFormatting sqref="DR21:DR22">
    <cfRule type="cellIs" dxfId="339" priority="340" operator="lessThan">
      <formula>0</formula>
    </cfRule>
  </conditionalFormatting>
  <conditionalFormatting sqref="DR24:DS27">
    <cfRule type="cellIs" dxfId="338" priority="337" operator="lessThan">
      <formula>0</formula>
    </cfRule>
  </conditionalFormatting>
  <conditionalFormatting sqref="DS28">
    <cfRule type="cellIs" dxfId="337" priority="339" operator="lessThan">
      <formula>0</formula>
    </cfRule>
  </conditionalFormatting>
  <conditionalFormatting sqref="DR23:DS23">
    <cfRule type="cellIs" dxfId="336" priority="338" operator="lessThan">
      <formula>0</formula>
    </cfRule>
  </conditionalFormatting>
  <conditionalFormatting sqref="DR57:DS69">
    <cfRule type="cellIs" dxfId="335" priority="329" operator="lessThan">
      <formula>0</formula>
    </cfRule>
  </conditionalFormatting>
  <conditionalFormatting sqref="DR29:DS29">
    <cfRule type="cellIs" dxfId="334" priority="336" operator="lessThan">
      <formula>0</formula>
    </cfRule>
  </conditionalFormatting>
  <conditionalFormatting sqref="DR30:DR33">
    <cfRule type="cellIs" dxfId="333" priority="335" operator="lessThan">
      <formula>0</formula>
    </cfRule>
  </conditionalFormatting>
  <conditionalFormatting sqref="DR35:DS35">
    <cfRule type="cellIs" dxfId="332" priority="334" operator="lessThan">
      <formula>0</formula>
    </cfRule>
  </conditionalFormatting>
  <conditionalFormatting sqref="DR36:DS38">
    <cfRule type="cellIs" dxfId="331" priority="333" operator="lessThan">
      <formula>0</formula>
    </cfRule>
  </conditionalFormatting>
  <conditionalFormatting sqref="DR39:DS51">
    <cfRule type="cellIs" dxfId="330" priority="332" operator="lessThan">
      <formula>0</formula>
    </cfRule>
  </conditionalFormatting>
  <conditionalFormatting sqref="DS53">
    <cfRule type="cellIs" dxfId="329" priority="331" operator="lessThan">
      <formula>0</formula>
    </cfRule>
  </conditionalFormatting>
  <conditionalFormatting sqref="DR54:DS56">
    <cfRule type="cellIs" dxfId="328" priority="330" operator="lessThan">
      <formula>0</formula>
    </cfRule>
  </conditionalFormatting>
  <conditionalFormatting sqref="DR53">
    <cfRule type="cellIs" dxfId="327" priority="328" operator="lessThan">
      <formula>0</formula>
    </cfRule>
  </conditionalFormatting>
  <conditionalFormatting sqref="DU20:DV20 DV4:DV19 DV21:DV22">
    <cfRule type="cellIs" dxfId="326" priority="327" operator="lessThan">
      <formula>0</formula>
    </cfRule>
  </conditionalFormatting>
  <conditionalFormatting sqref="DU3:DV3">
    <cfRule type="cellIs" dxfId="325" priority="326" operator="lessThan">
      <formula>0</formula>
    </cfRule>
  </conditionalFormatting>
  <conditionalFormatting sqref="DU4:DU19">
    <cfRule type="cellIs" dxfId="324" priority="325" operator="lessThan">
      <formula>0</formula>
    </cfRule>
  </conditionalFormatting>
  <conditionalFormatting sqref="DU21:DU22">
    <cfRule type="cellIs" dxfId="323" priority="324" operator="lessThan">
      <formula>0</formula>
    </cfRule>
  </conditionalFormatting>
  <conditionalFormatting sqref="DU24:DV27">
    <cfRule type="cellIs" dxfId="322" priority="321" operator="lessThan">
      <formula>0</formula>
    </cfRule>
  </conditionalFormatting>
  <conditionalFormatting sqref="DV28">
    <cfRule type="cellIs" dxfId="321" priority="323" operator="lessThan">
      <formula>0</formula>
    </cfRule>
  </conditionalFormatting>
  <conditionalFormatting sqref="DU23:DV23">
    <cfRule type="cellIs" dxfId="320" priority="322" operator="lessThan">
      <formula>0</formula>
    </cfRule>
  </conditionalFormatting>
  <conditionalFormatting sqref="DU57:DV69">
    <cfRule type="cellIs" dxfId="319" priority="313" operator="lessThan">
      <formula>0</formula>
    </cfRule>
  </conditionalFormatting>
  <conditionalFormatting sqref="DU29:DV29">
    <cfRule type="cellIs" dxfId="318" priority="320" operator="lessThan">
      <formula>0</formula>
    </cfRule>
  </conditionalFormatting>
  <conditionalFormatting sqref="DU30:DU33">
    <cfRule type="cellIs" dxfId="317" priority="319" operator="lessThan">
      <formula>0</formula>
    </cfRule>
  </conditionalFormatting>
  <conditionalFormatting sqref="DU35:DV35">
    <cfRule type="cellIs" dxfId="316" priority="318" operator="lessThan">
      <formula>0</formula>
    </cfRule>
  </conditionalFormatting>
  <conditionalFormatting sqref="DU36:DV38">
    <cfRule type="cellIs" dxfId="315" priority="317" operator="lessThan">
      <formula>0</formula>
    </cfRule>
  </conditionalFormatting>
  <conditionalFormatting sqref="DU39:DV51">
    <cfRule type="cellIs" dxfId="314" priority="316" operator="lessThan">
      <formula>0</formula>
    </cfRule>
  </conditionalFormatting>
  <conditionalFormatting sqref="DV53">
    <cfRule type="cellIs" dxfId="313" priority="315" operator="lessThan">
      <formula>0</formula>
    </cfRule>
  </conditionalFormatting>
  <conditionalFormatting sqref="DU54:DV56">
    <cfRule type="cellIs" dxfId="312" priority="314" operator="lessThan">
      <formula>0</formula>
    </cfRule>
  </conditionalFormatting>
  <conditionalFormatting sqref="DU53">
    <cfRule type="cellIs" dxfId="311" priority="312" operator="lessThan">
      <formula>0</formula>
    </cfRule>
  </conditionalFormatting>
  <conditionalFormatting sqref="DX20:DY20 DY4:DY19 DY21:DY22">
    <cfRule type="cellIs" dxfId="310" priority="311" operator="lessThan">
      <formula>0</formula>
    </cfRule>
  </conditionalFormatting>
  <conditionalFormatting sqref="DX3:DY3">
    <cfRule type="cellIs" dxfId="309" priority="310" operator="lessThan">
      <formula>0</formula>
    </cfRule>
  </conditionalFormatting>
  <conditionalFormatting sqref="DX4:DX19">
    <cfRule type="cellIs" dxfId="308" priority="309" operator="lessThan">
      <formula>0</formula>
    </cfRule>
  </conditionalFormatting>
  <conditionalFormatting sqref="DX21:DX22">
    <cfRule type="cellIs" dxfId="307" priority="308" operator="lessThan">
      <formula>0</formula>
    </cfRule>
  </conditionalFormatting>
  <conditionalFormatting sqref="DX24:DY27">
    <cfRule type="cellIs" dxfId="306" priority="305" operator="lessThan">
      <formula>0</formula>
    </cfRule>
  </conditionalFormatting>
  <conditionalFormatting sqref="DY28">
    <cfRule type="cellIs" dxfId="305" priority="307" operator="lessThan">
      <formula>0</formula>
    </cfRule>
  </conditionalFormatting>
  <conditionalFormatting sqref="DX23:DY23">
    <cfRule type="cellIs" dxfId="304" priority="306" operator="lessThan">
      <formula>0</formula>
    </cfRule>
  </conditionalFormatting>
  <conditionalFormatting sqref="DX57:DY69">
    <cfRule type="cellIs" dxfId="303" priority="297" operator="lessThan">
      <formula>0</formula>
    </cfRule>
  </conditionalFormatting>
  <conditionalFormatting sqref="DX29:DY29">
    <cfRule type="cellIs" dxfId="302" priority="304" operator="lessThan">
      <formula>0</formula>
    </cfRule>
  </conditionalFormatting>
  <conditionalFormatting sqref="DX30:DX33">
    <cfRule type="cellIs" dxfId="301" priority="303" operator="lessThan">
      <formula>0</formula>
    </cfRule>
  </conditionalFormatting>
  <conditionalFormatting sqref="DX35:DY35">
    <cfRule type="cellIs" dxfId="300" priority="302" operator="lessThan">
      <formula>0</formula>
    </cfRule>
  </conditionalFormatting>
  <conditionalFormatting sqref="DX36:DY38">
    <cfRule type="cellIs" dxfId="299" priority="301" operator="lessThan">
      <formula>0</formula>
    </cfRule>
  </conditionalFormatting>
  <conditionalFormatting sqref="DX39:DY51">
    <cfRule type="cellIs" dxfId="298" priority="300" operator="lessThan">
      <formula>0</formula>
    </cfRule>
  </conditionalFormatting>
  <conditionalFormatting sqref="DY53">
    <cfRule type="cellIs" dxfId="297" priority="299" operator="lessThan">
      <formula>0</formula>
    </cfRule>
  </conditionalFormatting>
  <conditionalFormatting sqref="DX54:DY56">
    <cfRule type="cellIs" dxfId="296" priority="298" operator="lessThan">
      <formula>0</formula>
    </cfRule>
  </conditionalFormatting>
  <conditionalFormatting sqref="DX53">
    <cfRule type="cellIs" dxfId="295" priority="296" operator="lessThan">
      <formula>0</formula>
    </cfRule>
  </conditionalFormatting>
  <conditionalFormatting sqref="EA20:EB20 EB4:EB19 EB21:EB22">
    <cfRule type="cellIs" dxfId="294" priority="295" operator="lessThan">
      <formula>0</formula>
    </cfRule>
  </conditionalFormatting>
  <conditionalFormatting sqref="EA3:EB3">
    <cfRule type="cellIs" dxfId="293" priority="294" operator="lessThan">
      <formula>0</formula>
    </cfRule>
  </conditionalFormatting>
  <conditionalFormatting sqref="EA4:EA19">
    <cfRule type="cellIs" dxfId="292" priority="293" operator="lessThan">
      <formula>0</formula>
    </cfRule>
  </conditionalFormatting>
  <conditionalFormatting sqref="EA21:EA22">
    <cfRule type="cellIs" dxfId="291" priority="292" operator="lessThan">
      <formula>0</formula>
    </cfRule>
  </conditionalFormatting>
  <conditionalFormatting sqref="EA24:EB27">
    <cfRule type="cellIs" dxfId="290" priority="289" operator="lessThan">
      <formula>0</formula>
    </cfRule>
  </conditionalFormatting>
  <conditionalFormatting sqref="EB28">
    <cfRule type="cellIs" dxfId="289" priority="291" operator="lessThan">
      <formula>0</formula>
    </cfRule>
  </conditionalFormatting>
  <conditionalFormatting sqref="EA23:EB23">
    <cfRule type="cellIs" dxfId="288" priority="290" operator="lessThan">
      <formula>0</formula>
    </cfRule>
  </conditionalFormatting>
  <conditionalFormatting sqref="EA57:EB69">
    <cfRule type="cellIs" dxfId="287" priority="281" operator="lessThan">
      <formula>0</formula>
    </cfRule>
  </conditionalFormatting>
  <conditionalFormatting sqref="EA29:EB29">
    <cfRule type="cellIs" dxfId="286" priority="288" operator="lessThan">
      <formula>0</formula>
    </cfRule>
  </conditionalFormatting>
  <conditionalFormatting sqref="EA30:EA33">
    <cfRule type="cellIs" dxfId="285" priority="287" operator="lessThan">
      <formula>0</formula>
    </cfRule>
  </conditionalFormatting>
  <conditionalFormatting sqref="EA35:EB35">
    <cfRule type="cellIs" dxfId="284" priority="286" operator="lessThan">
      <formula>0</formula>
    </cfRule>
  </conditionalFormatting>
  <conditionalFormatting sqref="EA36:EB38">
    <cfRule type="cellIs" dxfId="283" priority="285" operator="lessThan">
      <formula>0</formula>
    </cfRule>
  </conditionalFormatting>
  <conditionalFormatting sqref="EA39:EB51">
    <cfRule type="cellIs" dxfId="282" priority="284" operator="lessThan">
      <formula>0</formula>
    </cfRule>
  </conditionalFormatting>
  <conditionalFormatting sqref="EB53">
    <cfRule type="cellIs" dxfId="281" priority="283" operator="lessThan">
      <formula>0</formula>
    </cfRule>
  </conditionalFormatting>
  <conditionalFormatting sqref="EA54:EB56">
    <cfRule type="cellIs" dxfId="280" priority="282" operator="lessThan">
      <formula>0</formula>
    </cfRule>
  </conditionalFormatting>
  <conditionalFormatting sqref="EA53">
    <cfRule type="cellIs" dxfId="279" priority="280" operator="lessThan">
      <formula>0</formula>
    </cfRule>
  </conditionalFormatting>
  <conditionalFormatting sqref="ED20:EE20 EE4:EE19 EE21:EE22">
    <cfRule type="cellIs" dxfId="278" priority="279" operator="lessThan">
      <formula>0</formula>
    </cfRule>
  </conditionalFormatting>
  <conditionalFormatting sqref="ED3:EE3">
    <cfRule type="cellIs" dxfId="277" priority="278" operator="lessThan">
      <formula>0</formula>
    </cfRule>
  </conditionalFormatting>
  <conditionalFormatting sqref="ED4:ED19">
    <cfRule type="cellIs" dxfId="276" priority="277" operator="lessThan">
      <formula>0</formula>
    </cfRule>
  </conditionalFormatting>
  <conditionalFormatting sqref="ED21:ED22">
    <cfRule type="cellIs" dxfId="275" priority="276" operator="lessThan">
      <formula>0</formula>
    </cfRule>
  </conditionalFormatting>
  <conditionalFormatting sqref="ED24:EE27">
    <cfRule type="cellIs" dxfId="274" priority="273" operator="lessThan">
      <formula>0</formula>
    </cfRule>
  </conditionalFormatting>
  <conditionalFormatting sqref="EE28">
    <cfRule type="cellIs" dxfId="273" priority="275" operator="lessThan">
      <formula>0</formula>
    </cfRule>
  </conditionalFormatting>
  <conditionalFormatting sqref="ED23:EE23">
    <cfRule type="cellIs" dxfId="272" priority="274" operator="lessThan">
      <formula>0</formula>
    </cfRule>
  </conditionalFormatting>
  <conditionalFormatting sqref="ED57:EE69">
    <cfRule type="cellIs" dxfId="271" priority="265" operator="lessThan">
      <formula>0</formula>
    </cfRule>
  </conditionalFormatting>
  <conditionalFormatting sqref="ED29:EE29">
    <cfRule type="cellIs" dxfId="270" priority="272" operator="lessThan">
      <formula>0</formula>
    </cfRule>
  </conditionalFormatting>
  <conditionalFormatting sqref="ED30:ED33">
    <cfRule type="cellIs" dxfId="269" priority="271" operator="lessThan">
      <formula>0</formula>
    </cfRule>
  </conditionalFormatting>
  <conditionalFormatting sqref="ED35:EE35">
    <cfRule type="cellIs" dxfId="268" priority="270" operator="lessThan">
      <formula>0</formula>
    </cfRule>
  </conditionalFormatting>
  <conditionalFormatting sqref="ED36:EE38">
    <cfRule type="cellIs" dxfId="267" priority="269" operator="lessThan">
      <formula>0</formula>
    </cfRule>
  </conditionalFormatting>
  <conditionalFormatting sqref="ED39:EE51">
    <cfRule type="cellIs" dxfId="266" priority="268" operator="lessThan">
      <formula>0</formula>
    </cfRule>
  </conditionalFormatting>
  <conditionalFormatting sqref="EE53">
    <cfRule type="cellIs" dxfId="265" priority="267" operator="lessThan">
      <formula>0</formula>
    </cfRule>
  </conditionalFormatting>
  <conditionalFormatting sqref="ED54:EE56">
    <cfRule type="cellIs" dxfId="264" priority="266" operator="lessThan">
      <formula>0</formula>
    </cfRule>
  </conditionalFormatting>
  <conditionalFormatting sqref="ED53">
    <cfRule type="cellIs" dxfId="263" priority="264" operator="lessThan">
      <formula>0</formula>
    </cfRule>
  </conditionalFormatting>
  <conditionalFormatting sqref="EG20:EH20 EH4:EH19 EH21:EH22">
    <cfRule type="cellIs" dxfId="262" priority="263" operator="lessThan">
      <formula>0</formula>
    </cfRule>
  </conditionalFormatting>
  <conditionalFormatting sqref="EG3:EH3">
    <cfRule type="cellIs" dxfId="261" priority="262" operator="lessThan">
      <formula>0</formula>
    </cfRule>
  </conditionalFormatting>
  <conditionalFormatting sqref="EG4:EG19">
    <cfRule type="cellIs" dxfId="260" priority="261" operator="lessThan">
      <formula>0</formula>
    </cfRule>
  </conditionalFormatting>
  <conditionalFormatting sqref="EG21:EG22">
    <cfRule type="cellIs" dxfId="259" priority="260" operator="lessThan">
      <formula>0</formula>
    </cfRule>
  </conditionalFormatting>
  <conditionalFormatting sqref="EG24:EH27">
    <cfRule type="cellIs" dxfId="258" priority="257" operator="lessThan">
      <formula>0</formula>
    </cfRule>
  </conditionalFormatting>
  <conditionalFormatting sqref="EH28">
    <cfRule type="cellIs" dxfId="257" priority="259" operator="lessThan">
      <formula>0</formula>
    </cfRule>
  </conditionalFormatting>
  <conditionalFormatting sqref="EG23:EH23">
    <cfRule type="cellIs" dxfId="256" priority="258" operator="lessThan">
      <formula>0</formula>
    </cfRule>
  </conditionalFormatting>
  <conditionalFormatting sqref="EG57:EH69">
    <cfRule type="cellIs" dxfId="255" priority="249" operator="lessThan">
      <formula>0</formula>
    </cfRule>
  </conditionalFormatting>
  <conditionalFormatting sqref="EG29:EH29">
    <cfRule type="cellIs" dxfId="254" priority="256" operator="lessThan">
      <formula>0</formula>
    </cfRule>
  </conditionalFormatting>
  <conditionalFormatting sqref="EG30:EG33">
    <cfRule type="cellIs" dxfId="253" priority="255" operator="lessThan">
      <formula>0</formula>
    </cfRule>
  </conditionalFormatting>
  <conditionalFormatting sqref="EG35:EH35">
    <cfRule type="cellIs" dxfId="252" priority="254" operator="lessThan">
      <formula>0</formula>
    </cfRule>
  </conditionalFormatting>
  <conditionalFormatting sqref="EG36:EH38">
    <cfRule type="cellIs" dxfId="251" priority="253" operator="lessThan">
      <formula>0</formula>
    </cfRule>
  </conditionalFormatting>
  <conditionalFormatting sqref="EG39:EH51">
    <cfRule type="cellIs" dxfId="250" priority="252" operator="lessThan">
      <formula>0</formula>
    </cfRule>
  </conditionalFormatting>
  <conditionalFormatting sqref="EH53">
    <cfRule type="cellIs" dxfId="249" priority="251" operator="lessThan">
      <formula>0</formula>
    </cfRule>
  </conditionalFormatting>
  <conditionalFormatting sqref="EG54:EH56">
    <cfRule type="cellIs" dxfId="248" priority="250" operator="lessThan">
      <formula>0</formula>
    </cfRule>
  </conditionalFormatting>
  <conditionalFormatting sqref="EG53">
    <cfRule type="cellIs" dxfId="247" priority="248" operator="lessThan">
      <formula>0</formula>
    </cfRule>
  </conditionalFormatting>
  <conditionalFormatting sqref="EJ20:EK20 EK4:EK19 EK21:EK22">
    <cfRule type="cellIs" dxfId="246" priority="247" operator="lessThan">
      <formula>0</formula>
    </cfRule>
  </conditionalFormatting>
  <conditionalFormatting sqref="EJ3:EK3">
    <cfRule type="cellIs" dxfId="245" priority="246" operator="lessThan">
      <formula>0</formula>
    </cfRule>
  </conditionalFormatting>
  <conditionalFormatting sqref="EJ4:EJ19">
    <cfRule type="cellIs" dxfId="244" priority="245" operator="lessThan">
      <formula>0</formula>
    </cfRule>
  </conditionalFormatting>
  <conditionalFormatting sqref="EJ21:EJ22">
    <cfRule type="cellIs" dxfId="243" priority="244" operator="lessThan">
      <formula>0</formula>
    </cfRule>
  </conditionalFormatting>
  <conditionalFormatting sqref="EJ24:EK27">
    <cfRule type="cellIs" dxfId="242" priority="241" operator="lessThan">
      <formula>0</formula>
    </cfRule>
  </conditionalFormatting>
  <conditionalFormatting sqref="EK28">
    <cfRule type="cellIs" dxfId="241" priority="243" operator="lessThan">
      <formula>0</formula>
    </cfRule>
  </conditionalFormatting>
  <conditionalFormatting sqref="EJ23:EK23">
    <cfRule type="cellIs" dxfId="240" priority="242" operator="lessThan">
      <formula>0</formula>
    </cfRule>
  </conditionalFormatting>
  <conditionalFormatting sqref="EJ57:EK69">
    <cfRule type="cellIs" dxfId="239" priority="233" operator="lessThan">
      <formula>0</formula>
    </cfRule>
  </conditionalFormatting>
  <conditionalFormatting sqref="EJ29:EK29">
    <cfRule type="cellIs" dxfId="238" priority="240" operator="lessThan">
      <formula>0</formula>
    </cfRule>
  </conditionalFormatting>
  <conditionalFormatting sqref="EJ30:EJ33">
    <cfRule type="cellIs" dxfId="237" priority="239" operator="lessThan">
      <formula>0</formula>
    </cfRule>
  </conditionalFormatting>
  <conditionalFormatting sqref="EJ35:EK35">
    <cfRule type="cellIs" dxfId="236" priority="238" operator="lessThan">
      <formula>0</formula>
    </cfRule>
  </conditionalFormatting>
  <conditionalFormatting sqref="EJ36:EK38">
    <cfRule type="cellIs" dxfId="235" priority="237" operator="lessThan">
      <formula>0</formula>
    </cfRule>
  </conditionalFormatting>
  <conditionalFormatting sqref="EJ39:EK51">
    <cfRule type="cellIs" dxfId="234" priority="236" operator="lessThan">
      <formula>0</formula>
    </cfRule>
  </conditionalFormatting>
  <conditionalFormatting sqref="EK53">
    <cfRule type="cellIs" dxfId="233" priority="235" operator="lessThan">
      <formula>0</formula>
    </cfRule>
  </conditionalFormatting>
  <conditionalFormatting sqref="EJ54:EK56">
    <cfRule type="cellIs" dxfId="232" priority="234" operator="lessThan">
      <formula>0</formula>
    </cfRule>
  </conditionalFormatting>
  <conditionalFormatting sqref="EJ53">
    <cfRule type="cellIs" dxfId="231" priority="232" operator="lessThan">
      <formula>0</formula>
    </cfRule>
  </conditionalFormatting>
  <conditionalFormatting sqref="EM20:EN20 EN4:EN19 EN21:EN22">
    <cfRule type="cellIs" dxfId="230" priority="231" operator="lessThan">
      <formula>0</formula>
    </cfRule>
  </conditionalFormatting>
  <conditionalFormatting sqref="EM3:EN3">
    <cfRule type="cellIs" dxfId="229" priority="230" operator="lessThan">
      <formula>0</formula>
    </cfRule>
  </conditionalFormatting>
  <conditionalFormatting sqref="EM4:EM19">
    <cfRule type="cellIs" dxfId="228" priority="229" operator="lessThan">
      <formula>0</formula>
    </cfRule>
  </conditionalFormatting>
  <conditionalFormatting sqref="EM21:EM22">
    <cfRule type="cellIs" dxfId="227" priority="228" operator="lessThan">
      <formula>0</formula>
    </cfRule>
  </conditionalFormatting>
  <conditionalFormatting sqref="EM24:EN27">
    <cfRule type="cellIs" dxfId="226" priority="225" operator="lessThan">
      <formula>0</formula>
    </cfRule>
  </conditionalFormatting>
  <conditionalFormatting sqref="EN28">
    <cfRule type="cellIs" dxfId="225" priority="227" operator="lessThan">
      <formula>0</formula>
    </cfRule>
  </conditionalFormatting>
  <conditionalFormatting sqref="EM23:EN23">
    <cfRule type="cellIs" dxfId="224" priority="226" operator="lessThan">
      <formula>0</formula>
    </cfRule>
  </conditionalFormatting>
  <conditionalFormatting sqref="EM57:EN69">
    <cfRule type="cellIs" dxfId="223" priority="217" operator="lessThan">
      <formula>0</formula>
    </cfRule>
  </conditionalFormatting>
  <conditionalFormatting sqref="EM29:EN29">
    <cfRule type="cellIs" dxfId="222" priority="224" operator="lessThan">
      <formula>0</formula>
    </cfRule>
  </conditionalFormatting>
  <conditionalFormatting sqref="EM30:EM33">
    <cfRule type="cellIs" dxfId="221" priority="223" operator="lessThan">
      <formula>0</formula>
    </cfRule>
  </conditionalFormatting>
  <conditionalFormatting sqref="EM35:EN35">
    <cfRule type="cellIs" dxfId="220" priority="222" operator="lessThan">
      <formula>0</formula>
    </cfRule>
  </conditionalFormatting>
  <conditionalFormatting sqref="EM36:EN38">
    <cfRule type="cellIs" dxfId="219" priority="221" operator="lessThan">
      <formula>0</formula>
    </cfRule>
  </conditionalFormatting>
  <conditionalFormatting sqref="EM39:EN51">
    <cfRule type="cellIs" dxfId="218" priority="220" operator="lessThan">
      <formula>0</formula>
    </cfRule>
  </conditionalFormatting>
  <conditionalFormatting sqref="EN53">
    <cfRule type="cellIs" dxfId="217" priority="219" operator="lessThan">
      <formula>0</formula>
    </cfRule>
  </conditionalFormatting>
  <conditionalFormatting sqref="EM54:EN56">
    <cfRule type="cellIs" dxfId="216" priority="218" operator="lessThan">
      <formula>0</formula>
    </cfRule>
  </conditionalFormatting>
  <conditionalFormatting sqref="EM53">
    <cfRule type="cellIs" dxfId="215" priority="216" operator="lessThan">
      <formula>0</formula>
    </cfRule>
  </conditionalFormatting>
  <conditionalFormatting sqref="EP20:EQ20 EQ4:EQ19 EQ21:EQ22">
    <cfRule type="cellIs" dxfId="214" priority="215" operator="lessThan">
      <formula>0</formula>
    </cfRule>
  </conditionalFormatting>
  <conditionalFormatting sqref="EP3:EQ3">
    <cfRule type="cellIs" dxfId="213" priority="214" operator="lessThan">
      <formula>0</formula>
    </cfRule>
  </conditionalFormatting>
  <conditionalFormatting sqref="EP4:EP19">
    <cfRule type="cellIs" dxfId="212" priority="213" operator="lessThan">
      <formula>0</formula>
    </cfRule>
  </conditionalFormatting>
  <conditionalFormatting sqref="EP21:EP22">
    <cfRule type="cellIs" dxfId="211" priority="212" operator="lessThan">
      <formula>0</formula>
    </cfRule>
  </conditionalFormatting>
  <conditionalFormatting sqref="EP24:EQ27">
    <cfRule type="cellIs" dxfId="210" priority="209" operator="lessThan">
      <formula>0</formula>
    </cfRule>
  </conditionalFormatting>
  <conditionalFormatting sqref="EQ28">
    <cfRule type="cellIs" dxfId="209" priority="211" operator="lessThan">
      <formula>0</formula>
    </cfRule>
  </conditionalFormatting>
  <conditionalFormatting sqref="EP23:EQ23">
    <cfRule type="cellIs" dxfId="208" priority="210" operator="lessThan">
      <formula>0</formula>
    </cfRule>
  </conditionalFormatting>
  <conditionalFormatting sqref="EP57:EQ69">
    <cfRule type="cellIs" dxfId="207" priority="201" operator="lessThan">
      <formula>0</formula>
    </cfRule>
  </conditionalFormatting>
  <conditionalFormatting sqref="EP29:EQ29">
    <cfRule type="cellIs" dxfId="206" priority="208" operator="lessThan">
      <formula>0</formula>
    </cfRule>
  </conditionalFormatting>
  <conditionalFormatting sqref="EP30:EP33">
    <cfRule type="cellIs" dxfId="205" priority="207" operator="lessThan">
      <formula>0</formula>
    </cfRule>
  </conditionalFormatting>
  <conditionalFormatting sqref="EP35:EQ35">
    <cfRule type="cellIs" dxfId="204" priority="206" operator="lessThan">
      <formula>0</formula>
    </cfRule>
  </conditionalFormatting>
  <conditionalFormatting sqref="EP36:EQ38">
    <cfRule type="cellIs" dxfId="203" priority="205" operator="lessThan">
      <formula>0</formula>
    </cfRule>
  </conditionalFormatting>
  <conditionalFormatting sqref="EP39:EQ51">
    <cfRule type="cellIs" dxfId="202" priority="204" operator="lessThan">
      <formula>0</formula>
    </cfRule>
  </conditionalFormatting>
  <conditionalFormatting sqref="EQ53">
    <cfRule type="cellIs" dxfId="201" priority="203" operator="lessThan">
      <formula>0</formula>
    </cfRule>
  </conditionalFormatting>
  <conditionalFormatting sqref="EP54:EQ56">
    <cfRule type="cellIs" dxfId="200" priority="202" operator="lessThan">
      <formula>0</formula>
    </cfRule>
  </conditionalFormatting>
  <conditionalFormatting sqref="EP53">
    <cfRule type="cellIs" dxfId="199" priority="200" operator="lessThan">
      <formula>0</formula>
    </cfRule>
  </conditionalFormatting>
  <conditionalFormatting sqref="ES20:ET20 ET4:ET19 ET21:ET22">
    <cfRule type="cellIs" dxfId="198" priority="199" operator="lessThan">
      <formula>0</formula>
    </cfRule>
  </conditionalFormatting>
  <conditionalFormatting sqref="ES3:ET3">
    <cfRule type="cellIs" dxfId="197" priority="198" operator="lessThan">
      <formula>0</formula>
    </cfRule>
  </conditionalFormatting>
  <conditionalFormatting sqref="ES4:ES19">
    <cfRule type="cellIs" dxfId="196" priority="197" operator="lessThan">
      <formula>0</formula>
    </cfRule>
  </conditionalFormatting>
  <conditionalFormatting sqref="ES21:ES22">
    <cfRule type="cellIs" dxfId="195" priority="196" operator="lessThan">
      <formula>0</formula>
    </cfRule>
  </conditionalFormatting>
  <conditionalFormatting sqref="ES24:ET27">
    <cfRule type="cellIs" dxfId="194" priority="193" operator="lessThan">
      <formula>0</formula>
    </cfRule>
  </conditionalFormatting>
  <conditionalFormatting sqref="ET28">
    <cfRule type="cellIs" dxfId="193" priority="195" operator="lessThan">
      <formula>0</formula>
    </cfRule>
  </conditionalFormatting>
  <conditionalFormatting sqref="ES23:ET23">
    <cfRule type="cellIs" dxfId="192" priority="194" operator="lessThan">
      <formula>0</formula>
    </cfRule>
  </conditionalFormatting>
  <conditionalFormatting sqref="ES57:ET69">
    <cfRule type="cellIs" dxfId="191" priority="185" operator="lessThan">
      <formula>0</formula>
    </cfRule>
  </conditionalFormatting>
  <conditionalFormatting sqref="ES29:ET29">
    <cfRule type="cellIs" dxfId="190" priority="192" operator="lessThan">
      <formula>0</formula>
    </cfRule>
  </conditionalFormatting>
  <conditionalFormatting sqref="ES30:ES33">
    <cfRule type="cellIs" dxfId="189" priority="191" operator="lessThan">
      <formula>0</formula>
    </cfRule>
  </conditionalFormatting>
  <conditionalFormatting sqref="ES35:ET35">
    <cfRule type="cellIs" dxfId="188" priority="190" operator="lessThan">
      <formula>0</formula>
    </cfRule>
  </conditionalFormatting>
  <conditionalFormatting sqref="ES36:ET38">
    <cfRule type="cellIs" dxfId="187" priority="189" operator="lessThan">
      <formula>0</formula>
    </cfRule>
  </conditionalFormatting>
  <conditionalFormatting sqref="ES39:ET51">
    <cfRule type="cellIs" dxfId="186" priority="188" operator="lessThan">
      <formula>0</formula>
    </cfRule>
  </conditionalFormatting>
  <conditionalFormatting sqref="ET53">
    <cfRule type="cellIs" dxfId="185" priority="187" operator="lessThan">
      <formula>0</formula>
    </cfRule>
  </conditionalFormatting>
  <conditionalFormatting sqref="ES54:ET56">
    <cfRule type="cellIs" dxfId="184" priority="186" operator="lessThan">
      <formula>0</formula>
    </cfRule>
  </conditionalFormatting>
  <conditionalFormatting sqref="ES53">
    <cfRule type="cellIs" dxfId="183" priority="184" operator="lessThan">
      <formula>0</formula>
    </cfRule>
  </conditionalFormatting>
  <conditionalFormatting sqref="EV20:EW20 EW4:EW19 EW21:EW22">
    <cfRule type="cellIs" dxfId="182" priority="183" operator="lessThan">
      <formula>0</formula>
    </cfRule>
  </conditionalFormatting>
  <conditionalFormatting sqref="EV3:EW3">
    <cfRule type="cellIs" dxfId="181" priority="182" operator="lessThan">
      <formula>0</formula>
    </cfRule>
  </conditionalFormatting>
  <conditionalFormatting sqref="EV4:EV19">
    <cfRule type="cellIs" dxfId="180" priority="181" operator="lessThan">
      <formula>0</formula>
    </cfRule>
  </conditionalFormatting>
  <conditionalFormatting sqref="EV21:EV22">
    <cfRule type="cellIs" dxfId="179" priority="180" operator="lessThan">
      <formula>0</formula>
    </cfRule>
  </conditionalFormatting>
  <conditionalFormatting sqref="EV24:EW27">
    <cfRule type="cellIs" dxfId="178" priority="177" operator="lessThan">
      <formula>0</formula>
    </cfRule>
  </conditionalFormatting>
  <conditionalFormatting sqref="EW28">
    <cfRule type="cellIs" dxfId="177" priority="179" operator="lessThan">
      <formula>0</formula>
    </cfRule>
  </conditionalFormatting>
  <conditionalFormatting sqref="EV23:EW23">
    <cfRule type="cellIs" dxfId="176" priority="178" operator="lessThan">
      <formula>0</formula>
    </cfRule>
  </conditionalFormatting>
  <conditionalFormatting sqref="EV57:EW69">
    <cfRule type="cellIs" dxfId="175" priority="169" operator="lessThan">
      <formula>0</formula>
    </cfRule>
  </conditionalFormatting>
  <conditionalFormatting sqref="EV29:EW29">
    <cfRule type="cellIs" dxfId="174" priority="176" operator="lessThan">
      <formula>0</formula>
    </cfRule>
  </conditionalFormatting>
  <conditionalFormatting sqref="EV30:EV33">
    <cfRule type="cellIs" dxfId="173" priority="175" operator="lessThan">
      <formula>0</formula>
    </cfRule>
  </conditionalFormatting>
  <conditionalFormatting sqref="EV35:EW35">
    <cfRule type="cellIs" dxfId="172" priority="174" operator="lessThan">
      <formula>0</formula>
    </cfRule>
  </conditionalFormatting>
  <conditionalFormatting sqref="EV36:EW38">
    <cfRule type="cellIs" dxfId="171" priority="173" operator="lessThan">
      <formula>0</formula>
    </cfRule>
  </conditionalFormatting>
  <conditionalFormatting sqref="EV39:EW51">
    <cfRule type="cellIs" dxfId="170" priority="172" operator="lessThan">
      <formula>0</formula>
    </cfRule>
  </conditionalFormatting>
  <conditionalFormatting sqref="EW53">
    <cfRule type="cellIs" dxfId="169" priority="171" operator="lessThan">
      <formula>0</formula>
    </cfRule>
  </conditionalFormatting>
  <conditionalFormatting sqref="EV54:EW56">
    <cfRule type="cellIs" dxfId="168" priority="170" operator="lessThan">
      <formula>0</formula>
    </cfRule>
  </conditionalFormatting>
  <conditionalFormatting sqref="EV53">
    <cfRule type="cellIs" dxfId="167" priority="168" operator="lessThan">
      <formula>0</formula>
    </cfRule>
  </conditionalFormatting>
  <conditionalFormatting sqref="EY20:EZ20 EZ4:EZ19 EZ21:EZ22">
    <cfRule type="cellIs" dxfId="166" priority="167" operator="lessThan">
      <formula>0</formula>
    </cfRule>
  </conditionalFormatting>
  <conditionalFormatting sqref="EY3:EZ3">
    <cfRule type="cellIs" dxfId="165" priority="166" operator="lessThan">
      <formula>0</formula>
    </cfRule>
  </conditionalFormatting>
  <conditionalFormatting sqref="EY4:EY19">
    <cfRule type="cellIs" dxfId="164" priority="165" operator="lessThan">
      <formula>0</formula>
    </cfRule>
  </conditionalFormatting>
  <conditionalFormatting sqref="EY21:EY22">
    <cfRule type="cellIs" dxfId="163" priority="164" operator="lessThan">
      <formula>0</formula>
    </cfRule>
  </conditionalFormatting>
  <conditionalFormatting sqref="EY24:EZ27">
    <cfRule type="cellIs" dxfId="162" priority="161" operator="lessThan">
      <formula>0</formula>
    </cfRule>
  </conditionalFormatting>
  <conditionalFormatting sqref="EZ28">
    <cfRule type="cellIs" dxfId="161" priority="163" operator="lessThan">
      <formula>0</formula>
    </cfRule>
  </conditionalFormatting>
  <conditionalFormatting sqref="EY23:EZ23">
    <cfRule type="cellIs" dxfId="160" priority="162" operator="lessThan">
      <formula>0</formula>
    </cfRule>
  </conditionalFormatting>
  <conditionalFormatting sqref="EY57:EZ69">
    <cfRule type="cellIs" dxfId="159" priority="153" operator="lessThan">
      <formula>0</formula>
    </cfRule>
  </conditionalFormatting>
  <conditionalFormatting sqref="EY29:EZ29">
    <cfRule type="cellIs" dxfId="158" priority="160" operator="lessThan">
      <formula>0</formula>
    </cfRule>
  </conditionalFormatting>
  <conditionalFormatting sqref="EY30:EY33">
    <cfRule type="cellIs" dxfId="157" priority="159" operator="lessThan">
      <formula>0</formula>
    </cfRule>
  </conditionalFormatting>
  <conditionalFormatting sqref="EY35:EZ35">
    <cfRule type="cellIs" dxfId="156" priority="158" operator="lessThan">
      <formula>0</formula>
    </cfRule>
  </conditionalFormatting>
  <conditionalFormatting sqref="EY36:EZ38">
    <cfRule type="cellIs" dxfId="155" priority="157" operator="lessThan">
      <formula>0</formula>
    </cfRule>
  </conditionalFormatting>
  <conditionalFormatting sqref="EY39:EZ51">
    <cfRule type="cellIs" dxfId="154" priority="156" operator="lessThan">
      <formula>0</formula>
    </cfRule>
  </conditionalFormatting>
  <conditionalFormatting sqref="EZ53">
    <cfRule type="cellIs" dxfId="153" priority="155" operator="lessThan">
      <formula>0</formula>
    </cfRule>
  </conditionalFormatting>
  <conditionalFormatting sqref="EY54:EZ56">
    <cfRule type="cellIs" dxfId="152" priority="154" operator="lessThan">
      <formula>0</formula>
    </cfRule>
  </conditionalFormatting>
  <conditionalFormatting sqref="EY53">
    <cfRule type="cellIs" dxfId="151" priority="152" operator="lessThan">
      <formula>0</formula>
    </cfRule>
  </conditionalFormatting>
  <conditionalFormatting sqref="I3">
    <cfRule type="cellIs" dxfId="150" priority="151" operator="lessThan">
      <formula>0</formula>
    </cfRule>
  </conditionalFormatting>
  <conditionalFormatting sqref="F4:G21">
    <cfRule type="cellIs" dxfId="149" priority="150" operator="lessThan">
      <formula>0</formula>
    </cfRule>
  </conditionalFormatting>
  <conditionalFormatting sqref="E54:F56">
    <cfRule type="cellIs" dxfId="148" priority="140" operator="lessThan">
      <formula>0</formula>
    </cfRule>
  </conditionalFormatting>
  <conditionalFormatting sqref="E53">
    <cfRule type="cellIs" dxfId="147" priority="138" operator="lessThan">
      <formula>0</formula>
    </cfRule>
  </conditionalFormatting>
  <conditionalFormatting sqref="E35:F35">
    <cfRule type="cellIs" dxfId="146" priority="144" operator="lessThan">
      <formula>0</formula>
    </cfRule>
  </conditionalFormatting>
  <conditionalFormatting sqref="E36:F38">
    <cfRule type="cellIs" dxfId="145" priority="143" operator="lessThan">
      <formula>0</formula>
    </cfRule>
  </conditionalFormatting>
  <conditionalFormatting sqref="E57:F69">
    <cfRule type="cellIs" dxfId="144" priority="139" operator="lessThan">
      <formula>0</formula>
    </cfRule>
  </conditionalFormatting>
  <conditionalFormatting sqref="F28">
    <cfRule type="cellIs" dxfId="143" priority="149" operator="lessThan">
      <formula>0</formula>
    </cfRule>
  </conditionalFormatting>
  <conditionalFormatting sqref="E23:F23">
    <cfRule type="cellIs" dxfId="142" priority="148" operator="lessThan">
      <formula>0</formula>
    </cfRule>
  </conditionalFormatting>
  <conditionalFormatting sqref="E24:F27">
    <cfRule type="cellIs" dxfId="141" priority="147" operator="lessThan">
      <formula>0</formula>
    </cfRule>
  </conditionalFormatting>
  <conditionalFormatting sqref="E29:F29">
    <cfRule type="cellIs" dxfId="140" priority="146" operator="lessThan">
      <formula>0</formula>
    </cfRule>
  </conditionalFormatting>
  <conditionalFormatting sqref="E30:F33">
    <cfRule type="cellIs" dxfId="139" priority="145" operator="lessThan">
      <formula>0</formula>
    </cfRule>
  </conditionalFormatting>
  <conditionalFormatting sqref="E39:F51">
    <cfRule type="cellIs" dxfId="138" priority="142" operator="lessThan">
      <formula>0</formula>
    </cfRule>
  </conditionalFormatting>
  <conditionalFormatting sqref="F53">
    <cfRule type="cellIs" dxfId="137" priority="141" operator="lessThan">
      <formula>0</formula>
    </cfRule>
  </conditionalFormatting>
  <conditionalFormatting sqref="O4:O20">
    <cfRule type="cellIs" dxfId="136" priority="137" operator="lessThan">
      <formula>0</formula>
    </cfRule>
  </conditionalFormatting>
  <conditionalFormatting sqref="R20">
    <cfRule type="cellIs" dxfId="135" priority="136" operator="lessThan">
      <formula>0</formula>
    </cfRule>
  </conditionalFormatting>
  <conditionalFormatting sqref="CX21">
    <cfRule type="cellIs" dxfId="134" priority="61" operator="lessThan">
      <formula>0</formula>
    </cfRule>
  </conditionalFormatting>
  <conditionalFormatting sqref="CR21">
    <cfRule type="cellIs" dxfId="133" priority="63" operator="lessThan">
      <formula>0</formula>
    </cfRule>
  </conditionalFormatting>
  <conditionalFormatting sqref="CL21">
    <cfRule type="cellIs" dxfId="132" priority="65" operator="lessThan">
      <formula>0</formula>
    </cfRule>
  </conditionalFormatting>
  <conditionalFormatting sqref="AD20">
    <cfRule type="cellIs" dxfId="131" priority="135" operator="lessThan">
      <formula>0</formula>
    </cfRule>
  </conditionalFormatting>
  <conditionalFormatting sqref="AG20">
    <cfRule type="cellIs" dxfId="130" priority="134" operator="lessThan">
      <formula>0</formula>
    </cfRule>
  </conditionalFormatting>
  <conditionalFormatting sqref="AJ20">
    <cfRule type="cellIs" dxfId="129" priority="133" operator="lessThan">
      <formula>0</formula>
    </cfRule>
  </conditionalFormatting>
  <conditionalFormatting sqref="AM20">
    <cfRule type="cellIs" dxfId="128" priority="132" operator="lessThan">
      <formula>0</formula>
    </cfRule>
  </conditionalFormatting>
  <conditionalFormatting sqref="AP20">
    <cfRule type="cellIs" dxfId="127" priority="131" operator="lessThan">
      <formula>0</formula>
    </cfRule>
  </conditionalFormatting>
  <conditionalFormatting sqref="AS20">
    <cfRule type="cellIs" dxfId="126" priority="130" operator="lessThan">
      <formula>0</formula>
    </cfRule>
  </conditionalFormatting>
  <conditionalFormatting sqref="AV20">
    <cfRule type="cellIs" dxfId="125" priority="129" operator="lessThan">
      <formula>0</formula>
    </cfRule>
  </conditionalFormatting>
  <conditionalFormatting sqref="AY4:AY20">
    <cfRule type="cellIs" dxfId="124" priority="128" operator="lessThan">
      <formula>0</formula>
    </cfRule>
  </conditionalFormatting>
  <conditionalFormatting sqref="ET30:ET33">
    <cfRule type="cellIs" dxfId="123" priority="3" operator="lessThan">
      <formula>0</formula>
    </cfRule>
  </conditionalFormatting>
  <conditionalFormatting sqref="EZ30:EZ33">
    <cfRule type="cellIs" dxfId="122" priority="1" operator="lessThan">
      <formula>0</formula>
    </cfRule>
  </conditionalFormatting>
  <conditionalFormatting sqref="CC21">
    <cfRule type="cellIs" dxfId="121" priority="68" operator="lessThan">
      <formula>0</formula>
    </cfRule>
  </conditionalFormatting>
  <conditionalFormatting sqref="BB4:BB19">
    <cfRule type="cellIs" dxfId="120" priority="127" operator="lessThan">
      <formula>0</formula>
    </cfRule>
  </conditionalFormatting>
  <conditionalFormatting sqref="EW30:EW33">
    <cfRule type="cellIs" dxfId="119" priority="2" operator="lessThan">
      <formula>0</formula>
    </cfRule>
  </conditionalFormatting>
  <conditionalFormatting sqref="AG21">
    <cfRule type="cellIs" dxfId="118" priority="82" operator="lessThan">
      <formula>0</formula>
    </cfRule>
  </conditionalFormatting>
  <conditionalFormatting sqref="BH4:BH19">
    <cfRule type="cellIs" dxfId="117" priority="126" operator="lessThan">
      <formula>0</formula>
    </cfRule>
  </conditionalFormatting>
  <conditionalFormatting sqref="EK30:EK33">
    <cfRule type="cellIs" dxfId="116" priority="6" operator="lessThan">
      <formula>0</formula>
    </cfRule>
  </conditionalFormatting>
  <conditionalFormatting sqref="EN30:EN33">
    <cfRule type="cellIs" dxfId="115" priority="5" operator="lessThan">
      <formula>0</formula>
    </cfRule>
  </conditionalFormatting>
  <conditionalFormatting sqref="EQ30:EQ33">
    <cfRule type="cellIs" dxfId="114" priority="4" operator="lessThan">
      <formula>0</formula>
    </cfRule>
  </conditionalFormatting>
  <conditionalFormatting sqref="BK4">
    <cfRule type="cellIs" dxfId="113" priority="125" operator="lessThan">
      <formula>0</formula>
    </cfRule>
  </conditionalFormatting>
  <conditionalFormatting sqref="BK5">
    <cfRule type="cellIs" dxfId="112" priority="124" operator="lessThan">
      <formula>0</formula>
    </cfRule>
  </conditionalFormatting>
  <conditionalFormatting sqref="BK6">
    <cfRule type="cellIs" dxfId="111" priority="123" operator="lessThan">
      <formula>0</formula>
    </cfRule>
  </conditionalFormatting>
  <conditionalFormatting sqref="BK7">
    <cfRule type="cellIs" dxfId="110" priority="122" operator="lessThan">
      <formula>0</formula>
    </cfRule>
  </conditionalFormatting>
  <conditionalFormatting sqref="BK8">
    <cfRule type="cellIs" dxfId="109" priority="121" operator="lessThan">
      <formula>0</formula>
    </cfRule>
  </conditionalFormatting>
  <conditionalFormatting sqref="BK9">
    <cfRule type="cellIs" dxfId="108" priority="120" operator="lessThan">
      <formula>0</formula>
    </cfRule>
  </conditionalFormatting>
  <conditionalFormatting sqref="BK10">
    <cfRule type="cellIs" dxfId="107" priority="119" operator="lessThan">
      <formula>0</formula>
    </cfRule>
  </conditionalFormatting>
  <conditionalFormatting sqref="BK11">
    <cfRule type="cellIs" dxfId="106" priority="118" operator="lessThan">
      <formula>0</formula>
    </cfRule>
  </conditionalFormatting>
  <conditionalFormatting sqref="BK12">
    <cfRule type="cellIs" dxfId="105" priority="117" operator="lessThan">
      <formula>0</formula>
    </cfRule>
  </conditionalFormatting>
  <conditionalFormatting sqref="BK13">
    <cfRule type="cellIs" dxfId="104" priority="116" operator="lessThan">
      <formula>0</formula>
    </cfRule>
  </conditionalFormatting>
  <conditionalFormatting sqref="BK14">
    <cfRule type="cellIs" dxfId="103" priority="115" operator="lessThan">
      <formula>0</formula>
    </cfRule>
  </conditionalFormatting>
  <conditionalFormatting sqref="BK15">
    <cfRule type="cellIs" dxfId="102" priority="114" operator="lessThan">
      <formula>0</formula>
    </cfRule>
  </conditionalFormatting>
  <conditionalFormatting sqref="BK16">
    <cfRule type="cellIs" dxfId="101" priority="113" operator="lessThan">
      <formula>0</formula>
    </cfRule>
  </conditionalFormatting>
  <conditionalFormatting sqref="BK17">
    <cfRule type="cellIs" dxfId="100" priority="112" operator="lessThan">
      <formula>0</formula>
    </cfRule>
  </conditionalFormatting>
  <conditionalFormatting sqref="BK18">
    <cfRule type="cellIs" dxfId="99" priority="111" operator="lessThan">
      <formula>0</formula>
    </cfRule>
  </conditionalFormatting>
  <conditionalFormatting sqref="BK19">
    <cfRule type="cellIs" dxfId="98" priority="110" operator="lessThan">
      <formula>0</formula>
    </cfRule>
  </conditionalFormatting>
  <conditionalFormatting sqref="AG30:AG33">
    <cfRule type="cellIs" dxfId="97" priority="42" operator="lessThan">
      <formula>0</formula>
    </cfRule>
  </conditionalFormatting>
  <conditionalFormatting sqref="AJ30:AJ33">
    <cfRule type="cellIs" dxfId="96" priority="41" operator="lessThan">
      <formula>0</formula>
    </cfRule>
  </conditionalFormatting>
  <conditionalFormatting sqref="AM30:AM33">
    <cfRule type="cellIs" dxfId="95" priority="40" operator="lessThan">
      <formula>0</formula>
    </cfRule>
  </conditionalFormatting>
  <conditionalFormatting sqref="AP30:AP33">
    <cfRule type="cellIs" dxfId="94" priority="39" operator="lessThan">
      <formula>0</formula>
    </cfRule>
  </conditionalFormatting>
  <conditionalFormatting sqref="AS30:AS33">
    <cfRule type="cellIs" dxfId="93" priority="38" operator="lessThan">
      <formula>0</formula>
    </cfRule>
  </conditionalFormatting>
  <conditionalFormatting sqref="AV30:AV33">
    <cfRule type="cellIs" dxfId="92" priority="37" operator="lessThan">
      <formula>0</formula>
    </cfRule>
  </conditionalFormatting>
  <conditionalFormatting sqref="AY30:AY33">
    <cfRule type="cellIs" dxfId="91" priority="36" operator="lessThan">
      <formula>0</formula>
    </cfRule>
  </conditionalFormatting>
  <conditionalFormatting sqref="BB30:BB33">
    <cfRule type="cellIs" dxfId="90" priority="35" operator="lessThan">
      <formula>0</formula>
    </cfRule>
  </conditionalFormatting>
  <conditionalFormatting sqref="BE30:BE33">
    <cfRule type="cellIs" dxfId="89" priority="34" operator="lessThan">
      <formula>0</formula>
    </cfRule>
  </conditionalFormatting>
  <conditionalFormatting sqref="BH30:BH33">
    <cfRule type="cellIs" dxfId="88" priority="33" operator="lessThan">
      <formula>0</formula>
    </cfRule>
  </conditionalFormatting>
  <conditionalFormatting sqref="BK30:BK33">
    <cfRule type="cellIs" dxfId="87" priority="32" operator="lessThan">
      <formula>0</formula>
    </cfRule>
  </conditionalFormatting>
  <conditionalFormatting sqref="BN30:BN33">
    <cfRule type="cellIs" dxfId="86" priority="31" operator="lessThan">
      <formula>0</formula>
    </cfRule>
  </conditionalFormatting>
  <conditionalFormatting sqref="BQ30:BQ33">
    <cfRule type="cellIs" dxfId="85" priority="30" operator="lessThan">
      <formula>0</formula>
    </cfRule>
  </conditionalFormatting>
  <conditionalFormatting sqref="BT30:BT33">
    <cfRule type="cellIs" dxfId="84" priority="29" operator="lessThan">
      <formula>0</formula>
    </cfRule>
  </conditionalFormatting>
  <conditionalFormatting sqref="BW30:BW33">
    <cfRule type="cellIs" dxfId="83" priority="28" operator="lessThan">
      <formula>0</formula>
    </cfRule>
  </conditionalFormatting>
  <conditionalFormatting sqref="BZ30:BZ33">
    <cfRule type="cellIs" dxfId="82" priority="27" operator="lessThan">
      <formula>0</formula>
    </cfRule>
  </conditionalFormatting>
  <conditionalFormatting sqref="I21">
    <cfRule type="cellIs" dxfId="81" priority="109" operator="lessThan">
      <formula>0</formula>
    </cfRule>
  </conditionalFormatting>
  <conditionalFormatting sqref="R4:R19">
    <cfRule type="cellIs" dxfId="80" priority="108" operator="lessThan">
      <formula>0</formula>
    </cfRule>
  </conditionalFormatting>
  <conditionalFormatting sqref="U20">
    <cfRule type="cellIs" dxfId="79" priority="107" operator="lessThan">
      <formula>0</formula>
    </cfRule>
  </conditionalFormatting>
  <conditionalFormatting sqref="EB30:EB33">
    <cfRule type="cellIs" dxfId="78" priority="9" operator="lessThan">
      <formula>0</formula>
    </cfRule>
  </conditionalFormatting>
  <conditionalFormatting sqref="CC30:CC33">
    <cfRule type="cellIs" dxfId="77" priority="26" operator="lessThan">
      <formula>0</formula>
    </cfRule>
  </conditionalFormatting>
  <conditionalFormatting sqref="X20">
    <cfRule type="cellIs" dxfId="76" priority="106" operator="lessThan">
      <formula>0</formula>
    </cfRule>
  </conditionalFormatting>
  <conditionalFormatting sqref="EH30:EH33">
    <cfRule type="cellIs" dxfId="75" priority="7" operator="lessThan">
      <formula>0</formula>
    </cfRule>
  </conditionalFormatting>
  <conditionalFormatting sqref="CI30:CI33">
    <cfRule type="cellIs" dxfId="74" priority="24" operator="lessThan">
      <formula>0</formula>
    </cfRule>
  </conditionalFormatting>
  <conditionalFormatting sqref="AA20">
    <cfRule type="cellIs" dxfId="73" priority="105" operator="lessThan">
      <formula>0</formula>
    </cfRule>
  </conditionalFormatting>
  <conditionalFormatting sqref="CO30:CO33">
    <cfRule type="cellIs" dxfId="72" priority="22" operator="lessThan">
      <formula>0</formula>
    </cfRule>
  </conditionalFormatting>
  <conditionalFormatting sqref="DA21">
    <cfRule type="cellIs" dxfId="71" priority="60" operator="lessThan">
      <formula>0</formula>
    </cfRule>
  </conditionalFormatting>
  <conditionalFormatting sqref="U4:U19">
    <cfRule type="cellIs" dxfId="70" priority="104" operator="lessThan">
      <formula>0</formula>
    </cfRule>
  </conditionalFormatting>
  <conditionalFormatting sqref="X4:X19">
    <cfRule type="cellIs" dxfId="69" priority="103" operator="lessThan">
      <formula>0</formula>
    </cfRule>
  </conditionalFormatting>
  <conditionalFormatting sqref="AA4:AA19">
    <cfRule type="cellIs" dxfId="68" priority="102" operator="lessThan">
      <formula>0</formula>
    </cfRule>
  </conditionalFormatting>
  <conditionalFormatting sqref="AD4:AD19">
    <cfRule type="cellIs" dxfId="67" priority="101" operator="lessThan">
      <formula>0</formula>
    </cfRule>
  </conditionalFormatting>
  <conditionalFormatting sqref="AG4:AG19">
    <cfRule type="cellIs" dxfId="66" priority="100" operator="lessThan">
      <formula>0</formula>
    </cfRule>
  </conditionalFormatting>
  <conditionalFormatting sqref="AJ4:AJ19">
    <cfRule type="cellIs" dxfId="65" priority="99" operator="lessThan">
      <formula>0</formula>
    </cfRule>
  </conditionalFormatting>
  <conditionalFormatting sqref="AM4:AM19">
    <cfRule type="cellIs" dxfId="64" priority="98" operator="lessThan">
      <formula>0</formula>
    </cfRule>
  </conditionalFormatting>
  <conditionalFormatting sqref="AP4:AP19">
    <cfRule type="cellIs" dxfId="63" priority="97" operator="lessThan">
      <formula>0</formula>
    </cfRule>
  </conditionalFormatting>
  <conditionalFormatting sqref="AS4:AS19">
    <cfRule type="cellIs" dxfId="62" priority="96" operator="lessThan">
      <formula>0</formula>
    </cfRule>
  </conditionalFormatting>
  <conditionalFormatting sqref="AV4:AV19">
    <cfRule type="cellIs" dxfId="61" priority="95" operator="lessThan">
      <formula>0</formula>
    </cfRule>
  </conditionalFormatting>
  <conditionalFormatting sqref="BE4:BE19">
    <cfRule type="cellIs" dxfId="60" priority="94" operator="lessThan">
      <formula>0</formula>
    </cfRule>
  </conditionalFormatting>
  <conditionalFormatting sqref="BN4:BN19">
    <cfRule type="cellIs" dxfId="59" priority="93" operator="lessThan">
      <formula>0</formula>
    </cfRule>
  </conditionalFormatting>
  <conditionalFormatting sqref="BQ4:BQ19">
    <cfRule type="cellIs" dxfId="58" priority="92" operator="lessThan">
      <formula>0</formula>
    </cfRule>
  </conditionalFormatting>
  <conditionalFormatting sqref="BT4:BT19">
    <cfRule type="cellIs" dxfId="57" priority="91" operator="lessThan">
      <formula>0</formula>
    </cfRule>
  </conditionalFormatting>
  <conditionalFormatting sqref="BW4:BW19">
    <cfRule type="cellIs" dxfId="56" priority="90" operator="lessThan">
      <formula>0</formula>
    </cfRule>
  </conditionalFormatting>
  <conditionalFormatting sqref="L21">
    <cfRule type="cellIs" dxfId="55" priority="89" operator="lessThan">
      <formula>0</formula>
    </cfRule>
  </conditionalFormatting>
  <conditionalFormatting sqref="O21">
    <cfRule type="cellIs" dxfId="54" priority="88" operator="lessThan">
      <formula>0</formula>
    </cfRule>
  </conditionalFormatting>
  <conditionalFormatting sqref="R21">
    <cfRule type="cellIs" dxfId="53" priority="87" operator="lessThan">
      <formula>0</formula>
    </cfRule>
  </conditionalFormatting>
  <conditionalFormatting sqref="U21">
    <cfRule type="cellIs" dxfId="52" priority="86" operator="lessThan">
      <formula>0</formula>
    </cfRule>
  </conditionalFormatting>
  <conditionalFormatting sqref="X21">
    <cfRule type="cellIs" dxfId="51" priority="85" operator="lessThan">
      <formula>0</formula>
    </cfRule>
  </conditionalFormatting>
  <conditionalFormatting sqref="AA21">
    <cfRule type="cellIs" dxfId="50" priority="84" operator="lessThan">
      <formula>0</formula>
    </cfRule>
  </conditionalFormatting>
  <conditionalFormatting sqref="AD21">
    <cfRule type="cellIs" dxfId="49" priority="83" operator="lessThan">
      <formula>0</formula>
    </cfRule>
  </conditionalFormatting>
  <conditionalFormatting sqref="AJ21">
    <cfRule type="cellIs" dxfId="48" priority="81" operator="lessThan">
      <formula>0</formula>
    </cfRule>
  </conditionalFormatting>
  <conditionalFormatting sqref="AM21">
    <cfRule type="cellIs" dxfId="47" priority="80" operator="lessThan">
      <formula>0</formula>
    </cfRule>
  </conditionalFormatting>
  <conditionalFormatting sqref="AP21">
    <cfRule type="cellIs" dxfId="46" priority="79" operator="lessThan">
      <formula>0</formula>
    </cfRule>
  </conditionalFormatting>
  <conditionalFormatting sqref="AS21">
    <cfRule type="cellIs" dxfId="45" priority="78" operator="lessThan">
      <formula>0</formula>
    </cfRule>
  </conditionalFormatting>
  <conditionalFormatting sqref="AV21">
    <cfRule type="cellIs" dxfId="44" priority="77" operator="lessThan">
      <formula>0</formula>
    </cfRule>
  </conditionalFormatting>
  <conditionalFormatting sqref="AY21">
    <cfRule type="cellIs" dxfId="43" priority="76" operator="lessThan">
      <formula>0</formula>
    </cfRule>
  </conditionalFormatting>
  <conditionalFormatting sqref="BB21">
    <cfRule type="cellIs" dxfId="42" priority="75" operator="lessThan">
      <formula>0</formula>
    </cfRule>
  </conditionalFormatting>
  <conditionalFormatting sqref="BE21">
    <cfRule type="cellIs" dxfId="41" priority="74" operator="lessThan">
      <formula>0</formula>
    </cfRule>
  </conditionalFormatting>
  <conditionalFormatting sqref="BH21">
    <cfRule type="cellIs" dxfId="40" priority="73" operator="lessThan">
      <formula>0</formula>
    </cfRule>
  </conditionalFormatting>
  <conditionalFormatting sqref="BK21">
    <cfRule type="cellIs" dxfId="39" priority="72" operator="lessThan">
      <formula>0</formula>
    </cfRule>
  </conditionalFormatting>
  <conditionalFormatting sqref="BN21">
    <cfRule type="cellIs" dxfId="38" priority="71" operator="lessThan">
      <formula>0</formula>
    </cfRule>
  </conditionalFormatting>
  <conditionalFormatting sqref="BQ21">
    <cfRule type="cellIs" dxfId="37" priority="70" operator="lessThan">
      <formula>0</formula>
    </cfRule>
  </conditionalFormatting>
  <conditionalFormatting sqref="BT21">
    <cfRule type="cellIs" dxfId="36" priority="69" operator="lessThan">
      <formula>0</formula>
    </cfRule>
  </conditionalFormatting>
  <conditionalFormatting sqref="CX30:CX33">
    <cfRule type="cellIs" dxfId="35" priority="19" operator="lessThan">
      <formula>0</formula>
    </cfRule>
  </conditionalFormatting>
  <conditionalFormatting sqref="DJ30:DJ33">
    <cfRule type="cellIs" dxfId="34" priority="15" operator="lessThan">
      <formula>0</formula>
    </cfRule>
  </conditionalFormatting>
  <conditionalFormatting sqref="CF21">
    <cfRule type="cellIs" dxfId="33" priority="67" operator="lessThan">
      <formula>0</formula>
    </cfRule>
  </conditionalFormatting>
  <conditionalFormatting sqref="CI21">
    <cfRule type="cellIs" dxfId="32" priority="66" operator="lessThan">
      <formula>0</formula>
    </cfRule>
  </conditionalFormatting>
  <conditionalFormatting sqref="CO21">
    <cfRule type="cellIs" dxfId="31" priority="64" operator="lessThan">
      <formula>0</formula>
    </cfRule>
  </conditionalFormatting>
  <conditionalFormatting sqref="CU21">
    <cfRule type="cellIs" dxfId="30" priority="62" operator="lessThan">
      <formula>0</formula>
    </cfRule>
  </conditionalFormatting>
  <conditionalFormatting sqref="DD21">
    <cfRule type="cellIs" dxfId="29" priority="59" operator="lessThan">
      <formula>0</formula>
    </cfRule>
  </conditionalFormatting>
  <conditionalFormatting sqref="DG21">
    <cfRule type="cellIs" dxfId="28" priority="58" operator="lessThan">
      <formula>0</formula>
    </cfRule>
  </conditionalFormatting>
  <conditionalFormatting sqref="DJ21">
    <cfRule type="cellIs" dxfId="27" priority="57" operator="lessThan">
      <formula>0</formula>
    </cfRule>
  </conditionalFormatting>
  <conditionalFormatting sqref="DM21">
    <cfRule type="cellIs" dxfId="26" priority="56" operator="lessThan">
      <formula>0</formula>
    </cfRule>
  </conditionalFormatting>
  <conditionalFormatting sqref="DP21">
    <cfRule type="cellIs" dxfId="25" priority="55" operator="lessThan">
      <formula>0</formula>
    </cfRule>
  </conditionalFormatting>
  <conditionalFormatting sqref="BZ20">
    <cfRule type="cellIs" dxfId="24" priority="54" operator="lessThan">
      <formula>0</formula>
    </cfRule>
  </conditionalFormatting>
  <conditionalFormatting sqref="BZ4:BZ19">
    <cfRule type="cellIs" dxfId="23" priority="53" operator="lessThan">
      <formula>0</formula>
    </cfRule>
  </conditionalFormatting>
  <conditionalFormatting sqref="BW21">
    <cfRule type="cellIs" dxfId="22" priority="52" operator="lessThan">
      <formula>0</formula>
    </cfRule>
  </conditionalFormatting>
  <conditionalFormatting sqref="BZ21">
    <cfRule type="cellIs" dxfId="21" priority="51" operator="lessThan">
      <formula>0</formula>
    </cfRule>
  </conditionalFormatting>
  <conditionalFormatting sqref="CC4:CC19">
    <cfRule type="cellIs" dxfId="20" priority="50" operator="lessThan">
      <formula>0</formula>
    </cfRule>
  </conditionalFormatting>
  <conditionalFormatting sqref="L30:L33">
    <cfRule type="cellIs" dxfId="19" priority="49" operator="lessThan">
      <formula>0</formula>
    </cfRule>
  </conditionalFormatting>
  <conditionalFormatting sqref="O30:O33">
    <cfRule type="cellIs" dxfId="18" priority="48" operator="lessThan">
      <formula>0</formula>
    </cfRule>
  </conditionalFormatting>
  <conditionalFormatting sqref="R30:R33">
    <cfRule type="cellIs" dxfId="17" priority="47" operator="lessThan">
      <formula>0</formula>
    </cfRule>
  </conditionalFormatting>
  <conditionalFormatting sqref="U30:U33">
    <cfRule type="cellIs" dxfId="16" priority="46" operator="lessThan">
      <formula>0</formula>
    </cfRule>
  </conditionalFormatting>
  <conditionalFormatting sqref="X30:X33">
    <cfRule type="cellIs" dxfId="15" priority="45" operator="lessThan">
      <formula>0</formula>
    </cfRule>
  </conditionalFormatting>
  <conditionalFormatting sqref="AA30:AA33">
    <cfRule type="cellIs" dxfId="14" priority="44" operator="lessThan">
      <formula>0</formula>
    </cfRule>
  </conditionalFormatting>
  <conditionalFormatting sqref="AD30:AD33">
    <cfRule type="cellIs" dxfId="13" priority="43" operator="lessThan">
      <formula>0</formula>
    </cfRule>
  </conditionalFormatting>
  <conditionalFormatting sqref="CF30:CF33">
    <cfRule type="cellIs" dxfId="12" priority="25" operator="lessThan">
      <formula>0</formula>
    </cfRule>
  </conditionalFormatting>
  <conditionalFormatting sqref="CL30:CL33">
    <cfRule type="cellIs" dxfId="11" priority="23" operator="lessThan">
      <formula>0</formula>
    </cfRule>
  </conditionalFormatting>
  <conditionalFormatting sqref="CR30:CR33">
    <cfRule type="cellIs" dxfId="10" priority="21" operator="lessThan">
      <formula>0</formula>
    </cfRule>
  </conditionalFormatting>
  <conditionalFormatting sqref="CU30:CU33">
    <cfRule type="cellIs" dxfId="9" priority="20" operator="lessThan">
      <formula>0</formula>
    </cfRule>
  </conditionalFormatting>
  <conditionalFormatting sqref="DA30:DA33">
    <cfRule type="cellIs" dxfId="8" priority="18" operator="lessThan">
      <formula>0</formula>
    </cfRule>
  </conditionalFormatting>
  <conditionalFormatting sqref="DD30:DD33">
    <cfRule type="cellIs" dxfId="7" priority="17" operator="lessThan">
      <formula>0</formula>
    </cfRule>
  </conditionalFormatting>
  <conditionalFormatting sqref="DG30:DG33">
    <cfRule type="cellIs" dxfId="6" priority="16" operator="lessThan">
      <formula>0</formula>
    </cfRule>
  </conditionalFormatting>
  <conditionalFormatting sqref="DM30:DM33">
    <cfRule type="cellIs" dxfId="5" priority="14" operator="lessThan">
      <formula>0</formula>
    </cfRule>
  </conditionalFormatting>
  <conditionalFormatting sqref="DP30:DP33">
    <cfRule type="cellIs" dxfId="4" priority="13" operator="lessThan">
      <formula>0</formula>
    </cfRule>
  </conditionalFormatting>
  <conditionalFormatting sqref="DS30:DS33">
    <cfRule type="cellIs" dxfId="3" priority="12" operator="lessThan">
      <formula>0</formula>
    </cfRule>
  </conditionalFormatting>
  <conditionalFormatting sqref="DV30:DV33">
    <cfRule type="cellIs" dxfId="2" priority="11" operator="lessThan">
      <formula>0</formula>
    </cfRule>
  </conditionalFormatting>
  <conditionalFormatting sqref="DY30:DY33">
    <cfRule type="cellIs" dxfId="1" priority="10" operator="lessThan">
      <formula>0</formula>
    </cfRule>
  </conditionalFormatting>
  <conditionalFormatting sqref="EE30:EE33">
    <cfRule type="cellIs" dxfId="0" priority="8"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pageSetUpPr fitToPage="1"/>
  </sheetPr>
  <dimension ref="A1:G41"/>
  <sheetViews>
    <sheetView workbookViewId="0">
      <selection activeCell="E18" sqref="E18"/>
    </sheetView>
  </sheetViews>
  <sheetFormatPr defaultRowHeight="15" x14ac:dyDescent="0.25"/>
  <cols>
    <col min="1" max="1" width="51.85546875" customWidth="1"/>
    <col min="2" max="2" width="31.42578125" customWidth="1"/>
    <col min="3" max="3" width="30.28515625" bestFit="1" customWidth="1"/>
    <col min="4" max="4" width="5.28515625" customWidth="1"/>
    <col min="5" max="5" width="41" bestFit="1" customWidth="1"/>
  </cols>
  <sheetData>
    <row r="1" spans="1:7" x14ac:dyDescent="0.25">
      <c r="A1" s="101" t="s">
        <v>107</v>
      </c>
      <c r="E1" s="101" t="s">
        <v>111</v>
      </c>
    </row>
    <row r="2" spans="1:7" ht="15.75" thickBot="1" x14ac:dyDescent="0.3"/>
    <row r="3" spans="1:7" x14ac:dyDescent="0.25">
      <c r="A3" s="124" t="s">
        <v>121</v>
      </c>
      <c r="B3" s="119"/>
      <c r="C3" s="119"/>
      <c r="D3" s="119"/>
      <c r="E3" s="137" t="s">
        <v>122</v>
      </c>
      <c r="F3" s="119"/>
      <c r="G3" s="120"/>
    </row>
    <row r="4" spans="1:7" s="54" customFormat="1" x14ac:dyDescent="0.25">
      <c r="A4" s="121" t="s">
        <v>109</v>
      </c>
      <c r="B4" s="65" t="s">
        <v>114</v>
      </c>
      <c r="C4" s="65" t="s">
        <v>123</v>
      </c>
      <c r="D4" s="65"/>
      <c r="E4" s="65" t="s">
        <v>109</v>
      </c>
      <c r="F4" s="446"/>
      <c r="G4" s="447"/>
    </row>
    <row r="5" spans="1:7" x14ac:dyDescent="0.25">
      <c r="A5" s="121" t="s">
        <v>112</v>
      </c>
      <c r="B5" s="342">
        <v>1.5</v>
      </c>
      <c r="C5" s="343">
        <v>1.5</v>
      </c>
      <c r="D5" s="65"/>
      <c r="E5" s="65" t="s">
        <v>112</v>
      </c>
      <c r="F5" s="446"/>
      <c r="G5" s="447"/>
    </row>
    <row r="6" spans="1:7" x14ac:dyDescent="0.25">
      <c r="A6" s="121" t="s">
        <v>110</v>
      </c>
      <c r="B6" s="342">
        <v>1.5</v>
      </c>
      <c r="C6" s="343">
        <v>1.5</v>
      </c>
      <c r="D6" s="65"/>
      <c r="E6" s="65" t="s">
        <v>110</v>
      </c>
      <c r="F6" s="446"/>
      <c r="G6" s="447"/>
    </row>
    <row r="7" spans="1:7" s="54" customFormat="1" ht="15.75" thickBot="1" x14ac:dyDescent="0.3">
      <c r="A7" s="122" t="s">
        <v>108</v>
      </c>
      <c r="B7" s="344">
        <v>2</v>
      </c>
      <c r="C7" s="345">
        <v>2</v>
      </c>
      <c r="D7" s="123"/>
      <c r="E7" s="123" t="s">
        <v>108</v>
      </c>
      <c r="F7" s="448"/>
      <c r="G7" s="449"/>
    </row>
    <row r="8" spans="1:7" ht="15.75" thickBot="1" x14ac:dyDescent="0.3"/>
    <row r="9" spans="1:7" x14ac:dyDescent="0.25">
      <c r="A9" s="124" t="s">
        <v>124</v>
      </c>
      <c r="B9" s="119"/>
      <c r="C9" s="119"/>
      <c r="D9" s="119"/>
      <c r="E9" s="310" t="s">
        <v>125</v>
      </c>
      <c r="F9" s="65"/>
      <c r="G9" s="65"/>
    </row>
    <row r="10" spans="1:7" x14ac:dyDescent="0.25">
      <c r="A10" s="121" t="s">
        <v>109</v>
      </c>
      <c r="B10" s="65" t="s">
        <v>115</v>
      </c>
      <c r="C10" s="65" t="s">
        <v>126</v>
      </c>
      <c r="D10" s="65"/>
      <c r="E10" s="155" t="s">
        <v>109</v>
      </c>
      <c r="F10" s="446"/>
      <c r="G10" s="446"/>
    </row>
    <row r="11" spans="1:7" x14ac:dyDescent="0.25">
      <c r="A11" s="121" t="s">
        <v>112</v>
      </c>
      <c r="B11" s="65">
        <v>50</v>
      </c>
      <c r="C11" s="65">
        <v>50</v>
      </c>
      <c r="D11" s="65"/>
      <c r="E11" s="155" t="s">
        <v>112</v>
      </c>
    </row>
    <row r="12" spans="1:7" s="54" customFormat="1" x14ac:dyDescent="0.25">
      <c r="A12" s="121" t="s">
        <v>110</v>
      </c>
      <c r="B12" s="65">
        <v>50</v>
      </c>
      <c r="C12" s="65">
        <v>50</v>
      </c>
      <c r="D12" s="65"/>
      <c r="E12" s="155" t="s">
        <v>110</v>
      </c>
      <c r="F12" s="446"/>
      <c r="G12" s="446"/>
    </row>
    <row r="13" spans="1:7" x14ac:dyDescent="0.25">
      <c r="A13" s="121" t="s">
        <v>108</v>
      </c>
      <c r="B13" s="65">
        <v>500</v>
      </c>
      <c r="C13" s="65">
        <v>500</v>
      </c>
      <c r="D13" s="65"/>
      <c r="E13" s="155" t="s">
        <v>108</v>
      </c>
      <c r="F13" s="446"/>
      <c r="G13" s="446"/>
    </row>
    <row r="14" spans="1:7" s="54" customFormat="1" x14ac:dyDescent="0.25">
      <c r="A14" s="121"/>
      <c r="B14" s="65"/>
      <c r="C14" s="65"/>
      <c r="D14" s="65"/>
      <c r="E14" s="155"/>
      <c r="F14" s="287"/>
      <c r="G14" s="287"/>
    </row>
    <row r="15" spans="1:7" s="54" customFormat="1" x14ac:dyDescent="0.25">
      <c r="A15" s="121"/>
      <c r="B15" s="65" t="s">
        <v>240</v>
      </c>
      <c r="C15" s="65" t="s">
        <v>239</v>
      </c>
      <c r="D15" s="65"/>
      <c r="E15" s="155"/>
      <c r="F15" s="287"/>
      <c r="G15" s="287"/>
    </row>
    <row r="16" spans="1:7" ht="15.75" thickBot="1" x14ac:dyDescent="0.3">
      <c r="A16" s="122" t="s">
        <v>113</v>
      </c>
      <c r="B16" s="123">
        <v>1500</v>
      </c>
      <c r="C16" s="123">
        <v>1500</v>
      </c>
      <c r="D16" s="123"/>
      <c r="E16" s="156" t="s">
        <v>113</v>
      </c>
      <c r="F16" s="446"/>
      <c r="G16" s="446"/>
    </row>
    <row r="17" spans="1:7" ht="15.75" thickBot="1" x14ac:dyDescent="0.3"/>
    <row r="18" spans="1:7" x14ac:dyDescent="0.25">
      <c r="A18" s="124" t="s">
        <v>120</v>
      </c>
      <c r="B18" s="119"/>
      <c r="C18" s="120"/>
      <c r="D18" s="65"/>
      <c r="E18" s="65"/>
      <c r="F18" s="65"/>
      <c r="G18" s="65"/>
    </row>
    <row r="19" spans="1:7" ht="47.25" customHeight="1" x14ac:dyDescent="0.25">
      <c r="A19" s="121" t="s">
        <v>113</v>
      </c>
      <c r="B19" s="450" t="s">
        <v>131</v>
      </c>
      <c r="C19" s="451"/>
      <c r="D19" s="138"/>
      <c r="E19" s="138"/>
      <c r="F19" s="138"/>
      <c r="G19" s="138"/>
    </row>
    <row r="20" spans="1:7" ht="50.25" customHeight="1" x14ac:dyDescent="0.25">
      <c r="A20" s="121" t="s">
        <v>112</v>
      </c>
      <c r="B20" s="450" t="s">
        <v>132</v>
      </c>
      <c r="C20" s="451"/>
      <c r="D20" s="138"/>
      <c r="E20" s="138"/>
      <c r="F20" s="138"/>
      <c r="G20" s="138"/>
    </row>
    <row r="21" spans="1:7" ht="46.5" customHeight="1" x14ac:dyDescent="0.25">
      <c r="A21" s="121" t="s">
        <v>110</v>
      </c>
      <c r="B21" s="450" t="s">
        <v>133</v>
      </c>
      <c r="C21" s="451"/>
      <c r="D21" s="138"/>
      <c r="E21" s="138"/>
      <c r="F21" s="138"/>
      <c r="G21" s="138"/>
    </row>
    <row r="22" spans="1:7" ht="63.75" customHeight="1" x14ac:dyDescent="0.25">
      <c r="A22" s="121" t="s">
        <v>102</v>
      </c>
      <c r="B22" s="450" t="s">
        <v>165</v>
      </c>
      <c r="C22" s="451"/>
      <c r="D22" s="138"/>
      <c r="E22" s="138"/>
      <c r="F22" s="138"/>
      <c r="G22" s="138"/>
    </row>
    <row r="23" spans="1:7" ht="40.5" customHeight="1" x14ac:dyDescent="0.25">
      <c r="A23" s="121" t="s">
        <v>134</v>
      </c>
      <c r="B23" s="450" t="s">
        <v>135</v>
      </c>
      <c r="C23" s="451"/>
      <c r="D23" s="138"/>
      <c r="E23" s="138"/>
      <c r="F23" s="138"/>
      <c r="G23" s="138"/>
    </row>
    <row r="24" spans="1:7" ht="48" customHeight="1" x14ac:dyDescent="0.25">
      <c r="A24" s="121" t="s">
        <v>128</v>
      </c>
      <c r="B24" s="450" t="s">
        <v>166</v>
      </c>
      <c r="C24" s="451"/>
      <c r="D24" s="138"/>
      <c r="E24" s="138"/>
      <c r="F24" s="138"/>
      <c r="G24" s="138"/>
    </row>
    <row r="25" spans="1:7" ht="30.75" customHeight="1" x14ac:dyDescent="0.25">
      <c r="A25" s="121" t="s">
        <v>127</v>
      </c>
      <c r="B25" s="450" t="s">
        <v>136</v>
      </c>
      <c r="C25" s="451"/>
      <c r="D25" s="138"/>
      <c r="E25" s="138"/>
      <c r="F25" s="138"/>
      <c r="G25" s="138"/>
    </row>
    <row r="26" spans="1:7" ht="32.25" customHeight="1" thickBot="1" x14ac:dyDescent="0.3">
      <c r="A26" s="122" t="s">
        <v>92</v>
      </c>
      <c r="B26" s="452" t="s">
        <v>137</v>
      </c>
      <c r="C26" s="453"/>
      <c r="D26" s="138"/>
      <c r="E26" s="138"/>
      <c r="F26" s="138"/>
      <c r="G26" s="138"/>
    </row>
    <row r="27" spans="1:7" ht="15.75" thickBot="1" x14ac:dyDescent="0.3">
      <c r="A27" s="65"/>
      <c r="B27" s="450"/>
      <c r="C27" s="450"/>
      <c r="D27" s="138"/>
      <c r="E27" s="138"/>
      <c r="F27" s="138"/>
      <c r="G27" s="138"/>
    </row>
    <row r="28" spans="1:7" x14ac:dyDescent="0.25">
      <c r="A28" s="124" t="s">
        <v>143</v>
      </c>
      <c r="B28" s="120"/>
      <c r="C28" s="65"/>
      <c r="D28" s="65"/>
      <c r="E28" s="65"/>
      <c r="F28" s="65"/>
    </row>
    <row r="29" spans="1:7" x14ac:dyDescent="0.25">
      <c r="A29" s="154" t="s">
        <v>144</v>
      </c>
      <c r="B29" s="155"/>
      <c r="C29" s="65"/>
      <c r="D29" s="65"/>
      <c r="E29" s="65"/>
      <c r="F29" s="65"/>
    </row>
    <row r="30" spans="1:7" x14ac:dyDescent="0.25">
      <c r="A30" s="154" t="s">
        <v>148</v>
      </c>
      <c r="B30" s="155"/>
    </row>
    <row r="31" spans="1:7" x14ac:dyDescent="0.25">
      <c r="A31" s="154" t="s">
        <v>161</v>
      </c>
      <c r="B31" s="155"/>
    </row>
    <row r="32" spans="1:7" x14ac:dyDescent="0.25">
      <c r="A32" s="154" t="s">
        <v>149</v>
      </c>
      <c r="B32" s="155"/>
    </row>
    <row r="33" spans="1:2" x14ac:dyDescent="0.25">
      <c r="A33" s="154" t="s">
        <v>150</v>
      </c>
      <c r="B33" s="155"/>
    </row>
    <row r="34" spans="1:2" x14ac:dyDescent="0.25">
      <c r="A34" s="154" t="s">
        <v>151</v>
      </c>
      <c r="B34" s="155"/>
    </row>
    <row r="35" spans="1:2" x14ac:dyDescent="0.25">
      <c r="A35" s="154" t="s">
        <v>152</v>
      </c>
      <c r="B35" s="155"/>
    </row>
    <row r="36" spans="1:2" x14ac:dyDescent="0.25">
      <c r="A36" s="154" t="s">
        <v>153</v>
      </c>
      <c r="B36" s="155"/>
    </row>
    <row r="37" spans="1:2" x14ac:dyDescent="0.25">
      <c r="A37" s="154" t="s">
        <v>154</v>
      </c>
      <c r="B37" s="155"/>
    </row>
    <row r="38" spans="1:2" x14ac:dyDescent="0.25">
      <c r="A38" s="154" t="s">
        <v>145</v>
      </c>
      <c r="B38" s="155"/>
    </row>
    <row r="39" spans="1:2" x14ac:dyDescent="0.25">
      <c r="A39" s="154" t="s">
        <v>146</v>
      </c>
      <c r="B39" s="155"/>
    </row>
    <row r="40" spans="1:2" x14ac:dyDescent="0.25">
      <c r="A40" s="154" t="s">
        <v>147</v>
      </c>
      <c r="B40" s="155"/>
    </row>
    <row r="41" spans="1:2" ht="15.75" thickBot="1" x14ac:dyDescent="0.3">
      <c r="A41" s="122"/>
      <c r="B41" s="156"/>
    </row>
  </sheetData>
  <mergeCells count="17">
    <mergeCell ref="F16:G16"/>
    <mergeCell ref="F12:G12"/>
    <mergeCell ref="B25:C25"/>
    <mergeCell ref="B26:C26"/>
    <mergeCell ref="F13:G13"/>
    <mergeCell ref="B27:C27"/>
    <mergeCell ref="B19:C19"/>
    <mergeCell ref="B20:C20"/>
    <mergeCell ref="B21:C21"/>
    <mergeCell ref="B22:C22"/>
    <mergeCell ref="B23:C23"/>
    <mergeCell ref="B24:C24"/>
    <mergeCell ref="F4:G4"/>
    <mergeCell ref="F10:G10"/>
    <mergeCell ref="F7:G7"/>
    <mergeCell ref="F6:G6"/>
    <mergeCell ref="F5:G5"/>
  </mergeCells>
  <pageMargins left="0.70866141732283472" right="0.70866141732283472" top="0.74803149606299213" bottom="0.74803149606299213" header="0.31496062992125984" footer="0.31496062992125984"/>
  <pageSetup paperSize="8"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T821"/>
  <sheetViews>
    <sheetView zoomScale="70" zoomScaleNormal="70" workbookViewId="0">
      <pane ySplit="2" topLeftCell="A3" activePane="bottomLeft" state="frozen"/>
      <selection pane="bottomLeft" activeCell="M10" activeCellId="1" sqref="M3:M4 M10:M11"/>
    </sheetView>
  </sheetViews>
  <sheetFormatPr defaultRowHeight="15" x14ac:dyDescent="0.25"/>
  <cols>
    <col min="1" max="1" width="9.140625" style="54"/>
    <col min="2" max="2" width="33.140625" style="54" bestFit="1" customWidth="1"/>
    <col min="3" max="3" width="7.140625" style="54" customWidth="1"/>
    <col min="4" max="4" width="11.28515625" style="54" bestFit="1" customWidth="1"/>
    <col min="5" max="5" width="7.5703125" style="54" bestFit="1" customWidth="1"/>
    <col min="6" max="6" width="17.28515625" style="54" customWidth="1"/>
    <col min="7" max="7" width="3.42578125" style="54" customWidth="1"/>
    <col min="8" max="8" width="5.42578125" style="54" customWidth="1"/>
    <col min="9" max="9" width="8.28515625" style="54" bestFit="1" customWidth="1"/>
    <col min="10" max="10" width="8.85546875" style="285" bestFit="1" customWidth="1"/>
    <col min="11" max="11" width="8.85546875" style="54" customWidth="1"/>
    <col min="12" max="12" width="33.140625" style="54" bestFit="1" customWidth="1"/>
    <col min="13" max="16384" width="9.140625" style="54"/>
  </cols>
  <sheetData>
    <row r="1" spans="1:46" ht="15.75" customHeight="1" thickBot="1" x14ac:dyDescent="0.3">
      <c r="C1" s="455" t="s">
        <v>100</v>
      </c>
      <c r="D1" s="456"/>
      <c r="E1" s="456"/>
      <c r="F1" s="456"/>
      <c r="G1" s="256"/>
      <c r="I1" s="269" t="s">
        <v>224</v>
      </c>
      <c r="J1" s="279"/>
      <c r="K1" s="270"/>
      <c r="L1" s="270"/>
    </row>
    <row r="2" spans="1:46" ht="44.25" customHeight="1" x14ac:dyDescent="0.25">
      <c r="A2" s="257" t="s">
        <v>218</v>
      </c>
      <c r="B2" s="259" t="s">
        <v>219</v>
      </c>
      <c r="C2" s="237" t="s">
        <v>98</v>
      </c>
      <c r="D2" s="237" t="s">
        <v>97</v>
      </c>
      <c r="E2" s="237" t="s">
        <v>96</v>
      </c>
      <c r="F2" s="237" t="s">
        <v>168</v>
      </c>
      <c r="G2" s="108"/>
      <c r="I2" s="241" t="s">
        <v>101</v>
      </c>
      <c r="J2" s="280" t="s">
        <v>98</v>
      </c>
      <c r="K2" s="239" t="s">
        <v>169</v>
      </c>
      <c r="L2" s="239" t="s">
        <v>219</v>
      </c>
      <c r="N2" s="412" t="s">
        <v>358</v>
      </c>
      <c r="O2" s="385" t="s">
        <v>313</v>
      </c>
      <c r="P2" s="386" t="s">
        <v>314</v>
      </c>
      <c r="Q2" s="387" t="s">
        <v>315</v>
      </c>
      <c r="R2" s="388" t="s">
        <v>316</v>
      </c>
      <c r="S2" s="389" t="s">
        <v>317</v>
      </c>
      <c r="T2" s="403" t="s">
        <v>356</v>
      </c>
      <c r="U2" s="410" t="s">
        <v>127</v>
      </c>
    </row>
    <row r="3" spans="1:46" x14ac:dyDescent="0.25">
      <c r="A3" s="257"/>
      <c r="B3" s="259"/>
      <c r="C3" s="237"/>
      <c r="D3" s="237"/>
      <c r="E3" s="237"/>
      <c r="F3" s="237"/>
      <c r="G3" s="108"/>
      <c r="I3" s="353">
        <v>1</v>
      </c>
      <c r="J3" s="46">
        <v>250</v>
      </c>
      <c r="K3" s="277" t="s">
        <v>312</v>
      </c>
      <c r="L3" s="352" t="s">
        <v>268</v>
      </c>
      <c r="M3" s="355">
        <f>J3/$J$12</f>
        <v>3.0822340032055234E-2</v>
      </c>
      <c r="N3" s="407"/>
      <c r="O3" s="390"/>
      <c r="P3" s="390"/>
      <c r="Q3" s="390"/>
      <c r="R3" s="409"/>
      <c r="S3" s="393"/>
      <c r="T3" s="393"/>
      <c r="U3" s="393"/>
      <c r="V3" s="404"/>
      <c r="W3" s="393"/>
      <c r="X3" s="404"/>
      <c r="Y3" s="416"/>
      <c r="Z3" s="423"/>
      <c r="AA3" s="393"/>
      <c r="AB3" s="419"/>
      <c r="AC3" s="409"/>
      <c r="AD3" s="409"/>
      <c r="AE3" s="393"/>
      <c r="AF3" s="393"/>
      <c r="AG3" s="393"/>
      <c r="AH3" s="393"/>
      <c r="AI3" s="419"/>
      <c r="AJ3" s="393"/>
      <c r="AK3" s="390"/>
      <c r="AL3" s="390"/>
      <c r="AM3" s="390"/>
      <c r="AN3" s="390"/>
      <c r="AO3" s="390"/>
      <c r="AP3" s="390"/>
      <c r="AQ3" s="393"/>
      <c r="AR3" s="393"/>
      <c r="AS3" s="393"/>
      <c r="AT3" s="391"/>
    </row>
    <row r="4" spans="1:46" ht="15" customHeight="1" x14ac:dyDescent="0.25">
      <c r="A4" s="271"/>
      <c r="B4" s="253"/>
      <c r="D4" s="106"/>
      <c r="E4" s="106"/>
      <c r="F4" s="255"/>
      <c r="G4" s="107"/>
      <c r="I4" s="354">
        <v>2</v>
      </c>
      <c r="J4" s="46">
        <v>750</v>
      </c>
      <c r="K4" s="384" t="s">
        <v>311</v>
      </c>
      <c r="L4" s="352" t="s">
        <v>268</v>
      </c>
      <c r="M4" s="355">
        <f t="shared" ref="M4:M11" si="0">J4/$J$12</f>
        <v>9.2467020096165697E-2</v>
      </c>
      <c r="N4" s="412"/>
      <c r="O4" s="391"/>
      <c r="P4" s="395"/>
      <c r="Q4" s="390"/>
      <c r="R4" s="390"/>
      <c r="S4" s="393"/>
      <c r="T4" s="393"/>
      <c r="U4" s="393"/>
      <c r="V4" s="404"/>
      <c r="W4" s="393"/>
      <c r="X4" s="404"/>
      <c r="Y4" s="416"/>
      <c r="Z4" s="423"/>
      <c r="AA4" s="393"/>
      <c r="AB4" s="420"/>
      <c r="AC4" s="404"/>
      <c r="AD4" s="393"/>
      <c r="AE4" s="390"/>
      <c r="AF4" s="391"/>
      <c r="AG4" s="393"/>
      <c r="AH4" s="390"/>
      <c r="AI4" s="421"/>
      <c r="AJ4" s="391"/>
      <c r="AK4" s="391"/>
      <c r="AL4" s="390"/>
      <c r="AM4" s="390"/>
      <c r="AN4" s="390"/>
      <c r="AO4" s="390"/>
      <c r="AP4" s="390"/>
      <c r="AQ4" s="390"/>
      <c r="AR4" s="390"/>
      <c r="AS4" s="393"/>
      <c r="AT4" s="390"/>
    </row>
    <row r="5" spans="1:46" x14ac:dyDescent="0.25">
      <c r="A5" s="271"/>
      <c r="B5" s="253"/>
      <c r="D5" s="106"/>
      <c r="E5" s="106"/>
      <c r="F5" s="255"/>
      <c r="G5" s="107"/>
      <c r="I5" s="354">
        <v>3</v>
      </c>
      <c r="J5" s="46">
        <v>1000</v>
      </c>
      <c r="K5" s="277" t="s">
        <v>277</v>
      </c>
      <c r="L5" s="352" t="s">
        <v>268</v>
      </c>
      <c r="M5" s="355">
        <f t="shared" si="0"/>
        <v>0.12328936012822093</v>
      </c>
      <c r="N5" s="407"/>
      <c r="O5" s="390"/>
      <c r="P5" s="390"/>
      <c r="Q5" s="390"/>
      <c r="R5" s="390"/>
      <c r="S5" s="395"/>
      <c r="T5" s="404"/>
      <c r="U5" s="391"/>
      <c r="V5" s="391"/>
      <c r="W5" s="413"/>
      <c r="X5" s="413"/>
      <c r="Y5" s="417"/>
      <c r="Z5" s="417"/>
      <c r="AA5" s="393"/>
      <c r="AB5" s="421"/>
      <c r="AC5" s="390"/>
      <c r="AD5" s="391"/>
      <c r="AE5" s="390"/>
      <c r="AF5" s="390"/>
      <c r="AG5" s="390"/>
      <c r="AH5" s="390"/>
      <c r="AI5" s="421"/>
      <c r="AJ5" s="390"/>
      <c r="AK5" s="390"/>
      <c r="AL5" s="390"/>
      <c r="AM5" s="390"/>
      <c r="AN5" s="390"/>
      <c r="AO5" s="390"/>
      <c r="AP5" s="390"/>
      <c r="AQ5" s="390"/>
      <c r="AR5" s="390"/>
      <c r="AS5" s="390"/>
      <c r="AT5" s="390"/>
    </row>
    <row r="6" spans="1:46" x14ac:dyDescent="0.25">
      <c r="A6" s="271"/>
      <c r="B6" s="253"/>
      <c r="D6" s="106"/>
      <c r="E6" s="106"/>
      <c r="F6" s="255"/>
      <c r="G6" s="107"/>
      <c r="H6" s="54" t="s">
        <v>344</v>
      </c>
      <c r="I6" s="354">
        <v>4</v>
      </c>
      <c r="J6" s="46">
        <v>1000</v>
      </c>
      <c r="K6" s="277" t="s">
        <v>277</v>
      </c>
      <c r="L6" s="352" t="s">
        <v>268</v>
      </c>
      <c r="M6" s="355">
        <f t="shared" si="0"/>
        <v>0.12328936012822093</v>
      </c>
      <c r="N6" s="407"/>
      <c r="O6" s="390"/>
      <c r="P6" s="392"/>
      <c r="Q6" s="392"/>
      <c r="R6" s="392"/>
      <c r="S6" s="390"/>
      <c r="T6" s="390"/>
      <c r="U6" s="390"/>
      <c r="V6" s="390"/>
      <c r="W6" s="390"/>
      <c r="X6" s="390"/>
      <c r="Y6" s="417"/>
      <c r="Z6" s="417"/>
      <c r="AA6" s="393"/>
      <c r="AB6" s="421"/>
      <c r="AC6" s="390"/>
      <c r="AD6" s="391"/>
      <c r="AE6" s="390"/>
      <c r="AF6" s="390"/>
      <c r="AG6" s="390"/>
      <c r="AH6" s="390"/>
      <c r="AI6" s="421"/>
      <c r="AJ6" s="390"/>
      <c r="AK6" s="390"/>
      <c r="AL6" s="390"/>
      <c r="AM6" s="390"/>
      <c r="AN6" s="390"/>
      <c r="AO6" s="390"/>
      <c r="AP6" s="390"/>
      <c r="AQ6" s="390"/>
      <c r="AR6" s="390"/>
      <c r="AS6" s="390"/>
      <c r="AT6" s="390"/>
    </row>
    <row r="7" spans="1:46" x14ac:dyDescent="0.25">
      <c r="A7" s="271"/>
      <c r="B7" s="253"/>
      <c r="D7" s="106"/>
      <c r="E7" s="106"/>
      <c r="F7" s="255"/>
      <c r="G7" s="107"/>
      <c r="I7" s="354">
        <v>5</v>
      </c>
      <c r="J7" s="46">
        <v>1000</v>
      </c>
      <c r="K7" s="277" t="s">
        <v>277</v>
      </c>
      <c r="L7" s="352" t="s">
        <v>268</v>
      </c>
      <c r="M7" s="355">
        <f t="shared" si="0"/>
        <v>0.12328936012822093</v>
      </c>
      <c r="N7" s="407"/>
      <c r="O7" s="390"/>
      <c r="P7" s="390"/>
      <c r="Q7" s="390"/>
      <c r="R7" s="390"/>
      <c r="S7" s="390"/>
      <c r="T7" s="390"/>
      <c r="U7" s="390"/>
      <c r="V7" s="390"/>
      <c r="W7" s="390"/>
      <c r="X7" s="390"/>
      <c r="Y7" s="417"/>
      <c r="Z7" s="417"/>
      <c r="AA7" s="393"/>
      <c r="AB7" s="421"/>
      <c r="AC7" s="390"/>
      <c r="AD7" s="390"/>
      <c r="AE7" s="390"/>
      <c r="AF7" s="390"/>
      <c r="AG7" s="390"/>
      <c r="AH7" s="390"/>
      <c r="AI7" s="421"/>
      <c r="AJ7" s="390"/>
      <c r="AK7" s="390"/>
      <c r="AL7" s="390"/>
      <c r="AM7" s="390"/>
      <c r="AN7" s="390"/>
      <c r="AO7" s="390"/>
      <c r="AP7" s="390"/>
      <c r="AQ7" s="390"/>
      <c r="AR7" s="390"/>
      <c r="AS7" s="390"/>
      <c r="AT7" s="390"/>
    </row>
    <row r="8" spans="1:46" x14ac:dyDescent="0.25">
      <c r="A8" s="271"/>
      <c r="B8" s="253"/>
      <c r="F8" s="255"/>
      <c r="I8" s="353">
        <v>6</v>
      </c>
      <c r="J8" s="46">
        <v>3000</v>
      </c>
      <c r="K8" s="277" t="s">
        <v>277</v>
      </c>
      <c r="L8" s="352" t="s">
        <v>268</v>
      </c>
      <c r="M8" s="355">
        <f t="shared" si="0"/>
        <v>0.36986808038466279</v>
      </c>
      <c r="N8" s="407"/>
      <c r="O8" s="390"/>
      <c r="P8" s="390"/>
      <c r="Q8" s="390"/>
      <c r="R8" s="390"/>
      <c r="S8" s="390"/>
      <c r="T8" s="390"/>
      <c r="U8" s="390"/>
      <c r="V8" s="390"/>
      <c r="W8" s="390"/>
      <c r="X8" s="390"/>
      <c r="Y8" s="417"/>
      <c r="Z8" s="417"/>
      <c r="AA8" s="393"/>
      <c r="AB8" s="421"/>
      <c r="AC8" s="390"/>
      <c r="AD8" s="390"/>
      <c r="AE8" s="390"/>
      <c r="AF8" s="390"/>
      <c r="AG8" s="390"/>
      <c r="AH8" s="390"/>
      <c r="AI8" s="421"/>
      <c r="AJ8" s="390"/>
      <c r="AK8" s="390"/>
      <c r="AL8" s="390"/>
      <c r="AM8" s="390"/>
      <c r="AN8" s="390"/>
      <c r="AO8" s="391"/>
      <c r="AP8" s="393"/>
      <c r="AQ8" s="391"/>
      <c r="AR8" s="393"/>
      <c r="AS8" s="391"/>
      <c r="AT8" s="391"/>
    </row>
    <row r="9" spans="1:46" x14ac:dyDescent="0.25">
      <c r="A9" s="271"/>
      <c r="B9" s="253"/>
      <c r="E9" s="25"/>
      <c r="F9" s="255"/>
      <c r="I9" s="354">
        <v>7</v>
      </c>
      <c r="J9" s="46">
        <v>250</v>
      </c>
      <c r="K9" s="277" t="s">
        <v>277</v>
      </c>
      <c r="L9" s="352" t="s">
        <v>268</v>
      </c>
      <c r="M9" s="355">
        <f t="shared" si="0"/>
        <v>3.0822340032055234E-2</v>
      </c>
      <c r="N9" s="407"/>
      <c r="O9" s="390"/>
      <c r="P9" s="390"/>
      <c r="Q9" s="390"/>
      <c r="R9" s="390"/>
      <c r="S9" s="402"/>
      <c r="T9" s="405"/>
      <c r="U9" s="411"/>
      <c r="V9" s="411"/>
      <c r="W9" s="414"/>
      <c r="X9" s="414"/>
      <c r="Y9" s="418"/>
      <c r="Z9" s="418"/>
      <c r="AA9" s="393"/>
      <c r="AB9" s="422"/>
      <c r="AC9" s="392"/>
      <c r="AD9" s="392"/>
      <c r="AE9" s="392"/>
      <c r="AF9" s="390"/>
      <c r="AG9" s="390"/>
      <c r="AH9" s="390"/>
      <c r="AI9" s="425"/>
      <c r="AJ9" s="390"/>
      <c r="AK9" s="390"/>
      <c r="AL9" s="390"/>
      <c r="AM9" s="390"/>
      <c r="AN9" s="390"/>
      <c r="AO9" s="390"/>
      <c r="AP9" s="390"/>
      <c r="AQ9" s="390"/>
      <c r="AR9" s="390"/>
      <c r="AS9" s="390"/>
      <c r="AT9" s="390"/>
    </row>
    <row r="10" spans="1:46" x14ac:dyDescent="0.25">
      <c r="A10" s="271"/>
      <c r="B10" s="253"/>
      <c r="F10" s="255"/>
      <c r="I10" s="354">
        <v>8</v>
      </c>
      <c r="J10" s="46">
        <v>611</v>
      </c>
      <c r="K10" s="384" t="s">
        <v>311</v>
      </c>
      <c r="L10" s="352" t="s">
        <v>268</v>
      </c>
      <c r="M10" s="355">
        <f t="shared" si="0"/>
        <v>7.5329799038342984E-2</v>
      </c>
      <c r="N10" s="412"/>
      <c r="O10" s="406"/>
      <c r="P10" s="395"/>
      <c r="Q10" s="390"/>
      <c r="R10" s="390"/>
      <c r="S10" s="393"/>
      <c r="T10" s="393"/>
      <c r="U10" s="393"/>
      <c r="V10" s="404"/>
      <c r="W10" s="393"/>
      <c r="X10" s="404"/>
      <c r="Y10" s="416"/>
      <c r="Z10" s="423"/>
      <c r="AA10" s="393"/>
      <c r="AB10" s="420"/>
      <c r="AC10" s="404"/>
      <c r="AD10" s="393"/>
      <c r="AE10" s="390"/>
      <c r="AF10" s="391"/>
      <c r="AG10" s="391"/>
      <c r="AH10" s="391"/>
      <c r="AI10" s="421"/>
      <c r="AJ10" s="390"/>
      <c r="AK10" s="390"/>
      <c r="AL10" s="391"/>
      <c r="AM10" s="390"/>
      <c r="AN10" s="391"/>
      <c r="AO10" s="390"/>
      <c r="AP10" s="390"/>
      <c r="AQ10" s="390"/>
      <c r="AR10" s="390"/>
      <c r="AS10" s="393"/>
      <c r="AT10" s="390"/>
    </row>
    <row r="11" spans="1:46" ht="15" customHeight="1" x14ac:dyDescent="0.25">
      <c r="A11" s="271"/>
      <c r="B11" s="253"/>
      <c r="F11" s="255"/>
      <c r="I11" s="354">
        <v>9</v>
      </c>
      <c r="J11" s="46">
        <v>250</v>
      </c>
      <c r="K11" s="277" t="s">
        <v>312</v>
      </c>
      <c r="L11" s="352" t="s">
        <v>268</v>
      </c>
      <c r="M11" s="355">
        <f t="shared" si="0"/>
        <v>3.0822340032055234E-2</v>
      </c>
      <c r="N11" s="407"/>
      <c r="O11" s="390"/>
      <c r="P11" s="390"/>
      <c r="Q11" s="390"/>
      <c r="R11" s="409"/>
      <c r="S11" s="394"/>
      <c r="T11" s="394"/>
      <c r="U11" s="394"/>
      <c r="V11" s="405"/>
      <c r="W11" s="394"/>
      <c r="X11" s="405"/>
      <c r="Y11" s="394"/>
      <c r="Z11" s="405"/>
      <c r="AA11" s="424"/>
      <c r="AB11" s="415"/>
      <c r="AC11" s="415"/>
      <c r="AD11" s="415"/>
      <c r="AE11" s="394"/>
      <c r="AF11" s="394"/>
      <c r="AG11" s="394"/>
      <c r="AH11" s="394"/>
      <c r="AI11" s="415"/>
      <c r="AJ11" s="393"/>
      <c r="AK11" s="390"/>
      <c r="AL11" s="390"/>
      <c r="AM11" s="393"/>
      <c r="AN11" s="393"/>
      <c r="AO11" s="390"/>
      <c r="AP11" s="390"/>
      <c r="AQ11" s="393"/>
      <c r="AR11" s="393"/>
      <c r="AS11" s="393"/>
      <c r="AT11" s="391"/>
    </row>
    <row r="12" spans="1:46" ht="15" customHeight="1" thickBot="1" x14ac:dyDescent="0.3">
      <c r="I12" s="349"/>
      <c r="J12" s="350">
        <f>SUM(J3:J11)</f>
        <v>8111</v>
      </c>
      <c r="K12" s="277"/>
      <c r="L12" s="351"/>
      <c r="N12" s="54" t="s">
        <v>357</v>
      </c>
      <c r="O12" s="396" t="s">
        <v>318</v>
      </c>
      <c r="P12" s="396" t="s">
        <v>319</v>
      </c>
      <c r="Q12" s="396" t="s">
        <v>361</v>
      </c>
      <c r="R12" s="396" t="s">
        <v>362</v>
      </c>
      <c r="S12" s="396" t="s">
        <v>320</v>
      </c>
      <c r="T12" s="397" t="s">
        <v>321</v>
      </c>
      <c r="U12" s="397" t="s">
        <v>322</v>
      </c>
      <c r="V12" s="396" t="s">
        <v>323</v>
      </c>
      <c r="W12" s="396" t="s">
        <v>324</v>
      </c>
      <c r="X12" s="396" t="s">
        <v>325</v>
      </c>
      <c r="Y12" s="396" t="s">
        <v>326</v>
      </c>
      <c r="Z12" s="396" t="s">
        <v>328</v>
      </c>
      <c r="AA12" s="396" t="s">
        <v>327</v>
      </c>
      <c r="AB12" s="396" t="s">
        <v>329</v>
      </c>
      <c r="AC12" s="396" t="s">
        <v>365</v>
      </c>
      <c r="AD12" s="396" t="s">
        <v>330</v>
      </c>
      <c r="AE12" s="396" t="s">
        <v>331</v>
      </c>
      <c r="AF12" s="396" t="s">
        <v>332</v>
      </c>
      <c r="AG12" s="396" t="s">
        <v>333</v>
      </c>
      <c r="AH12" s="396" t="s">
        <v>366</v>
      </c>
      <c r="AI12" s="396" t="s">
        <v>368</v>
      </c>
      <c r="AJ12" s="396" t="s">
        <v>369</v>
      </c>
      <c r="AK12" s="396" t="s">
        <v>370</v>
      </c>
      <c r="AL12" s="396" t="s">
        <v>371</v>
      </c>
      <c r="AM12" s="396" t="s">
        <v>373</v>
      </c>
      <c r="AN12" s="396" t="s">
        <v>374</v>
      </c>
      <c r="AO12" s="396" t="s">
        <v>375</v>
      </c>
      <c r="AP12" s="396" t="s">
        <v>376</v>
      </c>
      <c r="AQ12" s="396" t="s">
        <v>377</v>
      </c>
      <c r="AR12" s="396" t="s">
        <v>378</v>
      </c>
      <c r="AS12" s="25" t="s">
        <v>379</v>
      </c>
      <c r="AT12" s="25" t="s">
        <v>380</v>
      </c>
    </row>
    <row r="13" spans="1:46" ht="15.75" thickBot="1" x14ac:dyDescent="0.3">
      <c r="A13" s="263"/>
      <c r="B13" s="264"/>
      <c r="C13" s="260"/>
      <c r="D13" s="260"/>
      <c r="I13" s="100"/>
      <c r="J13" s="281"/>
      <c r="K13" s="116"/>
      <c r="L13" s="115"/>
      <c r="M13" s="55"/>
    </row>
    <row r="14" spans="1:46" x14ac:dyDescent="0.25">
      <c r="I14" s="125"/>
      <c r="J14" s="282"/>
      <c r="K14" s="272"/>
      <c r="L14" s="273"/>
      <c r="M14" s="55"/>
    </row>
    <row r="15" spans="1:46" x14ac:dyDescent="0.25">
      <c r="A15" s="457" t="s">
        <v>221</v>
      </c>
      <c r="B15" s="457"/>
      <c r="C15" s="457"/>
      <c r="D15" s="457"/>
      <c r="E15" s="457"/>
      <c r="I15" s="100"/>
      <c r="J15" s="283"/>
      <c r="K15" s="100"/>
      <c r="L15" s="274"/>
      <c r="M15" s="55"/>
    </row>
    <row r="16" spans="1:46" x14ac:dyDescent="0.25">
      <c r="A16" s="457"/>
      <c r="B16" s="457"/>
      <c r="C16" s="457"/>
      <c r="D16" s="457"/>
      <c r="E16" s="457"/>
      <c r="I16" s="100"/>
      <c r="J16" s="283"/>
      <c r="K16" s="383"/>
      <c r="L16" s="274"/>
      <c r="M16" s="55"/>
    </row>
    <row r="17" spans="1:13" x14ac:dyDescent="0.25">
      <c r="A17" s="457"/>
      <c r="B17" s="457"/>
      <c r="C17" s="457"/>
      <c r="D17" s="457"/>
      <c r="E17" s="457"/>
      <c r="I17" s="100"/>
      <c r="J17" s="283"/>
      <c r="K17" s="100"/>
      <c r="L17" s="274"/>
      <c r="M17" s="55"/>
    </row>
    <row r="18" spans="1:13" x14ac:dyDescent="0.25">
      <c r="A18" s="457"/>
      <c r="B18" s="457"/>
      <c r="C18" s="457"/>
      <c r="D18" s="457"/>
      <c r="E18" s="457"/>
      <c r="I18" s="100"/>
      <c r="J18" s="283"/>
      <c r="K18" s="100"/>
      <c r="L18" s="275"/>
      <c r="M18" s="55"/>
    </row>
    <row r="19" spans="1:13" x14ac:dyDescent="0.25">
      <c r="A19" s="457"/>
      <c r="B19" s="457"/>
      <c r="C19" s="457"/>
      <c r="D19" s="457"/>
      <c r="E19" s="457"/>
      <c r="I19" s="276"/>
      <c r="J19" s="283"/>
      <c r="K19" s="272"/>
      <c r="L19" s="273"/>
      <c r="M19" s="55"/>
    </row>
    <row r="20" spans="1:13" x14ac:dyDescent="0.25">
      <c r="A20" s="457"/>
      <c r="B20" s="457"/>
      <c r="C20" s="457"/>
      <c r="D20" s="457"/>
      <c r="E20" s="457"/>
      <c r="I20" s="55"/>
      <c r="J20" s="284"/>
      <c r="K20" s="55"/>
      <c r="L20" s="55"/>
      <c r="M20" s="55"/>
    </row>
    <row r="21" spans="1:13" x14ac:dyDescent="0.25">
      <c r="A21" s="457"/>
      <c r="B21" s="457"/>
      <c r="C21" s="457"/>
      <c r="D21" s="457"/>
      <c r="E21" s="457"/>
    </row>
    <row r="23" spans="1:13" x14ac:dyDescent="0.25">
      <c r="A23" s="454" t="s">
        <v>222</v>
      </c>
      <c r="B23" s="454"/>
      <c r="C23" s="454"/>
      <c r="D23" s="454"/>
      <c r="E23" s="454"/>
    </row>
    <row r="24" spans="1:13" x14ac:dyDescent="0.25">
      <c r="A24" s="454"/>
      <c r="B24" s="454"/>
      <c r="C24" s="454"/>
      <c r="D24" s="454"/>
      <c r="E24" s="454"/>
    </row>
    <row r="25" spans="1:13" x14ac:dyDescent="0.25">
      <c r="A25" s="454"/>
      <c r="B25" s="454"/>
      <c r="C25" s="454"/>
      <c r="D25" s="454"/>
      <c r="E25" s="454"/>
    </row>
    <row r="26" spans="1:13" x14ac:dyDescent="0.25">
      <c r="A26" s="454"/>
      <c r="B26" s="454"/>
      <c r="C26" s="454"/>
      <c r="D26" s="454"/>
      <c r="E26" s="454"/>
    </row>
    <row r="27" spans="1:13" x14ac:dyDescent="0.25">
      <c r="A27" s="454"/>
      <c r="B27" s="454"/>
      <c r="C27" s="454"/>
      <c r="D27" s="454"/>
      <c r="E27" s="454"/>
    </row>
    <row r="28" spans="1:13" x14ac:dyDescent="0.25">
      <c r="A28" s="454"/>
      <c r="B28" s="454"/>
      <c r="C28" s="454"/>
      <c r="D28" s="454"/>
      <c r="E28" s="454"/>
    </row>
    <row r="29" spans="1:13" ht="15" customHeight="1" x14ac:dyDescent="0.25"/>
    <row r="38" spans="8:8" x14ac:dyDescent="0.25">
      <c r="H38" s="55"/>
    </row>
    <row r="39" spans="8:8" x14ac:dyDescent="0.25">
      <c r="H39" s="55"/>
    </row>
    <row r="40" spans="8:8" x14ac:dyDescent="0.25">
      <c r="H40" s="109"/>
    </row>
    <row r="41" spans="8:8" x14ac:dyDescent="0.25">
      <c r="H41" s="109"/>
    </row>
    <row r="811" spans="14:16" x14ac:dyDescent="0.25">
      <c r="N811" s="55"/>
      <c r="O811" s="55"/>
      <c r="P811" s="55"/>
    </row>
    <row r="812" spans="14:16" x14ac:dyDescent="0.25">
      <c r="N812" s="55"/>
      <c r="O812" s="55"/>
      <c r="P812" s="55"/>
    </row>
    <row r="813" spans="14:16" x14ac:dyDescent="0.25">
      <c r="N813" s="55"/>
      <c r="O813" s="55"/>
      <c r="P813" s="55"/>
    </row>
    <row r="814" spans="14:16" x14ac:dyDescent="0.25">
      <c r="N814" s="55"/>
      <c r="O814" s="55"/>
      <c r="P814" s="55"/>
    </row>
    <row r="815" spans="14:16" x14ac:dyDescent="0.25">
      <c r="N815" s="55"/>
      <c r="O815" s="55"/>
      <c r="P815" s="55"/>
    </row>
    <row r="816" spans="14:16" x14ac:dyDescent="0.25">
      <c r="N816" s="55"/>
      <c r="O816" s="55"/>
      <c r="P816" s="55"/>
    </row>
    <row r="817" spans="14:16" x14ac:dyDescent="0.25">
      <c r="N817" s="55"/>
      <c r="O817" s="55"/>
      <c r="P817" s="55"/>
    </row>
    <row r="818" spans="14:16" x14ac:dyDescent="0.25">
      <c r="N818" s="55"/>
      <c r="O818" s="55"/>
      <c r="P818" s="55"/>
    </row>
    <row r="821" spans="14:16" ht="30" customHeight="1" x14ac:dyDescent="0.25"/>
  </sheetData>
  <mergeCells count="3">
    <mergeCell ref="A23:E28"/>
    <mergeCell ref="C1:F1"/>
    <mergeCell ref="A15:E21"/>
  </mergeCells>
  <pageMargins left="0.70866141732283472" right="0.70866141732283472" top="0.74803149606299213" bottom="0.74803149606299213" header="0.31496062992125984" footer="0.31496062992125984"/>
  <pageSetup paperSize="8"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50"/>
    <pageSetUpPr fitToPage="1"/>
  </sheetPr>
  <dimension ref="A1:AC557"/>
  <sheetViews>
    <sheetView zoomScale="70" zoomScaleNormal="70" workbookViewId="0">
      <pane ySplit="3" topLeftCell="A4" activePane="bottomLeft" state="frozen"/>
      <selection pane="bottomLeft" activeCell="Y15" sqref="Y15"/>
    </sheetView>
  </sheetViews>
  <sheetFormatPr defaultRowHeight="15" x14ac:dyDescent="0.25"/>
  <cols>
    <col min="1" max="1" width="11.28515625" customWidth="1"/>
    <col min="2" max="2" width="11.28515625" bestFit="1" customWidth="1"/>
    <col min="3" max="3" width="14.5703125" bestFit="1" customWidth="1"/>
    <col min="4" max="4" width="17.28515625" customWidth="1"/>
    <col min="5" max="5" width="3.42578125" style="54" customWidth="1"/>
    <col min="6" max="6" width="20.85546875" style="54" bestFit="1" customWidth="1"/>
    <col min="7" max="7" width="11.42578125" customWidth="1"/>
    <col min="8" max="8" width="8.85546875" style="105" customWidth="1"/>
    <col min="9" max="9" width="9.85546875" style="105" customWidth="1"/>
    <col min="10" max="10" width="4.28515625" customWidth="1"/>
    <col min="11" max="11" width="17.28515625" customWidth="1"/>
    <col min="12" max="12" width="8.85546875" style="54" bestFit="1" customWidth="1"/>
    <col min="13" max="13" width="9.85546875" style="54" customWidth="1"/>
    <col min="14" max="14" width="4" customWidth="1"/>
    <col min="15" max="15" width="30.5703125" bestFit="1" customWidth="1"/>
    <col min="16" max="16" width="10.85546875" customWidth="1"/>
    <col min="17" max="17" width="9.85546875" customWidth="1"/>
    <col min="18" max="18" width="8.85546875" customWidth="1"/>
    <col min="19" max="19" width="9.85546875" style="54" customWidth="1"/>
    <col min="20" max="20" width="9.85546875" customWidth="1"/>
    <col min="21" max="21" width="15.5703125" style="54" customWidth="1"/>
    <col min="22" max="22" width="5.42578125" customWidth="1"/>
    <col min="23" max="23" width="12.42578125" customWidth="1"/>
    <col min="24" max="24" width="10.7109375" customWidth="1"/>
    <col min="25" max="25" width="8.85546875" style="54" customWidth="1"/>
    <col min="26" max="27" width="21" customWidth="1"/>
    <col min="28" max="28" width="23.140625" customWidth="1"/>
  </cols>
  <sheetData>
    <row r="1" spans="1:29" s="54" customFormat="1" ht="93" customHeight="1" x14ac:dyDescent="0.25">
      <c r="G1" s="469" t="s">
        <v>257</v>
      </c>
      <c r="H1" s="469"/>
      <c r="I1" s="469"/>
      <c r="K1" s="469" t="s">
        <v>258</v>
      </c>
      <c r="L1" s="469"/>
      <c r="M1" s="469"/>
      <c r="P1" s="469" t="s">
        <v>259</v>
      </c>
      <c r="Q1" s="469"/>
      <c r="R1" s="469"/>
      <c r="S1" s="469"/>
      <c r="T1" s="469"/>
      <c r="U1" s="469"/>
    </row>
    <row r="2" spans="1:29" s="54" customFormat="1" ht="15.75" customHeight="1" thickBot="1" x14ac:dyDescent="0.3">
      <c r="A2" s="455" t="s">
        <v>100</v>
      </c>
      <c r="B2" s="456"/>
      <c r="C2" s="456"/>
      <c r="D2" s="456"/>
      <c r="E2" s="198"/>
      <c r="G2" s="455" t="s">
        <v>105</v>
      </c>
      <c r="H2" s="456"/>
      <c r="I2" s="456"/>
      <c r="K2" s="455" t="s">
        <v>167</v>
      </c>
      <c r="L2" s="456"/>
      <c r="M2" s="456"/>
      <c r="P2" s="465" t="s">
        <v>170</v>
      </c>
      <c r="Q2" s="466"/>
      <c r="R2" s="466"/>
      <c r="S2" s="466"/>
      <c r="T2" s="466"/>
      <c r="U2" s="466"/>
      <c r="W2" s="465" t="s">
        <v>104</v>
      </c>
      <c r="X2" s="466"/>
      <c r="Y2" s="466"/>
      <c r="Z2" s="466"/>
      <c r="AA2" s="466"/>
      <c r="AB2" s="466"/>
    </row>
    <row r="3" spans="1:29" ht="44.25" customHeight="1" x14ac:dyDescent="0.25">
      <c r="A3" s="237" t="s">
        <v>235</v>
      </c>
      <c r="B3" s="237" t="s">
        <v>97</v>
      </c>
      <c r="C3" s="237" t="s">
        <v>96</v>
      </c>
      <c r="D3" s="237" t="s">
        <v>168</v>
      </c>
      <c r="E3" s="108"/>
      <c r="F3" s="108"/>
      <c r="G3" s="346" t="s">
        <v>254</v>
      </c>
      <c r="H3" s="347" t="s">
        <v>255</v>
      </c>
      <c r="I3" s="347" t="s">
        <v>256</v>
      </c>
      <c r="J3" s="348"/>
      <c r="K3" s="341" t="str">
        <f>G3</f>
        <v>Mass Flow Excavation
(&gt;1.5m)</v>
      </c>
      <c r="L3" s="341" t="str">
        <f t="shared" ref="L3:M3" si="0">H3</f>
        <v>Jetting
(&gt;1.5m)</v>
      </c>
      <c r="M3" s="341" t="str">
        <f t="shared" si="0"/>
        <v>Ploughing
(&gt;2.0m)</v>
      </c>
      <c r="O3" s="238" t="s">
        <v>217</v>
      </c>
      <c r="P3" s="237" t="str">
        <f>K3</f>
        <v>Mass Flow Excavation
(&gt;1.5m)</v>
      </c>
      <c r="Q3" s="238" t="s">
        <v>90</v>
      </c>
      <c r="R3" s="238" t="str">
        <f>L3</f>
        <v>Jetting
(&gt;1.5m)</v>
      </c>
      <c r="S3" s="238" t="s">
        <v>90</v>
      </c>
      <c r="T3" s="238" t="str">
        <f>M3</f>
        <v>Ploughing
(&gt;2.0m)</v>
      </c>
      <c r="U3" s="238" t="s">
        <v>106</v>
      </c>
      <c r="W3" s="241" t="s">
        <v>101</v>
      </c>
      <c r="X3" s="242" t="s">
        <v>98</v>
      </c>
      <c r="Y3" s="239" t="s">
        <v>169</v>
      </c>
      <c r="Z3" s="241" t="s">
        <v>112</v>
      </c>
      <c r="AA3" s="240" t="s">
        <v>103</v>
      </c>
      <c r="AB3" s="239" t="s">
        <v>102</v>
      </c>
    </row>
    <row r="4" spans="1:29" s="54" customFormat="1" ht="15" customHeight="1" x14ac:dyDescent="0.25">
      <c r="A4" s="258">
        <v>0</v>
      </c>
      <c r="B4" s="253">
        <v>1</v>
      </c>
      <c r="C4" s="253" t="s">
        <v>226</v>
      </c>
      <c r="D4" s="255">
        <f>B4</f>
        <v>1</v>
      </c>
      <c r="E4" s="107"/>
      <c r="G4" s="54" t="str">
        <f>IF(D4&gt;'Control assumptions'!$C$5,"1", "0")</f>
        <v>0</v>
      </c>
      <c r="H4" s="54" t="str">
        <f>IF(D4&gt;'Control assumptions'!$C$6,"1", "0")</f>
        <v>0</v>
      </c>
      <c r="I4" s="54" t="str">
        <f>IF(D4&gt;'Control assumptions'!$C$7,"1", "0")</f>
        <v>0</v>
      </c>
      <c r="K4" s="286">
        <f>VALUE(G4)</f>
        <v>0</v>
      </c>
      <c r="L4" s="286">
        <f t="shared" ref="L4:M19" si="1">VALUE(H4)</f>
        <v>0</v>
      </c>
      <c r="M4" s="286">
        <f t="shared" si="1"/>
        <v>0</v>
      </c>
      <c r="O4" s="254" t="s">
        <v>227</v>
      </c>
      <c r="P4" s="286">
        <f>K4</f>
        <v>0</v>
      </c>
      <c r="Q4" s="25"/>
      <c r="R4" s="112">
        <f>L4</f>
        <v>0</v>
      </c>
      <c r="S4" s="112"/>
      <c r="T4" s="112">
        <f>M4</f>
        <v>0</v>
      </c>
      <c r="U4" s="112"/>
      <c r="W4" s="113">
        <v>1</v>
      </c>
      <c r="X4" s="113">
        <f t="shared" ref="X4:X35" si="2">A4</f>
        <v>0</v>
      </c>
      <c r="Y4" s="307">
        <f>D4</f>
        <v>1</v>
      </c>
      <c r="Z4" s="297">
        <f>X5</f>
        <v>0.20300000000000001</v>
      </c>
      <c r="AA4" s="299"/>
      <c r="AB4" s="297"/>
    </row>
    <row r="5" spans="1:29" s="54" customFormat="1" x14ac:dyDescent="0.25">
      <c r="A5" s="258">
        <v>0.20300000000000001</v>
      </c>
      <c r="B5" s="253">
        <v>3</v>
      </c>
      <c r="C5" s="253" t="s">
        <v>226</v>
      </c>
      <c r="D5" s="255">
        <f t="shared" ref="D5:D68" si="3">B5</f>
        <v>3</v>
      </c>
      <c r="E5" s="107"/>
      <c r="G5" s="54" t="str">
        <f>IF(D5&gt;'Control assumptions'!$C$5,"1", "0")</f>
        <v>1</v>
      </c>
      <c r="H5" s="54" t="str">
        <f>IF(D5&gt;'Control assumptions'!$C$6,"1", "0")</f>
        <v>1</v>
      </c>
      <c r="I5" s="54" t="str">
        <f>IF(D5&gt;'Control assumptions'!$C$7,"1", "0")</f>
        <v>1</v>
      </c>
      <c r="K5" s="286">
        <f t="shared" ref="K5:K68" si="4">VALUE(G5)</f>
        <v>1</v>
      </c>
      <c r="L5" s="286">
        <f t="shared" si="1"/>
        <v>1</v>
      </c>
      <c r="M5" s="286">
        <f t="shared" si="1"/>
        <v>1</v>
      </c>
      <c r="O5" s="254" t="s">
        <v>227</v>
      </c>
      <c r="P5" s="286">
        <f t="shared" ref="P5:P68" si="5">K5</f>
        <v>1</v>
      </c>
      <c r="Q5" s="25"/>
      <c r="R5" s="112">
        <f t="shared" ref="R5:R68" si="6">L5</f>
        <v>1</v>
      </c>
      <c r="S5" s="112"/>
      <c r="T5" s="112">
        <f t="shared" ref="T5:T68" si="7">M5</f>
        <v>1</v>
      </c>
      <c r="U5" s="112"/>
      <c r="W5" s="113">
        <v>2</v>
      </c>
      <c r="X5" s="113">
        <f t="shared" si="2"/>
        <v>0.20300000000000001</v>
      </c>
      <c r="Y5" s="306">
        <v>5</v>
      </c>
      <c r="Z5" s="461">
        <f>X9-X5</f>
        <v>0.124</v>
      </c>
      <c r="AA5" s="462"/>
      <c r="AB5" s="458"/>
    </row>
    <row r="6" spans="1:29" s="54" customFormat="1" x14ac:dyDescent="0.25">
      <c r="A6" s="258">
        <v>0.216</v>
      </c>
      <c r="B6" s="253">
        <v>1.5</v>
      </c>
      <c r="C6" s="253" t="s">
        <v>228</v>
      </c>
      <c r="D6" s="255">
        <f t="shared" si="3"/>
        <v>1.5</v>
      </c>
      <c r="E6" s="107"/>
      <c r="G6" s="54" t="str">
        <f>IF(D6&gt;'Control assumptions'!$C$5,"1", "0")</f>
        <v>0</v>
      </c>
      <c r="H6" s="54" t="str">
        <f>IF(D6&gt;'Control assumptions'!$C$6,"1", "0")</f>
        <v>0</v>
      </c>
      <c r="I6" s="54" t="str">
        <f>IF(D6&gt;'Control assumptions'!$C$7,"1", "0")</f>
        <v>0</v>
      </c>
      <c r="K6" s="286">
        <f t="shared" si="4"/>
        <v>0</v>
      </c>
      <c r="L6" s="286">
        <f t="shared" si="1"/>
        <v>0</v>
      </c>
      <c r="M6" s="286">
        <f t="shared" si="1"/>
        <v>0</v>
      </c>
      <c r="O6" s="254" t="s">
        <v>229</v>
      </c>
      <c r="P6" s="286">
        <f t="shared" si="5"/>
        <v>0</v>
      </c>
      <c r="Q6" s="25"/>
      <c r="R6" s="112">
        <f t="shared" si="6"/>
        <v>0</v>
      </c>
      <c r="S6" s="112"/>
      <c r="T6" s="112">
        <f t="shared" si="7"/>
        <v>0</v>
      </c>
      <c r="U6" s="112"/>
      <c r="W6" s="113">
        <v>2</v>
      </c>
      <c r="X6" s="113">
        <f t="shared" si="2"/>
        <v>0.216</v>
      </c>
      <c r="Y6" s="306">
        <v>6</v>
      </c>
      <c r="Z6" s="461"/>
      <c r="AA6" s="463"/>
      <c r="AB6" s="459"/>
    </row>
    <row r="7" spans="1:29" s="54" customFormat="1" x14ac:dyDescent="0.25">
      <c r="A7" s="258">
        <v>0.251</v>
      </c>
      <c r="B7" s="253">
        <v>1.5</v>
      </c>
      <c r="C7" s="253" t="s">
        <v>228</v>
      </c>
      <c r="D7" s="255">
        <f t="shared" si="3"/>
        <v>1.5</v>
      </c>
      <c r="E7" s="107"/>
      <c r="G7" s="54" t="str">
        <f>IF(D7&gt;'Control assumptions'!$C$5,"1", "0")</f>
        <v>0</v>
      </c>
      <c r="H7" s="54" t="str">
        <f>IF(D7&gt;'Control assumptions'!$C$6,"1", "0")</f>
        <v>0</v>
      </c>
      <c r="I7" s="54" t="str">
        <f>IF(D7&gt;'Control assumptions'!$C$7,"1", "0")</f>
        <v>0</v>
      </c>
      <c r="K7" s="286">
        <f t="shared" si="4"/>
        <v>0</v>
      </c>
      <c r="L7" s="286">
        <f t="shared" si="1"/>
        <v>0</v>
      </c>
      <c r="M7" s="286">
        <f t="shared" si="1"/>
        <v>0</v>
      </c>
      <c r="O7" s="254" t="s">
        <v>229</v>
      </c>
      <c r="P7" s="286">
        <f t="shared" si="5"/>
        <v>0</v>
      </c>
      <c r="Q7" s="25"/>
      <c r="R7" s="112">
        <f t="shared" si="6"/>
        <v>0</v>
      </c>
      <c r="S7" s="112"/>
      <c r="T7" s="112">
        <f t="shared" si="7"/>
        <v>0</v>
      </c>
      <c r="U7" s="112"/>
      <c r="W7" s="113">
        <v>2</v>
      </c>
      <c r="X7" s="113">
        <f t="shared" si="2"/>
        <v>0.251</v>
      </c>
      <c r="Y7" s="306">
        <v>7</v>
      </c>
      <c r="Z7" s="461"/>
      <c r="AA7" s="463"/>
      <c r="AB7" s="459"/>
    </row>
    <row r="8" spans="1:29" x14ac:dyDescent="0.25">
      <c r="A8" s="258">
        <v>0.26400000000000001</v>
      </c>
      <c r="B8" s="253">
        <v>1.5</v>
      </c>
      <c r="C8" s="253" t="s">
        <v>230</v>
      </c>
      <c r="D8" s="255">
        <f t="shared" si="3"/>
        <v>1.5</v>
      </c>
      <c r="G8" s="54" t="str">
        <f>IF(D8&gt;'Control assumptions'!$C$5,"1", "0")</f>
        <v>0</v>
      </c>
      <c r="H8" s="54" t="str">
        <f>IF(D8&gt;'Control assumptions'!$C$6,"1", "0")</f>
        <v>0</v>
      </c>
      <c r="I8" s="54" t="str">
        <f>IF(D8&gt;'Control assumptions'!$C$7,"1", "0")</f>
        <v>0</v>
      </c>
      <c r="J8" s="54"/>
      <c r="K8" s="286">
        <f t="shared" si="4"/>
        <v>0</v>
      </c>
      <c r="L8" s="286">
        <f t="shared" si="1"/>
        <v>0</v>
      </c>
      <c r="M8" s="286">
        <f t="shared" si="1"/>
        <v>0</v>
      </c>
      <c r="N8" s="54"/>
      <c r="O8" s="254" t="s">
        <v>229</v>
      </c>
      <c r="P8" s="286">
        <f t="shared" si="5"/>
        <v>0</v>
      </c>
      <c r="Q8" s="25"/>
      <c r="R8" s="112">
        <f t="shared" si="6"/>
        <v>0</v>
      </c>
      <c r="S8" s="112"/>
      <c r="T8" s="112">
        <f t="shared" si="7"/>
        <v>0</v>
      </c>
      <c r="U8" s="112"/>
      <c r="V8" s="54"/>
      <c r="W8" s="113">
        <v>2</v>
      </c>
      <c r="X8" s="113">
        <f t="shared" si="2"/>
        <v>0.26400000000000001</v>
      </c>
      <c r="Y8" s="306">
        <v>7</v>
      </c>
      <c r="Z8" s="461"/>
      <c r="AA8" s="463"/>
      <c r="AB8" s="459"/>
    </row>
    <row r="9" spans="1:29" s="54" customFormat="1" x14ac:dyDescent="0.25">
      <c r="A9" s="258">
        <v>0.32700000000000001</v>
      </c>
      <c r="B9" s="253">
        <v>1.5</v>
      </c>
      <c r="C9" s="253" t="s">
        <v>228</v>
      </c>
      <c r="D9" s="255">
        <f t="shared" si="3"/>
        <v>1.5</v>
      </c>
      <c r="G9" s="54" t="str">
        <f>IF(D9&gt;'Control assumptions'!$C$5,"1", "0")</f>
        <v>0</v>
      </c>
      <c r="H9" s="54" t="str">
        <f>IF(D9&gt;'Control assumptions'!$C$6,"1", "0")</f>
        <v>0</v>
      </c>
      <c r="I9" s="54" t="str">
        <f>IF(D9&gt;'Control assumptions'!$C$7,"1", "0")</f>
        <v>0</v>
      </c>
      <c r="K9" s="286">
        <f t="shared" si="4"/>
        <v>0</v>
      </c>
      <c r="L9" s="286">
        <f t="shared" si="1"/>
        <v>0</v>
      </c>
      <c r="M9" s="286">
        <f t="shared" si="1"/>
        <v>0</v>
      </c>
      <c r="O9" s="254" t="s">
        <v>229</v>
      </c>
      <c r="P9" s="286">
        <f t="shared" si="5"/>
        <v>0</v>
      </c>
      <c r="Q9" s="25"/>
      <c r="R9" s="112">
        <f t="shared" si="6"/>
        <v>0</v>
      </c>
      <c r="S9" s="112"/>
      <c r="T9" s="112">
        <f t="shared" si="7"/>
        <v>0</v>
      </c>
      <c r="U9" s="112"/>
      <c r="W9" s="113">
        <v>2</v>
      </c>
      <c r="X9" s="113">
        <f t="shared" si="2"/>
        <v>0.32700000000000001</v>
      </c>
      <c r="Y9" s="306">
        <v>9</v>
      </c>
      <c r="Z9" s="461"/>
      <c r="AA9" s="464"/>
      <c r="AB9" s="460"/>
    </row>
    <row r="10" spans="1:29" ht="39" x14ac:dyDescent="0.25">
      <c r="A10" s="258">
        <v>0.36799999999999999</v>
      </c>
      <c r="B10" s="253">
        <v>1.5</v>
      </c>
      <c r="C10" s="253" t="s">
        <v>231</v>
      </c>
      <c r="D10" s="255">
        <f t="shared" si="3"/>
        <v>1.5</v>
      </c>
      <c r="G10" s="54" t="str">
        <f>IF(D10&gt;'Control assumptions'!$C$5,"1", "0")</f>
        <v>0</v>
      </c>
      <c r="H10" s="54" t="str">
        <f>IF(D10&gt;'Control assumptions'!$C$6,"1", "0")</f>
        <v>0</v>
      </c>
      <c r="I10" s="54" t="str">
        <f>IF(D10&gt;'Control assumptions'!$C$7,"1", "0")</f>
        <v>0</v>
      </c>
      <c r="J10" s="54"/>
      <c r="K10" s="286">
        <f t="shared" si="4"/>
        <v>0</v>
      </c>
      <c r="L10" s="286">
        <f t="shared" si="1"/>
        <v>0</v>
      </c>
      <c r="M10" s="286">
        <f t="shared" si="1"/>
        <v>0</v>
      </c>
      <c r="N10" s="54"/>
      <c r="O10" s="300" t="s">
        <v>232</v>
      </c>
      <c r="P10" s="286">
        <f t="shared" si="5"/>
        <v>0</v>
      </c>
      <c r="Q10" s="25"/>
      <c r="R10" s="112">
        <f t="shared" si="6"/>
        <v>0</v>
      </c>
      <c r="S10" s="112"/>
      <c r="T10" s="112">
        <f t="shared" si="7"/>
        <v>0</v>
      </c>
      <c r="U10" s="112"/>
      <c r="V10" s="54"/>
      <c r="W10" s="113">
        <v>3</v>
      </c>
      <c r="X10" s="113">
        <f t="shared" si="2"/>
        <v>0.36799999999999999</v>
      </c>
      <c r="Y10" s="303">
        <v>10</v>
      </c>
      <c r="Z10" s="461">
        <f>X21-X9</f>
        <v>0.40599999999999997</v>
      </c>
      <c r="AA10" s="462"/>
      <c r="AB10" s="458"/>
    </row>
    <row r="11" spans="1:29" ht="15" customHeight="1" x14ac:dyDescent="0.25">
      <c r="A11" s="258">
        <v>0.38200000000000001</v>
      </c>
      <c r="B11" s="253">
        <v>1.5</v>
      </c>
      <c r="C11" s="253" t="s">
        <v>228</v>
      </c>
      <c r="D11" s="255">
        <f t="shared" si="3"/>
        <v>1.5</v>
      </c>
      <c r="G11" s="54" t="str">
        <f>IF(D11&gt;'Control assumptions'!$C$5,"1", "0")</f>
        <v>0</v>
      </c>
      <c r="H11" s="54" t="str">
        <f>IF(D11&gt;'Control assumptions'!$C$6,"1", "0")</f>
        <v>0</v>
      </c>
      <c r="I11" s="54" t="str">
        <f>IF(D11&gt;'Control assumptions'!$C$7,"1", "0")</f>
        <v>0</v>
      </c>
      <c r="J11" s="54"/>
      <c r="K11" s="286">
        <f t="shared" si="4"/>
        <v>0</v>
      </c>
      <c r="L11" s="286">
        <f t="shared" si="1"/>
        <v>0</v>
      </c>
      <c r="M11" s="286">
        <f t="shared" si="1"/>
        <v>0</v>
      </c>
      <c r="N11" s="54"/>
      <c r="O11" s="254" t="s">
        <v>233</v>
      </c>
      <c r="P11" s="286">
        <f t="shared" si="5"/>
        <v>0</v>
      </c>
      <c r="Q11" s="25"/>
      <c r="R11" s="112">
        <f t="shared" si="6"/>
        <v>0</v>
      </c>
      <c r="S11" s="112"/>
      <c r="T11" s="112">
        <f t="shared" si="7"/>
        <v>0</v>
      </c>
      <c r="U11" s="112"/>
      <c r="V11" s="54"/>
      <c r="W11" s="113">
        <v>3</v>
      </c>
      <c r="X11" s="113">
        <f t="shared" si="2"/>
        <v>0.38200000000000001</v>
      </c>
      <c r="Y11" s="303">
        <v>10</v>
      </c>
      <c r="Z11" s="461"/>
      <c r="AA11" s="463"/>
      <c r="AB11" s="459"/>
    </row>
    <row r="12" spans="1:29" ht="15" customHeight="1" x14ac:dyDescent="0.25">
      <c r="A12" s="258">
        <v>0.40400000000000003</v>
      </c>
      <c r="B12" s="253">
        <v>1.5</v>
      </c>
      <c r="C12" s="253" t="s">
        <v>228</v>
      </c>
      <c r="D12" s="255">
        <f t="shared" si="3"/>
        <v>1.5</v>
      </c>
      <c r="G12" s="54" t="str">
        <f>IF(D12&gt;'Control assumptions'!$C$5,"1", "0")</f>
        <v>0</v>
      </c>
      <c r="H12" s="54" t="str">
        <f>IF(D12&gt;'Control assumptions'!$C$6,"1", "0")</f>
        <v>0</v>
      </c>
      <c r="I12" s="54" t="str">
        <f>IF(D12&gt;'Control assumptions'!$C$7,"1", "0")</f>
        <v>0</v>
      </c>
      <c r="J12" s="54"/>
      <c r="K12" s="286">
        <f t="shared" si="4"/>
        <v>0</v>
      </c>
      <c r="L12" s="286">
        <f t="shared" si="1"/>
        <v>0</v>
      </c>
      <c r="M12" s="286">
        <f t="shared" si="1"/>
        <v>0</v>
      </c>
      <c r="N12" s="54"/>
      <c r="O12" s="254" t="s">
        <v>233</v>
      </c>
      <c r="P12" s="286">
        <f t="shared" si="5"/>
        <v>0</v>
      </c>
      <c r="Q12" s="25"/>
      <c r="R12" s="112">
        <f t="shared" si="6"/>
        <v>0</v>
      </c>
      <c r="S12" s="112"/>
      <c r="T12" s="112">
        <f t="shared" si="7"/>
        <v>0</v>
      </c>
      <c r="U12" s="112"/>
      <c r="V12" s="54"/>
      <c r="W12" s="113">
        <v>3</v>
      </c>
      <c r="X12" s="113">
        <f t="shared" si="2"/>
        <v>0.40400000000000003</v>
      </c>
      <c r="Y12" s="303">
        <v>14</v>
      </c>
      <c r="Z12" s="461"/>
      <c r="AA12" s="463"/>
      <c r="AB12" s="459"/>
    </row>
    <row r="13" spans="1:29" x14ac:dyDescent="0.25">
      <c r="A13" s="258">
        <v>0.44</v>
      </c>
      <c r="B13" s="253">
        <v>1.5</v>
      </c>
      <c r="C13" s="253" t="s">
        <v>228</v>
      </c>
      <c r="D13" s="255">
        <f t="shared" si="3"/>
        <v>1.5</v>
      </c>
      <c r="G13" s="54" t="str">
        <f>IF(D13&gt;'Control assumptions'!$C$5,"1", "0")</f>
        <v>0</v>
      </c>
      <c r="H13" s="54" t="str">
        <f>IF(D13&gt;'Control assumptions'!$C$6,"1", "0")</f>
        <v>0</v>
      </c>
      <c r="I13" s="54" t="str">
        <f>IF(D13&gt;'Control assumptions'!$C$7,"1", "0")</f>
        <v>0</v>
      </c>
      <c r="J13" s="54"/>
      <c r="K13" s="286">
        <f t="shared" si="4"/>
        <v>0</v>
      </c>
      <c r="L13" s="286">
        <f t="shared" si="1"/>
        <v>0</v>
      </c>
      <c r="M13" s="286">
        <f t="shared" si="1"/>
        <v>0</v>
      </c>
      <c r="N13" s="54"/>
      <c r="O13" s="254" t="s">
        <v>233</v>
      </c>
      <c r="P13" s="286">
        <f t="shared" si="5"/>
        <v>0</v>
      </c>
      <c r="Q13" s="25"/>
      <c r="R13" s="112">
        <f t="shared" si="6"/>
        <v>0</v>
      </c>
      <c r="S13" s="112"/>
      <c r="T13" s="112">
        <f t="shared" si="7"/>
        <v>0</v>
      </c>
      <c r="U13" s="112"/>
      <c r="V13" s="54"/>
      <c r="W13" s="113">
        <v>3</v>
      </c>
      <c r="X13" s="113">
        <f t="shared" si="2"/>
        <v>0.44</v>
      </c>
      <c r="Y13" s="303">
        <v>18</v>
      </c>
      <c r="Z13" s="461"/>
      <c r="AA13" s="463"/>
      <c r="AB13" s="459"/>
    </row>
    <row r="14" spans="1:29" x14ac:dyDescent="0.25">
      <c r="A14" s="258">
        <v>0.44700000000000001</v>
      </c>
      <c r="B14" s="253">
        <v>1.5</v>
      </c>
      <c r="C14" s="253" t="s">
        <v>228</v>
      </c>
      <c r="D14" s="255">
        <f t="shared" si="3"/>
        <v>1.5</v>
      </c>
      <c r="G14" s="54" t="str">
        <f>IF(D14&gt;'Control assumptions'!$C$5,"1", "0")</f>
        <v>0</v>
      </c>
      <c r="H14" s="54" t="str">
        <f>IF(D14&gt;'Control assumptions'!$C$6,"1", "0")</f>
        <v>0</v>
      </c>
      <c r="I14" s="54" t="str">
        <f>IF(D14&gt;'Control assumptions'!$C$7,"1", "0")</f>
        <v>0</v>
      </c>
      <c r="J14" s="54"/>
      <c r="K14" s="286">
        <f t="shared" si="4"/>
        <v>0</v>
      </c>
      <c r="L14" s="286">
        <f t="shared" si="1"/>
        <v>0</v>
      </c>
      <c r="M14" s="286">
        <f t="shared" si="1"/>
        <v>0</v>
      </c>
      <c r="N14" s="54"/>
      <c r="O14" s="254" t="s">
        <v>233</v>
      </c>
      <c r="P14" s="286">
        <f t="shared" si="5"/>
        <v>0</v>
      </c>
      <c r="Q14" s="25"/>
      <c r="R14" s="112">
        <f t="shared" si="6"/>
        <v>0</v>
      </c>
      <c r="S14" s="112"/>
      <c r="T14" s="112">
        <f t="shared" si="7"/>
        <v>0</v>
      </c>
      <c r="U14" s="112"/>
      <c r="V14" s="54"/>
      <c r="W14" s="113">
        <v>3</v>
      </c>
      <c r="X14" s="113">
        <f t="shared" si="2"/>
        <v>0.44700000000000001</v>
      </c>
      <c r="Y14" s="303">
        <v>19</v>
      </c>
      <c r="Z14" s="461"/>
      <c r="AA14" s="463"/>
      <c r="AB14" s="459"/>
      <c r="AC14" s="55"/>
    </row>
    <row r="15" spans="1:29" x14ac:dyDescent="0.25">
      <c r="A15" s="258">
        <v>0.46100000000000002</v>
      </c>
      <c r="B15" s="253">
        <v>1.5</v>
      </c>
      <c r="C15" s="253" t="s">
        <v>228</v>
      </c>
      <c r="D15" s="255">
        <f t="shared" si="3"/>
        <v>1.5</v>
      </c>
      <c r="G15" s="54" t="str">
        <f>IF(D15&gt;'Control assumptions'!$C$5,"1", "0")</f>
        <v>0</v>
      </c>
      <c r="H15" s="54" t="str">
        <f>IF(D15&gt;'Control assumptions'!$C$6,"1", "0")</f>
        <v>0</v>
      </c>
      <c r="I15" s="54" t="str">
        <f>IF(D15&gt;'Control assumptions'!$C$7,"1", "0")</f>
        <v>0</v>
      </c>
      <c r="J15" s="54"/>
      <c r="K15" s="286">
        <f t="shared" si="4"/>
        <v>0</v>
      </c>
      <c r="L15" s="286">
        <f t="shared" si="1"/>
        <v>0</v>
      </c>
      <c r="M15" s="286">
        <f t="shared" si="1"/>
        <v>0</v>
      </c>
      <c r="N15" s="54"/>
      <c r="O15" s="254" t="s">
        <v>233</v>
      </c>
      <c r="P15" s="286">
        <f t="shared" si="5"/>
        <v>0</v>
      </c>
      <c r="Q15" s="25"/>
      <c r="R15" s="112">
        <f t="shared" si="6"/>
        <v>0</v>
      </c>
      <c r="S15" s="112"/>
      <c r="T15" s="112">
        <f t="shared" si="7"/>
        <v>0</v>
      </c>
      <c r="U15" s="112"/>
      <c r="V15" s="54"/>
      <c r="W15" s="113">
        <v>3</v>
      </c>
      <c r="X15" s="113">
        <f t="shared" si="2"/>
        <v>0.46100000000000002</v>
      </c>
      <c r="Y15" s="303">
        <v>20</v>
      </c>
      <c r="Z15" s="461"/>
      <c r="AA15" s="463"/>
      <c r="AB15" s="459"/>
      <c r="AC15" s="55"/>
    </row>
    <row r="16" spans="1:29" x14ac:dyDescent="0.25">
      <c r="A16" s="258">
        <v>0.54100000000000004</v>
      </c>
      <c r="B16" s="253">
        <v>1.5</v>
      </c>
      <c r="C16" s="253" t="s">
        <v>228</v>
      </c>
      <c r="D16" s="255">
        <f t="shared" si="3"/>
        <v>1.5</v>
      </c>
      <c r="G16" s="54" t="str">
        <f>IF(D16&gt;'Control assumptions'!$C$5,"1", "0")</f>
        <v>0</v>
      </c>
      <c r="H16" s="54" t="str">
        <f>IF(D16&gt;'Control assumptions'!$C$6,"1", "0")</f>
        <v>0</v>
      </c>
      <c r="I16" s="54" t="str">
        <f>IF(D16&gt;'Control assumptions'!$C$7,"1", "0")</f>
        <v>0</v>
      </c>
      <c r="J16" s="54"/>
      <c r="K16" s="286">
        <f t="shared" si="4"/>
        <v>0</v>
      </c>
      <c r="L16" s="286">
        <f t="shared" si="1"/>
        <v>0</v>
      </c>
      <c r="M16" s="286">
        <f t="shared" si="1"/>
        <v>0</v>
      </c>
      <c r="N16" s="54"/>
      <c r="O16" s="254" t="s">
        <v>233</v>
      </c>
      <c r="P16" s="286">
        <f t="shared" si="5"/>
        <v>0</v>
      </c>
      <c r="Q16" s="25"/>
      <c r="R16" s="112">
        <f t="shared" si="6"/>
        <v>0</v>
      </c>
      <c r="S16" s="112"/>
      <c r="T16" s="112">
        <f t="shared" si="7"/>
        <v>0</v>
      </c>
      <c r="U16" s="112"/>
      <c r="V16" s="54"/>
      <c r="W16" s="113">
        <v>3</v>
      </c>
      <c r="X16" s="113">
        <f t="shared" si="2"/>
        <v>0.54100000000000004</v>
      </c>
      <c r="Y16" s="303">
        <v>26</v>
      </c>
      <c r="Z16" s="461"/>
      <c r="AA16" s="463"/>
      <c r="AB16" s="459"/>
      <c r="AC16" s="125"/>
    </row>
    <row r="17" spans="1:29" x14ac:dyDescent="0.25">
      <c r="A17" s="258">
        <v>0.65400000000000003</v>
      </c>
      <c r="B17" s="253">
        <v>1.5</v>
      </c>
      <c r="C17" s="253" t="s">
        <v>228</v>
      </c>
      <c r="D17" s="255">
        <f t="shared" si="3"/>
        <v>1.5</v>
      </c>
      <c r="E17" s="25"/>
      <c r="G17" s="54" t="str">
        <f>IF(D17&gt;'Control assumptions'!$C$5,"1", "0")</f>
        <v>0</v>
      </c>
      <c r="H17" s="54" t="str">
        <f>IF(D17&gt;'Control assumptions'!$C$6,"1", "0")</f>
        <v>0</v>
      </c>
      <c r="I17" s="54" t="str">
        <f>IF(D17&gt;'Control assumptions'!$C$7,"1", "0")</f>
        <v>0</v>
      </c>
      <c r="J17" s="54"/>
      <c r="K17" s="286">
        <f t="shared" si="4"/>
        <v>0</v>
      </c>
      <c r="L17" s="286">
        <f t="shared" si="1"/>
        <v>0</v>
      </c>
      <c r="M17" s="286">
        <f t="shared" si="1"/>
        <v>0</v>
      </c>
      <c r="N17" s="54"/>
      <c r="O17" s="254" t="s">
        <v>233</v>
      </c>
      <c r="P17" s="286">
        <f t="shared" si="5"/>
        <v>0</v>
      </c>
      <c r="Q17" s="25"/>
      <c r="R17" s="112">
        <f t="shared" si="6"/>
        <v>0</v>
      </c>
      <c r="S17" s="112"/>
      <c r="T17" s="112">
        <f t="shared" si="7"/>
        <v>0</v>
      </c>
      <c r="U17" s="112"/>
      <c r="V17" s="54"/>
      <c r="W17" s="113">
        <v>3</v>
      </c>
      <c r="X17" s="113">
        <f t="shared" si="2"/>
        <v>0.65400000000000003</v>
      </c>
      <c r="Y17" s="303">
        <v>30</v>
      </c>
      <c r="Z17" s="461"/>
      <c r="AA17" s="463"/>
      <c r="AB17" s="459"/>
      <c r="AC17" s="65"/>
    </row>
    <row r="18" spans="1:29" x14ac:dyDescent="0.25">
      <c r="A18" s="258">
        <v>0.68700000000000006</v>
      </c>
      <c r="B18" s="253">
        <v>1.5</v>
      </c>
      <c r="C18" s="253" t="s">
        <v>228</v>
      </c>
      <c r="D18" s="255">
        <f t="shared" si="3"/>
        <v>1.5</v>
      </c>
      <c r="E18" s="25"/>
      <c r="G18" s="54" t="str">
        <f>IF(D18&gt;'Control assumptions'!$C$5,"1", "0")</f>
        <v>0</v>
      </c>
      <c r="H18" s="54" t="str">
        <f>IF(D18&gt;'Control assumptions'!$C$6,"1", "0")</f>
        <v>0</v>
      </c>
      <c r="I18" s="54" t="str">
        <f>IF(D18&gt;'Control assumptions'!$C$7,"1", "0")</f>
        <v>0</v>
      </c>
      <c r="J18" s="54"/>
      <c r="K18" s="286">
        <f t="shared" si="4"/>
        <v>0</v>
      </c>
      <c r="L18" s="286">
        <f t="shared" si="1"/>
        <v>0</v>
      </c>
      <c r="M18" s="286">
        <f t="shared" si="1"/>
        <v>0</v>
      </c>
      <c r="N18" s="54"/>
      <c r="O18" s="254" t="s">
        <v>233</v>
      </c>
      <c r="P18" s="286">
        <f t="shared" si="5"/>
        <v>0</v>
      </c>
      <c r="Q18" s="25"/>
      <c r="R18" s="112">
        <f t="shared" si="6"/>
        <v>0</v>
      </c>
      <c r="S18" s="112"/>
      <c r="T18" s="112">
        <f t="shared" si="7"/>
        <v>0</v>
      </c>
      <c r="U18" s="112"/>
      <c r="V18" s="54"/>
      <c r="W18" s="113">
        <v>3</v>
      </c>
      <c r="X18" s="113">
        <f t="shared" si="2"/>
        <v>0.68700000000000006</v>
      </c>
      <c r="Y18" s="303">
        <v>34</v>
      </c>
      <c r="Z18" s="461"/>
      <c r="AA18" s="463"/>
      <c r="AB18" s="459"/>
    </row>
    <row r="19" spans="1:29" x14ac:dyDescent="0.25">
      <c r="A19" s="258">
        <v>0.69799999999999995</v>
      </c>
      <c r="B19" s="253">
        <v>1.5</v>
      </c>
      <c r="C19" s="253" t="s">
        <v>228</v>
      </c>
      <c r="D19" s="255">
        <f t="shared" si="3"/>
        <v>1.5</v>
      </c>
      <c r="E19" s="25"/>
      <c r="G19" s="54" t="str">
        <f>IF(D19&gt;'Control assumptions'!$C$5,"1", "0")</f>
        <v>0</v>
      </c>
      <c r="H19" s="54" t="str">
        <f>IF(D19&gt;'Control assumptions'!$C$6,"1", "0")</f>
        <v>0</v>
      </c>
      <c r="I19" s="54" t="str">
        <f>IF(D19&gt;'Control assumptions'!$C$7,"1", "0")</f>
        <v>0</v>
      </c>
      <c r="J19" s="54"/>
      <c r="K19" s="286">
        <f t="shared" si="4"/>
        <v>0</v>
      </c>
      <c r="L19" s="286">
        <f t="shared" si="1"/>
        <v>0</v>
      </c>
      <c r="M19" s="286">
        <f t="shared" si="1"/>
        <v>0</v>
      </c>
      <c r="N19" s="54"/>
      <c r="O19" s="254" t="s">
        <v>233</v>
      </c>
      <c r="P19" s="286">
        <f t="shared" si="5"/>
        <v>0</v>
      </c>
      <c r="Q19" s="25"/>
      <c r="R19" s="112">
        <f t="shared" si="6"/>
        <v>0</v>
      </c>
      <c r="S19" s="112"/>
      <c r="T19" s="112">
        <f t="shared" si="7"/>
        <v>0</v>
      </c>
      <c r="U19" s="112"/>
      <c r="V19" s="54"/>
      <c r="W19" s="113">
        <v>3</v>
      </c>
      <c r="X19" s="113">
        <f t="shared" si="2"/>
        <v>0.69799999999999995</v>
      </c>
      <c r="Y19" s="303">
        <v>36</v>
      </c>
      <c r="Z19" s="461"/>
      <c r="AA19" s="463"/>
      <c r="AB19" s="459"/>
    </row>
    <row r="20" spans="1:29" x14ac:dyDescent="0.25">
      <c r="A20" s="258">
        <v>0.73099999999999998</v>
      </c>
      <c r="B20" s="253">
        <v>1.5</v>
      </c>
      <c r="C20" s="253" t="s">
        <v>228</v>
      </c>
      <c r="D20" s="255">
        <f t="shared" si="3"/>
        <v>1.5</v>
      </c>
      <c r="E20" s="25"/>
      <c r="G20" s="54" t="str">
        <f>IF(D20&gt;'Control assumptions'!$C$5,"1", "0")</f>
        <v>0</v>
      </c>
      <c r="H20" s="54" t="str">
        <f>IF(D20&gt;'Control assumptions'!$C$6,"1", "0")</f>
        <v>0</v>
      </c>
      <c r="I20" s="54" t="str">
        <f>IF(D20&gt;'Control assumptions'!$C$7,"1", "0")</f>
        <v>0</v>
      </c>
      <c r="J20" s="54"/>
      <c r="K20" s="286">
        <f t="shared" si="4"/>
        <v>0</v>
      </c>
      <c r="L20" s="286">
        <f t="shared" ref="L20:L83" si="8">VALUE(H20)</f>
        <v>0</v>
      </c>
      <c r="M20" s="286">
        <f t="shared" ref="M20:M83" si="9">VALUE(I20)</f>
        <v>0</v>
      </c>
      <c r="N20" s="54"/>
      <c r="O20" s="254" t="s">
        <v>233</v>
      </c>
      <c r="P20" s="286">
        <f t="shared" si="5"/>
        <v>0</v>
      </c>
      <c r="Q20" s="25"/>
      <c r="R20" s="112">
        <f t="shared" si="6"/>
        <v>0</v>
      </c>
      <c r="S20" s="112"/>
      <c r="T20" s="112">
        <f t="shared" si="7"/>
        <v>0</v>
      </c>
      <c r="U20" s="112"/>
      <c r="V20" s="54"/>
      <c r="W20" s="113">
        <v>3</v>
      </c>
      <c r="X20" s="113">
        <f t="shared" si="2"/>
        <v>0.73099999999999998</v>
      </c>
      <c r="Y20" s="303">
        <v>39</v>
      </c>
      <c r="Z20" s="461"/>
      <c r="AA20" s="463"/>
      <c r="AB20" s="459"/>
    </row>
    <row r="21" spans="1:29" x14ac:dyDescent="0.25">
      <c r="A21" s="258">
        <v>0.73299999999999998</v>
      </c>
      <c r="B21" s="253">
        <v>1.5</v>
      </c>
      <c r="C21" s="253" t="s">
        <v>234</v>
      </c>
      <c r="D21" s="255">
        <f t="shared" si="3"/>
        <v>1.5</v>
      </c>
      <c r="E21" s="25"/>
      <c r="G21" s="54" t="str">
        <f>IF(D21&gt;'Control assumptions'!$C$5,"1", "0")</f>
        <v>0</v>
      </c>
      <c r="H21" s="54" t="str">
        <f>IF(D21&gt;'Control assumptions'!$C$6,"1", "0")</f>
        <v>0</v>
      </c>
      <c r="I21" s="54" t="str">
        <f>IF(D21&gt;'Control assumptions'!$C$7,"1", "0")</f>
        <v>0</v>
      </c>
      <c r="J21" s="54"/>
      <c r="K21" s="286">
        <f t="shared" si="4"/>
        <v>0</v>
      </c>
      <c r="L21" s="286">
        <f t="shared" si="8"/>
        <v>0</v>
      </c>
      <c r="M21" s="286">
        <f t="shared" si="9"/>
        <v>0</v>
      </c>
      <c r="N21" s="54"/>
      <c r="O21" s="254" t="s">
        <v>233</v>
      </c>
      <c r="P21" s="286">
        <f t="shared" si="5"/>
        <v>0</v>
      </c>
      <c r="Q21" s="25"/>
      <c r="R21" s="112">
        <f t="shared" si="6"/>
        <v>0</v>
      </c>
      <c r="S21" s="112"/>
      <c r="T21" s="112">
        <f t="shared" si="7"/>
        <v>0</v>
      </c>
      <c r="U21" s="112"/>
      <c r="V21" s="54"/>
      <c r="W21" s="113">
        <v>3</v>
      </c>
      <c r="X21" s="113">
        <f t="shared" si="2"/>
        <v>0.73299999999999998</v>
      </c>
      <c r="Y21" s="303">
        <v>39</v>
      </c>
      <c r="Z21" s="461"/>
      <c r="AA21" s="464"/>
      <c r="AB21" s="460"/>
    </row>
    <row r="22" spans="1:29" x14ac:dyDescent="0.25">
      <c r="A22" s="258">
        <v>0.74399999999999999</v>
      </c>
      <c r="B22" s="253">
        <v>1.5</v>
      </c>
      <c r="C22" s="253" t="s">
        <v>228</v>
      </c>
      <c r="D22" s="255">
        <f t="shared" si="3"/>
        <v>1.5</v>
      </c>
      <c r="E22" s="25"/>
      <c r="G22" s="54" t="str">
        <f>IF(D22&gt;'Control assumptions'!$C$5,"1", "0")</f>
        <v>0</v>
      </c>
      <c r="H22" s="54" t="str">
        <f>IF(D22&gt;'Control assumptions'!$C$6,"1", "0")</f>
        <v>0</v>
      </c>
      <c r="I22" s="54" t="str">
        <f>IF(D22&gt;'Control assumptions'!$C$7,"1", "0")</f>
        <v>0</v>
      </c>
      <c r="J22" s="54"/>
      <c r="K22" s="286">
        <f t="shared" si="4"/>
        <v>0</v>
      </c>
      <c r="L22" s="286">
        <f t="shared" si="8"/>
        <v>0</v>
      </c>
      <c r="M22" s="286">
        <f t="shared" si="9"/>
        <v>0</v>
      </c>
      <c r="N22" s="54"/>
      <c r="O22" s="254" t="s">
        <v>233</v>
      </c>
      <c r="P22" s="286">
        <f t="shared" si="5"/>
        <v>0</v>
      </c>
      <c r="Q22" s="25"/>
      <c r="R22" s="112">
        <f t="shared" si="6"/>
        <v>0</v>
      </c>
      <c r="S22" s="112"/>
      <c r="T22" s="112">
        <f t="shared" si="7"/>
        <v>0</v>
      </c>
      <c r="U22" s="112"/>
      <c r="V22" s="54"/>
      <c r="W22" s="113">
        <v>4</v>
      </c>
      <c r="X22" s="113">
        <f t="shared" si="2"/>
        <v>0.74399999999999999</v>
      </c>
      <c r="Y22" s="305">
        <v>40</v>
      </c>
      <c r="Z22" s="461">
        <f>X70-X21</f>
        <v>2.5760000000000001</v>
      </c>
      <c r="AA22" s="470"/>
      <c r="AB22" s="458"/>
    </row>
    <row r="23" spans="1:29" x14ac:dyDescent="0.25">
      <c r="A23" s="258">
        <v>0.753</v>
      </c>
      <c r="B23" s="253">
        <v>1.5</v>
      </c>
      <c r="C23" s="253" t="s">
        <v>228</v>
      </c>
      <c r="D23" s="255">
        <f t="shared" si="3"/>
        <v>1.5</v>
      </c>
      <c r="E23" s="25"/>
      <c r="G23" s="54" t="str">
        <f>IF(D23&gt;'Control assumptions'!$C$5,"1", "0")</f>
        <v>0</v>
      </c>
      <c r="H23" s="54" t="str">
        <f>IF(D23&gt;'Control assumptions'!$C$6,"1", "0")</f>
        <v>0</v>
      </c>
      <c r="I23" s="54" t="str">
        <f>IF(D23&gt;'Control assumptions'!$C$7,"1", "0")</f>
        <v>0</v>
      </c>
      <c r="J23" s="54"/>
      <c r="K23" s="286">
        <f t="shared" si="4"/>
        <v>0</v>
      </c>
      <c r="L23" s="286">
        <f t="shared" si="8"/>
        <v>0</v>
      </c>
      <c r="M23" s="286">
        <f t="shared" si="9"/>
        <v>0</v>
      </c>
      <c r="N23" s="54"/>
      <c r="O23" s="254" t="s">
        <v>233</v>
      </c>
      <c r="P23" s="286">
        <f t="shared" si="5"/>
        <v>0</v>
      </c>
      <c r="Q23" s="25"/>
      <c r="R23" s="112">
        <f t="shared" si="6"/>
        <v>0</v>
      </c>
      <c r="S23" s="112"/>
      <c r="T23" s="112">
        <f t="shared" si="7"/>
        <v>0</v>
      </c>
      <c r="U23" s="112"/>
      <c r="V23" s="54"/>
      <c r="W23" s="113">
        <v>4</v>
      </c>
      <c r="X23" s="113">
        <f t="shared" si="2"/>
        <v>0.753</v>
      </c>
      <c r="Y23" s="305">
        <v>41</v>
      </c>
      <c r="Z23" s="461"/>
      <c r="AA23" s="471"/>
      <c r="AB23" s="459"/>
    </row>
    <row r="24" spans="1:29" x14ac:dyDescent="0.25">
      <c r="A24" s="258">
        <v>0.76200000000000001</v>
      </c>
      <c r="B24" s="253">
        <v>1.5</v>
      </c>
      <c r="C24" s="253" t="s">
        <v>228</v>
      </c>
      <c r="D24" s="255">
        <f t="shared" si="3"/>
        <v>1.5</v>
      </c>
      <c r="E24" s="25"/>
      <c r="G24" s="54" t="str">
        <f>IF(D24&gt;'Control assumptions'!$C$5,"1", "0")</f>
        <v>0</v>
      </c>
      <c r="H24" s="54" t="str">
        <f>IF(D24&gt;'Control assumptions'!$C$6,"1", "0")</f>
        <v>0</v>
      </c>
      <c r="I24" s="54" t="str">
        <f>IF(D24&gt;'Control assumptions'!$C$7,"1", "0")</f>
        <v>0</v>
      </c>
      <c r="J24" s="54"/>
      <c r="K24" s="286">
        <f t="shared" si="4"/>
        <v>0</v>
      </c>
      <c r="L24" s="286">
        <f t="shared" si="8"/>
        <v>0</v>
      </c>
      <c r="M24" s="286">
        <f t="shared" si="9"/>
        <v>0</v>
      </c>
      <c r="N24" s="54"/>
      <c r="O24" s="254" t="s">
        <v>233</v>
      </c>
      <c r="P24" s="286">
        <f t="shared" si="5"/>
        <v>0</v>
      </c>
      <c r="Q24" s="25"/>
      <c r="R24" s="112">
        <f t="shared" si="6"/>
        <v>0</v>
      </c>
      <c r="S24" s="112"/>
      <c r="T24" s="112">
        <f t="shared" si="7"/>
        <v>0</v>
      </c>
      <c r="U24" s="112"/>
      <c r="V24" s="54"/>
      <c r="W24" s="113">
        <v>4</v>
      </c>
      <c r="X24" s="113">
        <f t="shared" si="2"/>
        <v>0.76200000000000001</v>
      </c>
      <c r="Y24" s="305">
        <v>41</v>
      </c>
      <c r="Z24" s="461"/>
      <c r="AA24" s="471"/>
      <c r="AB24" s="459"/>
    </row>
    <row r="25" spans="1:29" x14ac:dyDescent="0.25">
      <c r="A25" s="258">
        <v>0.79600000000000004</v>
      </c>
      <c r="B25" s="253">
        <v>1.5</v>
      </c>
      <c r="C25" s="253" t="s">
        <v>228</v>
      </c>
      <c r="D25" s="255">
        <f t="shared" si="3"/>
        <v>1.5</v>
      </c>
      <c r="E25" s="25"/>
      <c r="G25" s="54" t="str">
        <f>IF(D25&gt;'Control assumptions'!$C$5,"1", "0")</f>
        <v>0</v>
      </c>
      <c r="H25" s="54" t="str">
        <f>IF(D25&gt;'Control assumptions'!$C$6,"1", "0")</f>
        <v>0</v>
      </c>
      <c r="I25" s="54" t="str">
        <f>IF(D25&gt;'Control assumptions'!$C$7,"1", "0")</f>
        <v>0</v>
      </c>
      <c r="J25" s="54"/>
      <c r="K25" s="286">
        <f t="shared" si="4"/>
        <v>0</v>
      </c>
      <c r="L25" s="286">
        <f t="shared" si="8"/>
        <v>0</v>
      </c>
      <c r="M25" s="286">
        <f t="shared" si="9"/>
        <v>0</v>
      </c>
      <c r="N25" s="54"/>
      <c r="O25" s="254" t="s">
        <v>233</v>
      </c>
      <c r="P25" s="286">
        <f t="shared" si="5"/>
        <v>0</v>
      </c>
      <c r="Q25" s="25"/>
      <c r="R25" s="112">
        <f t="shared" si="6"/>
        <v>0</v>
      </c>
      <c r="S25" s="112"/>
      <c r="T25" s="112">
        <f t="shared" si="7"/>
        <v>0</v>
      </c>
      <c r="U25" s="112"/>
      <c r="V25" s="54"/>
      <c r="W25" s="113">
        <v>4</v>
      </c>
      <c r="X25" s="113">
        <f t="shared" si="2"/>
        <v>0.79600000000000004</v>
      </c>
      <c r="Y25" s="305">
        <v>44</v>
      </c>
      <c r="Z25" s="461"/>
      <c r="AA25" s="471"/>
      <c r="AB25" s="459"/>
    </row>
    <row r="26" spans="1:29" x14ac:dyDescent="0.25">
      <c r="A26" s="258">
        <v>0.82</v>
      </c>
      <c r="B26" s="253">
        <v>1.5</v>
      </c>
      <c r="C26" s="253" t="s">
        <v>228</v>
      </c>
      <c r="D26" s="255">
        <f t="shared" si="3"/>
        <v>1.5</v>
      </c>
      <c r="E26" s="25"/>
      <c r="G26" s="54" t="str">
        <f>IF(D26&gt;'Control assumptions'!$C$5,"1", "0")</f>
        <v>0</v>
      </c>
      <c r="H26" s="54" t="str">
        <f>IF(D26&gt;'Control assumptions'!$C$6,"1", "0")</f>
        <v>0</v>
      </c>
      <c r="I26" s="54" t="str">
        <f>IF(D26&gt;'Control assumptions'!$C$7,"1", "0")</f>
        <v>0</v>
      </c>
      <c r="J26" s="54"/>
      <c r="K26" s="286">
        <f t="shared" si="4"/>
        <v>0</v>
      </c>
      <c r="L26" s="286">
        <f t="shared" si="8"/>
        <v>0</v>
      </c>
      <c r="M26" s="286">
        <f t="shared" si="9"/>
        <v>0</v>
      </c>
      <c r="N26" s="54"/>
      <c r="O26" s="254" t="s">
        <v>233</v>
      </c>
      <c r="P26" s="286">
        <f t="shared" si="5"/>
        <v>0</v>
      </c>
      <c r="Q26" s="25"/>
      <c r="R26" s="112">
        <f t="shared" si="6"/>
        <v>0</v>
      </c>
      <c r="S26" s="112"/>
      <c r="T26" s="112">
        <f t="shared" si="7"/>
        <v>0</v>
      </c>
      <c r="U26" s="112"/>
      <c r="V26" s="54"/>
      <c r="W26" s="113">
        <v>4</v>
      </c>
      <c r="X26" s="113">
        <f t="shared" si="2"/>
        <v>0.82</v>
      </c>
      <c r="Y26" s="305">
        <v>47</v>
      </c>
      <c r="Z26" s="461"/>
      <c r="AA26" s="471"/>
      <c r="AB26" s="459"/>
    </row>
    <row r="27" spans="1:29" x14ac:dyDescent="0.25">
      <c r="A27" s="258">
        <v>0.82899999999999996</v>
      </c>
      <c r="B27" s="253">
        <v>1.5</v>
      </c>
      <c r="C27" s="253" t="s">
        <v>228</v>
      </c>
      <c r="D27" s="255">
        <f t="shared" si="3"/>
        <v>1.5</v>
      </c>
      <c r="E27" s="25"/>
      <c r="G27" s="54" t="str">
        <f>IF(D27&gt;'Control assumptions'!$C$5,"1", "0")</f>
        <v>0</v>
      </c>
      <c r="H27" s="54" t="str">
        <f>IF(D27&gt;'Control assumptions'!$C$6,"1", "0")</f>
        <v>0</v>
      </c>
      <c r="I27" s="54" t="str">
        <f>IF(D27&gt;'Control assumptions'!$C$7,"1", "0")</f>
        <v>0</v>
      </c>
      <c r="J27" s="54"/>
      <c r="K27" s="286">
        <f t="shared" si="4"/>
        <v>0</v>
      </c>
      <c r="L27" s="286">
        <f t="shared" si="8"/>
        <v>0</v>
      </c>
      <c r="M27" s="286">
        <f t="shared" si="9"/>
        <v>0</v>
      </c>
      <c r="N27" s="54"/>
      <c r="O27" s="254" t="s">
        <v>233</v>
      </c>
      <c r="P27" s="286">
        <f t="shared" si="5"/>
        <v>0</v>
      </c>
      <c r="Q27" s="25"/>
      <c r="R27" s="112">
        <f t="shared" si="6"/>
        <v>0</v>
      </c>
      <c r="S27" s="112"/>
      <c r="T27" s="112">
        <f t="shared" si="7"/>
        <v>0</v>
      </c>
      <c r="U27" s="112"/>
      <c r="V27" s="54"/>
      <c r="W27" s="113">
        <v>4</v>
      </c>
      <c r="X27" s="113">
        <f t="shared" si="2"/>
        <v>0.82899999999999996</v>
      </c>
      <c r="Y27" s="305">
        <v>48</v>
      </c>
      <c r="Z27" s="461"/>
      <c r="AA27" s="471"/>
      <c r="AB27" s="459"/>
    </row>
    <row r="28" spans="1:29" x14ac:dyDescent="0.25">
      <c r="A28" s="258">
        <v>0.83399999999999996</v>
      </c>
      <c r="B28" s="253">
        <v>1.5</v>
      </c>
      <c r="C28" s="253" t="s">
        <v>228</v>
      </c>
      <c r="D28" s="255">
        <f t="shared" si="3"/>
        <v>1.5</v>
      </c>
      <c r="E28" s="25"/>
      <c r="G28" s="54" t="str">
        <f>IF(D28&gt;'Control assumptions'!$C$5,"1", "0")</f>
        <v>0</v>
      </c>
      <c r="H28" s="54" t="str">
        <f>IF(D28&gt;'Control assumptions'!$C$6,"1", "0")</f>
        <v>0</v>
      </c>
      <c r="I28" s="54" t="str">
        <f>IF(D28&gt;'Control assumptions'!$C$7,"1", "0")</f>
        <v>0</v>
      </c>
      <c r="J28" s="54"/>
      <c r="K28" s="286">
        <f t="shared" si="4"/>
        <v>0</v>
      </c>
      <c r="L28" s="286">
        <f t="shared" si="8"/>
        <v>0</v>
      </c>
      <c r="M28" s="286">
        <f t="shared" si="9"/>
        <v>0</v>
      </c>
      <c r="N28" s="54"/>
      <c r="O28" s="254" t="s">
        <v>233</v>
      </c>
      <c r="P28" s="286">
        <f t="shared" si="5"/>
        <v>0</v>
      </c>
      <c r="Q28" s="25"/>
      <c r="R28" s="112">
        <f t="shared" si="6"/>
        <v>0</v>
      </c>
      <c r="S28" s="112"/>
      <c r="T28" s="112">
        <f t="shared" si="7"/>
        <v>0</v>
      </c>
      <c r="U28" s="112"/>
      <c r="V28" s="54"/>
      <c r="W28" s="113">
        <v>4</v>
      </c>
      <c r="X28" s="113">
        <f t="shared" si="2"/>
        <v>0.83399999999999996</v>
      </c>
      <c r="Y28" s="305">
        <v>48</v>
      </c>
      <c r="Z28" s="461"/>
      <c r="AA28" s="471"/>
      <c r="AB28" s="459"/>
    </row>
    <row r="29" spans="1:29" ht="15" customHeight="1" x14ac:dyDescent="0.25">
      <c r="A29" s="258">
        <v>0.83899999999999997</v>
      </c>
      <c r="B29" s="253">
        <v>1.5</v>
      </c>
      <c r="C29" s="253" t="s">
        <v>228</v>
      </c>
      <c r="D29" s="255">
        <f t="shared" si="3"/>
        <v>1.5</v>
      </c>
      <c r="E29" s="25"/>
      <c r="G29" s="54" t="str">
        <f>IF(D29&gt;'Control assumptions'!$C$5,"1", "0")</f>
        <v>0</v>
      </c>
      <c r="H29" s="54" t="str">
        <f>IF(D29&gt;'Control assumptions'!$C$6,"1", "0")</f>
        <v>0</v>
      </c>
      <c r="I29" s="54" t="str">
        <f>IF(D29&gt;'Control assumptions'!$C$7,"1", "0")</f>
        <v>0</v>
      </c>
      <c r="J29" s="54"/>
      <c r="K29" s="286">
        <f t="shared" si="4"/>
        <v>0</v>
      </c>
      <c r="L29" s="286">
        <f t="shared" si="8"/>
        <v>0</v>
      </c>
      <c r="M29" s="286">
        <f t="shared" si="9"/>
        <v>0</v>
      </c>
      <c r="N29" s="54"/>
      <c r="O29" s="254" t="s">
        <v>233</v>
      </c>
      <c r="P29" s="286">
        <f t="shared" si="5"/>
        <v>0</v>
      </c>
      <c r="Q29" s="25"/>
      <c r="R29" s="112">
        <f t="shared" si="6"/>
        <v>0</v>
      </c>
      <c r="S29" s="112"/>
      <c r="T29" s="112">
        <f t="shared" si="7"/>
        <v>0</v>
      </c>
      <c r="U29" s="112"/>
      <c r="V29" s="54"/>
      <c r="W29" s="113">
        <v>4</v>
      </c>
      <c r="X29" s="113">
        <f t="shared" si="2"/>
        <v>0.83899999999999997</v>
      </c>
      <c r="Y29" s="305">
        <v>48</v>
      </c>
      <c r="Z29" s="461"/>
      <c r="AA29" s="471"/>
      <c r="AB29" s="459"/>
    </row>
    <row r="30" spans="1:29" x14ac:dyDescent="0.25">
      <c r="A30" s="258">
        <v>0.87</v>
      </c>
      <c r="B30" s="253">
        <v>1.5</v>
      </c>
      <c r="C30" s="253" t="s">
        <v>228</v>
      </c>
      <c r="D30" s="255">
        <f t="shared" si="3"/>
        <v>1.5</v>
      </c>
      <c r="E30" s="25"/>
      <c r="G30" s="54" t="str">
        <f>IF(D30&gt;'Control assumptions'!$C$5,"1", "0")</f>
        <v>0</v>
      </c>
      <c r="H30" s="54" t="str">
        <f>IF(D30&gt;'Control assumptions'!$C$6,"1", "0")</f>
        <v>0</v>
      </c>
      <c r="I30" s="54" t="str">
        <f>IF(D30&gt;'Control assumptions'!$C$7,"1", "0")</f>
        <v>0</v>
      </c>
      <c r="J30" s="54"/>
      <c r="K30" s="286">
        <f t="shared" si="4"/>
        <v>0</v>
      </c>
      <c r="L30" s="286">
        <f t="shared" si="8"/>
        <v>0</v>
      </c>
      <c r="M30" s="286">
        <f t="shared" si="9"/>
        <v>0</v>
      </c>
      <c r="N30" s="54"/>
      <c r="O30" s="254" t="s">
        <v>233</v>
      </c>
      <c r="P30" s="286">
        <f t="shared" si="5"/>
        <v>0</v>
      </c>
      <c r="Q30" s="25"/>
      <c r="R30" s="112">
        <f t="shared" si="6"/>
        <v>0</v>
      </c>
      <c r="S30" s="112"/>
      <c r="T30" s="112">
        <f t="shared" si="7"/>
        <v>0</v>
      </c>
      <c r="U30" s="112"/>
      <c r="V30" s="54"/>
      <c r="W30" s="113">
        <v>4</v>
      </c>
      <c r="X30" s="113">
        <f t="shared" si="2"/>
        <v>0.87</v>
      </c>
      <c r="Y30" s="305">
        <v>50</v>
      </c>
      <c r="Z30" s="461"/>
      <c r="AA30" s="471"/>
      <c r="AB30" s="459"/>
    </row>
    <row r="31" spans="1:29" x14ac:dyDescent="0.25">
      <c r="A31" s="258">
        <v>0.98399999999999999</v>
      </c>
      <c r="B31" s="253">
        <v>1.5</v>
      </c>
      <c r="C31" s="253" t="s">
        <v>228</v>
      </c>
      <c r="D31" s="255">
        <f t="shared" si="3"/>
        <v>1.5</v>
      </c>
      <c r="E31" s="25"/>
      <c r="G31" s="54" t="str">
        <f>IF(D31&gt;'Control assumptions'!$C$5,"1", "0")</f>
        <v>0</v>
      </c>
      <c r="H31" s="54" t="str">
        <f>IF(D31&gt;'Control assumptions'!$C$6,"1", "0")</f>
        <v>0</v>
      </c>
      <c r="I31" s="54" t="str">
        <f>IF(D31&gt;'Control assumptions'!$C$7,"1", "0")</f>
        <v>0</v>
      </c>
      <c r="J31" s="54"/>
      <c r="K31" s="286">
        <f t="shared" si="4"/>
        <v>0</v>
      </c>
      <c r="L31" s="286">
        <f t="shared" si="8"/>
        <v>0</v>
      </c>
      <c r="M31" s="286">
        <f t="shared" si="9"/>
        <v>0</v>
      </c>
      <c r="N31" s="54"/>
      <c r="O31" s="254" t="s">
        <v>233</v>
      </c>
      <c r="P31" s="286">
        <f t="shared" si="5"/>
        <v>0</v>
      </c>
      <c r="Q31" s="25"/>
      <c r="R31" s="112">
        <f t="shared" si="6"/>
        <v>0</v>
      </c>
      <c r="S31" s="112"/>
      <c r="T31" s="112">
        <f t="shared" si="7"/>
        <v>0</v>
      </c>
      <c r="U31" s="112"/>
      <c r="V31" s="54"/>
      <c r="W31" s="113">
        <v>4</v>
      </c>
      <c r="X31" s="113">
        <f t="shared" si="2"/>
        <v>0.98399999999999999</v>
      </c>
      <c r="Y31" s="305">
        <v>60</v>
      </c>
      <c r="Z31" s="461"/>
      <c r="AA31" s="471"/>
      <c r="AB31" s="459"/>
    </row>
    <row r="32" spans="1:29" x14ac:dyDescent="0.25">
      <c r="A32" s="258">
        <v>0.98499999999999999</v>
      </c>
      <c r="B32" s="253">
        <v>1.5</v>
      </c>
      <c r="C32" s="253" t="s">
        <v>228</v>
      </c>
      <c r="D32" s="255">
        <f t="shared" si="3"/>
        <v>1.5</v>
      </c>
      <c r="E32" s="25"/>
      <c r="G32" s="54" t="str">
        <f>IF(D32&gt;'Control assumptions'!$C$5,"1", "0")</f>
        <v>0</v>
      </c>
      <c r="H32" s="54" t="str">
        <f>IF(D32&gt;'Control assumptions'!$C$6,"1", "0")</f>
        <v>0</v>
      </c>
      <c r="I32" s="54" t="str">
        <f>IF(D32&gt;'Control assumptions'!$C$7,"1", "0")</f>
        <v>0</v>
      </c>
      <c r="J32" s="54"/>
      <c r="K32" s="286">
        <f t="shared" si="4"/>
        <v>0</v>
      </c>
      <c r="L32" s="286">
        <f t="shared" si="8"/>
        <v>0</v>
      </c>
      <c r="M32" s="286">
        <f t="shared" si="9"/>
        <v>0</v>
      </c>
      <c r="N32" s="54"/>
      <c r="O32" s="254" t="s">
        <v>233</v>
      </c>
      <c r="P32" s="286">
        <f t="shared" si="5"/>
        <v>0</v>
      </c>
      <c r="Q32" s="25"/>
      <c r="R32" s="112">
        <f t="shared" si="6"/>
        <v>0</v>
      </c>
      <c r="S32" s="112"/>
      <c r="T32" s="112">
        <f t="shared" si="7"/>
        <v>0</v>
      </c>
      <c r="U32" s="112"/>
      <c r="V32" s="54"/>
      <c r="W32" s="113">
        <v>4</v>
      </c>
      <c r="X32" s="113">
        <f t="shared" si="2"/>
        <v>0.98499999999999999</v>
      </c>
      <c r="Y32" s="305">
        <v>60</v>
      </c>
      <c r="Z32" s="461"/>
      <c r="AA32" s="471"/>
      <c r="AB32" s="459"/>
    </row>
    <row r="33" spans="1:28" x14ac:dyDescent="0.25">
      <c r="A33" s="258">
        <v>1.05</v>
      </c>
      <c r="B33" s="253">
        <v>1.5</v>
      </c>
      <c r="C33" s="253" t="s">
        <v>228</v>
      </c>
      <c r="D33" s="255">
        <f t="shared" si="3"/>
        <v>1.5</v>
      </c>
      <c r="E33" s="25"/>
      <c r="G33" s="54" t="str">
        <f>IF(D33&gt;'Control assumptions'!$C$5,"1", "0")</f>
        <v>0</v>
      </c>
      <c r="H33" s="54" t="str">
        <f>IF(D33&gt;'Control assumptions'!$C$6,"1", "0")</f>
        <v>0</v>
      </c>
      <c r="I33" s="54" t="str">
        <f>IF(D33&gt;'Control assumptions'!$C$7,"1", "0")</f>
        <v>0</v>
      </c>
      <c r="J33" s="54"/>
      <c r="K33" s="286">
        <f t="shared" si="4"/>
        <v>0</v>
      </c>
      <c r="L33" s="286">
        <f t="shared" si="8"/>
        <v>0</v>
      </c>
      <c r="M33" s="286">
        <f t="shared" si="9"/>
        <v>0</v>
      </c>
      <c r="N33" s="54"/>
      <c r="O33" s="254" t="s">
        <v>233</v>
      </c>
      <c r="P33" s="286">
        <f t="shared" si="5"/>
        <v>0</v>
      </c>
      <c r="Q33" s="25"/>
      <c r="R33" s="112">
        <f t="shared" si="6"/>
        <v>0</v>
      </c>
      <c r="S33" s="112"/>
      <c r="T33" s="112">
        <f t="shared" si="7"/>
        <v>0</v>
      </c>
      <c r="U33" s="112"/>
      <c r="V33" s="54"/>
      <c r="W33" s="113">
        <v>4</v>
      </c>
      <c r="X33" s="113">
        <f t="shared" si="2"/>
        <v>1.05</v>
      </c>
      <c r="Y33" s="305">
        <v>64</v>
      </c>
      <c r="Z33" s="461"/>
      <c r="AA33" s="471"/>
      <c r="AB33" s="459"/>
    </row>
    <row r="34" spans="1:28" x14ac:dyDescent="0.25">
      <c r="A34" s="258">
        <v>1.1299999999999999</v>
      </c>
      <c r="B34" s="253">
        <v>1.5</v>
      </c>
      <c r="C34" s="253" t="s">
        <v>228</v>
      </c>
      <c r="D34" s="255">
        <f t="shared" si="3"/>
        <v>1.5</v>
      </c>
      <c r="E34" s="25"/>
      <c r="G34" s="54" t="str">
        <f>IF(D34&gt;'Control assumptions'!$C$5,"1", "0")</f>
        <v>0</v>
      </c>
      <c r="H34" s="54" t="str">
        <f>IF(D34&gt;'Control assumptions'!$C$6,"1", "0")</f>
        <v>0</v>
      </c>
      <c r="I34" s="54" t="str">
        <f>IF(D34&gt;'Control assumptions'!$C$7,"1", "0")</f>
        <v>0</v>
      </c>
      <c r="J34" s="54"/>
      <c r="K34" s="286">
        <f t="shared" si="4"/>
        <v>0</v>
      </c>
      <c r="L34" s="286">
        <f t="shared" si="8"/>
        <v>0</v>
      </c>
      <c r="M34" s="286">
        <f t="shared" si="9"/>
        <v>0</v>
      </c>
      <c r="N34" s="54"/>
      <c r="O34" s="254" t="s">
        <v>233</v>
      </c>
      <c r="P34" s="286">
        <f t="shared" si="5"/>
        <v>0</v>
      </c>
      <c r="Q34" s="25"/>
      <c r="R34" s="112">
        <f t="shared" si="6"/>
        <v>0</v>
      </c>
      <c r="S34" s="112"/>
      <c r="T34" s="112">
        <f t="shared" si="7"/>
        <v>0</v>
      </c>
      <c r="U34" s="112"/>
      <c r="V34" s="54"/>
      <c r="W34" s="113">
        <v>4</v>
      </c>
      <c r="X34" s="113">
        <f t="shared" si="2"/>
        <v>1.1299999999999999</v>
      </c>
      <c r="Y34" s="305">
        <v>67</v>
      </c>
      <c r="Z34" s="461"/>
      <c r="AA34" s="471"/>
      <c r="AB34" s="459"/>
    </row>
    <row r="35" spans="1:28" x14ac:dyDescent="0.25">
      <c r="A35" s="258">
        <v>1.177</v>
      </c>
      <c r="B35" s="253">
        <v>1.5</v>
      </c>
      <c r="C35" s="253" t="s">
        <v>228</v>
      </c>
      <c r="D35" s="255">
        <f t="shared" si="3"/>
        <v>1.5</v>
      </c>
      <c r="E35" s="25"/>
      <c r="G35" s="54" t="str">
        <f>IF(D35&gt;'Control assumptions'!$C$5,"1", "0")</f>
        <v>0</v>
      </c>
      <c r="H35" s="54" t="str">
        <f>IF(D35&gt;'Control assumptions'!$C$6,"1", "0")</f>
        <v>0</v>
      </c>
      <c r="I35" s="54" t="str">
        <f>IF(D35&gt;'Control assumptions'!$C$7,"1", "0")</f>
        <v>0</v>
      </c>
      <c r="J35" s="54"/>
      <c r="K35" s="286">
        <f t="shared" si="4"/>
        <v>0</v>
      </c>
      <c r="L35" s="286">
        <f t="shared" si="8"/>
        <v>0</v>
      </c>
      <c r="M35" s="286">
        <f t="shared" si="9"/>
        <v>0</v>
      </c>
      <c r="N35" s="54"/>
      <c r="O35" s="254" t="s">
        <v>233</v>
      </c>
      <c r="P35" s="286">
        <f t="shared" si="5"/>
        <v>0</v>
      </c>
      <c r="Q35" s="25"/>
      <c r="R35" s="112">
        <f t="shared" si="6"/>
        <v>0</v>
      </c>
      <c r="S35" s="112"/>
      <c r="T35" s="112">
        <f t="shared" si="7"/>
        <v>0</v>
      </c>
      <c r="U35" s="112"/>
      <c r="V35" s="54"/>
      <c r="W35" s="113">
        <v>4</v>
      </c>
      <c r="X35" s="113">
        <f t="shared" si="2"/>
        <v>1.177</v>
      </c>
      <c r="Y35" s="305">
        <v>68</v>
      </c>
      <c r="Z35" s="461"/>
      <c r="AA35" s="471"/>
      <c r="AB35" s="459"/>
    </row>
    <row r="36" spans="1:28" x14ac:dyDescent="0.25">
      <c r="A36" s="258">
        <v>1.2170000000000001</v>
      </c>
      <c r="B36" s="253">
        <v>1.5</v>
      </c>
      <c r="C36" s="253" t="s">
        <v>228</v>
      </c>
      <c r="D36" s="255">
        <f t="shared" si="3"/>
        <v>1.5</v>
      </c>
      <c r="E36" s="25"/>
      <c r="G36" s="54" t="str">
        <f>IF(D36&gt;'Control assumptions'!$C$5,"1", "0")</f>
        <v>0</v>
      </c>
      <c r="H36" s="54" t="str">
        <f>IF(D36&gt;'Control assumptions'!$C$6,"1", "0")</f>
        <v>0</v>
      </c>
      <c r="I36" s="54" t="str">
        <f>IF(D36&gt;'Control assumptions'!$C$7,"1", "0")</f>
        <v>0</v>
      </c>
      <c r="J36" s="54"/>
      <c r="K36" s="286">
        <f t="shared" si="4"/>
        <v>0</v>
      </c>
      <c r="L36" s="286">
        <f t="shared" si="8"/>
        <v>0</v>
      </c>
      <c r="M36" s="286">
        <f t="shared" si="9"/>
        <v>0</v>
      </c>
      <c r="N36" s="54"/>
      <c r="O36" s="254" t="s">
        <v>233</v>
      </c>
      <c r="P36" s="286">
        <f t="shared" si="5"/>
        <v>0</v>
      </c>
      <c r="Q36" s="25"/>
      <c r="R36" s="112">
        <f t="shared" si="6"/>
        <v>0</v>
      </c>
      <c r="S36" s="112"/>
      <c r="T36" s="112">
        <f t="shared" si="7"/>
        <v>0</v>
      </c>
      <c r="U36" s="112"/>
      <c r="V36" s="54"/>
      <c r="W36" s="113">
        <v>4</v>
      </c>
      <c r="X36" s="113">
        <f t="shared" ref="X36:X67" si="10">A36</f>
        <v>1.2170000000000001</v>
      </c>
      <c r="Y36" s="305">
        <v>70</v>
      </c>
      <c r="Z36" s="461"/>
      <c r="AA36" s="471"/>
      <c r="AB36" s="459"/>
    </row>
    <row r="37" spans="1:28" x14ac:dyDescent="0.25">
      <c r="A37" s="258">
        <v>1.2310000000000001</v>
      </c>
      <c r="B37" s="253">
        <v>1.5</v>
      </c>
      <c r="C37" s="253" t="s">
        <v>228</v>
      </c>
      <c r="D37" s="255">
        <f t="shared" si="3"/>
        <v>1.5</v>
      </c>
      <c r="E37" s="25"/>
      <c r="G37" s="54" t="str">
        <f>IF(D37&gt;'Control assumptions'!$C$5,"1", "0")</f>
        <v>0</v>
      </c>
      <c r="H37" s="54" t="str">
        <f>IF(D37&gt;'Control assumptions'!$C$6,"1", "0")</f>
        <v>0</v>
      </c>
      <c r="I37" s="54" t="str">
        <f>IF(D37&gt;'Control assumptions'!$C$7,"1", "0")</f>
        <v>0</v>
      </c>
      <c r="J37" s="54"/>
      <c r="K37" s="286">
        <f t="shared" si="4"/>
        <v>0</v>
      </c>
      <c r="L37" s="286">
        <f t="shared" si="8"/>
        <v>0</v>
      </c>
      <c r="M37" s="286">
        <f t="shared" si="9"/>
        <v>0</v>
      </c>
      <c r="N37" s="54"/>
      <c r="O37" s="254" t="s">
        <v>233</v>
      </c>
      <c r="P37" s="286">
        <f t="shared" si="5"/>
        <v>0</v>
      </c>
      <c r="Q37" s="25"/>
      <c r="R37" s="112">
        <f t="shared" si="6"/>
        <v>0</v>
      </c>
      <c r="S37" s="112"/>
      <c r="T37" s="112">
        <f t="shared" si="7"/>
        <v>0</v>
      </c>
      <c r="U37" s="112"/>
      <c r="V37" s="54"/>
      <c r="W37" s="113">
        <v>4</v>
      </c>
      <c r="X37" s="113">
        <f t="shared" si="10"/>
        <v>1.2310000000000001</v>
      </c>
      <c r="Y37" s="305">
        <v>71</v>
      </c>
      <c r="Z37" s="461"/>
      <c r="AA37" s="471"/>
      <c r="AB37" s="459"/>
    </row>
    <row r="38" spans="1:28" x14ac:dyDescent="0.25">
      <c r="A38" s="258">
        <v>1.2749999999999999</v>
      </c>
      <c r="B38" s="253">
        <v>1.5</v>
      </c>
      <c r="C38" s="253" t="s">
        <v>234</v>
      </c>
      <c r="D38" s="255">
        <f t="shared" si="3"/>
        <v>1.5</v>
      </c>
      <c r="E38" s="25"/>
      <c r="G38" s="54" t="str">
        <f>IF(D38&gt;'Control assumptions'!$C$5,"1", "0")</f>
        <v>0</v>
      </c>
      <c r="H38" s="54" t="str">
        <f>IF(D38&gt;'Control assumptions'!$C$6,"1", "0")</f>
        <v>0</v>
      </c>
      <c r="I38" s="54" t="str">
        <f>IF(D38&gt;'Control assumptions'!$C$7,"1", "0")</f>
        <v>0</v>
      </c>
      <c r="J38" s="54"/>
      <c r="K38" s="286">
        <f t="shared" si="4"/>
        <v>0</v>
      </c>
      <c r="L38" s="286">
        <f t="shared" si="8"/>
        <v>0</v>
      </c>
      <c r="M38" s="286">
        <f t="shared" si="9"/>
        <v>0</v>
      </c>
      <c r="N38" s="54"/>
      <c r="O38" s="254" t="s">
        <v>233</v>
      </c>
      <c r="P38" s="286">
        <f t="shared" si="5"/>
        <v>0</v>
      </c>
      <c r="Q38" s="25"/>
      <c r="R38" s="112">
        <f t="shared" si="6"/>
        <v>0</v>
      </c>
      <c r="S38" s="112"/>
      <c r="T38" s="112">
        <f t="shared" si="7"/>
        <v>0</v>
      </c>
      <c r="U38" s="112"/>
      <c r="V38" s="54"/>
      <c r="W38" s="113">
        <v>4</v>
      </c>
      <c r="X38" s="113">
        <f t="shared" si="10"/>
        <v>1.2749999999999999</v>
      </c>
      <c r="Y38" s="305">
        <v>75</v>
      </c>
      <c r="Z38" s="461"/>
      <c r="AA38" s="471"/>
      <c r="AB38" s="459"/>
    </row>
    <row r="39" spans="1:28" x14ac:dyDescent="0.25">
      <c r="A39" s="258">
        <v>1.3759999999999999</v>
      </c>
      <c r="B39" s="253">
        <v>1.5</v>
      </c>
      <c r="C39" s="253" t="s">
        <v>234</v>
      </c>
      <c r="D39" s="255">
        <f t="shared" si="3"/>
        <v>1.5</v>
      </c>
      <c r="E39" s="25"/>
      <c r="G39" s="54" t="str">
        <f>IF(D39&gt;'Control assumptions'!$C$5,"1", "0")</f>
        <v>0</v>
      </c>
      <c r="H39" s="54" t="str">
        <f>IF(D39&gt;'Control assumptions'!$C$6,"1", "0")</f>
        <v>0</v>
      </c>
      <c r="I39" s="54" t="str">
        <f>IF(D39&gt;'Control assumptions'!$C$7,"1", "0")</f>
        <v>0</v>
      </c>
      <c r="J39" s="54"/>
      <c r="K39" s="286">
        <f t="shared" si="4"/>
        <v>0</v>
      </c>
      <c r="L39" s="286">
        <f t="shared" si="8"/>
        <v>0</v>
      </c>
      <c r="M39" s="286">
        <f t="shared" si="9"/>
        <v>0</v>
      </c>
      <c r="N39" s="54"/>
      <c r="O39" s="254" t="s">
        <v>233</v>
      </c>
      <c r="P39" s="286">
        <f t="shared" si="5"/>
        <v>0</v>
      </c>
      <c r="Q39" s="25"/>
      <c r="R39" s="112">
        <f t="shared" si="6"/>
        <v>0</v>
      </c>
      <c r="S39" s="112"/>
      <c r="T39" s="112">
        <f t="shared" si="7"/>
        <v>0</v>
      </c>
      <c r="U39" s="112"/>
      <c r="V39" s="54"/>
      <c r="W39" s="113">
        <v>4</v>
      </c>
      <c r="X39" s="113">
        <f t="shared" si="10"/>
        <v>1.3759999999999999</v>
      </c>
      <c r="Y39" s="305">
        <v>80</v>
      </c>
      <c r="Z39" s="461"/>
      <c r="AA39" s="471"/>
      <c r="AB39" s="459"/>
    </row>
    <row r="40" spans="1:28" s="54" customFormat="1" x14ac:dyDescent="0.25">
      <c r="A40" s="258">
        <v>1.546</v>
      </c>
      <c r="B40" s="253">
        <v>1.5</v>
      </c>
      <c r="C40" s="253" t="s">
        <v>234</v>
      </c>
      <c r="D40" s="255">
        <f t="shared" si="3"/>
        <v>1.5</v>
      </c>
      <c r="E40" s="25"/>
      <c r="G40" s="54" t="str">
        <f>IF(D40&gt;'Control assumptions'!$C$5,"1", "0")</f>
        <v>0</v>
      </c>
      <c r="H40" s="54" t="str">
        <f>IF(D40&gt;'Control assumptions'!$C$6,"1", "0")</f>
        <v>0</v>
      </c>
      <c r="I40" s="54" t="str">
        <f>IF(D40&gt;'Control assumptions'!$C$7,"1", "0")</f>
        <v>0</v>
      </c>
      <c r="K40" s="286">
        <f t="shared" si="4"/>
        <v>0</v>
      </c>
      <c r="L40" s="286">
        <f t="shared" si="8"/>
        <v>0</v>
      </c>
      <c r="M40" s="286">
        <f t="shared" si="9"/>
        <v>0</v>
      </c>
      <c r="O40" s="254" t="s">
        <v>233</v>
      </c>
      <c r="P40" s="286">
        <f t="shared" si="5"/>
        <v>0</v>
      </c>
      <c r="Q40" s="25"/>
      <c r="R40" s="112">
        <f t="shared" si="6"/>
        <v>0</v>
      </c>
      <c r="S40" s="112"/>
      <c r="T40" s="112">
        <f t="shared" si="7"/>
        <v>0</v>
      </c>
      <c r="U40" s="112"/>
      <c r="W40" s="113">
        <v>4</v>
      </c>
      <c r="X40" s="113">
        <f t="shared" si="10"/>
        <v>1.546</v>
      </c>
      <c r="Y40" s="305">
        <v>80</v>
      </c>
      <c r="Z40" s="461"/>
      <c r="AA40" s="471"/>
      <c r="AB40" s="459"/>
    </row>
    <row r="41" spans="1:28" x14ac:dyDescent="0.25">
      <c r="A41" s="258">
        <v>1.9179999999999999</v>
      </c>
      <c r="B41" s="253">
        <v>1.5</v>
      </c>
      <c r="C41" s="253" t="s">
        <v>234</v>
      </c>
      <c r="D41" s="255">
        <f t="shared" si="3"/>
        <v>1.5</v>
      </c>
      <c r="E41" s="25"/>
      <c r="G41" s="54" t="str">
        <f>IF(D41&gt;'Control assumptions'!$C$5,"1", "0")</f>
        <v>0</v>
      </c>
      <c r="H41" s="54" t="str">
        <f>IF(D41&gt;'Control assumptions'!$C$6,"1", "0")</f>
        <v>0</v>
      </c>
      <c r="I41" s="54" t="str">
        <f>IF(D41&gt;'Control assumptions'!$C$7,"1", "0")</f>
        <v>0</v>
      </c>
      <c r="J41" s="54"/>
      <c r="K41" s="286">
        <f t="shared" si="4"/>
        <v>0</v>
      </c>
      <c r="L41" s="286">
        <f t="shared" si="8"/>
        <v>0</v>
      </c>
      <c r="M41" s="286">
        <f t="shared" si="9"/>
        <v>0</v>
      </c>
      <c r="N41" s="54"/>
      <c r="O41" s="254" t="s">
        <v>233</v>
      </c>
      <c r="P41" s="286">
        <f t="shared" si="5"/>
        <v>0</v>
      </c>
      <c r="Q41" s="25"/>
      <c r="R41" s="112">
        <f t="shared" si="6"/>
        <v>0</v>
      </c>
      <c r="S41" s="112"/>
      <c r="T41" s="112">
        <f t="shared" si="7"/>
        <v>0</v>
      </c>
      <c r="U41" s="112"/>
      <c r="V41" s="54"/>
      <c r="W41" s="113">
        <v>4</v>
      </c>
      <c r="X41" s="113">
        <f t="shared" si="10"/>
        <v>1.9179999999999999</v>
      </c>
      <c r="Y41" s="305">
        <v>80</v>
      </c>
      <c r="Z41" s="461"/>
      <c r="AA41" s="471"/>
      <c r="AB41" s="459"/>
    </row>
    <row r="42" spans="1:28" x14ac:dyDescent="0.25">
      <c r="A42" s="258">
        <v>2.6240000000000001</v>
      </c>
      <c r="B42" s="253">
        <v>1.5</v>
      </c>
      <c r="C42" s="253" t="s">
        <v>234</v>
      </c>
      <c r="D42" s="255">
        <f t="shared" si="3"/>
        <v>1.5</v>
      </c>
      <c r="E42" s="25"/>
      <c r="G42" s="54" t="str">
        <f>IF(D42&gt;'Control assumptions'!$C$5,"1", "0")</f>
        <v>0</v>
      </c>
      <c r="H42" s="54" t="str">
        <f>IF(D42&gt;'Control assumptions'!$C$6,"1", "0")</f>
        <v>0</v>
      </c>
      <c r="I42" s="54" t="str">
        <f>IF(D42&gt;'Control assumptions'!$C$7,"1", "0")</f>
        <v>0</v>
      </c>
      <c r="J42" s="54"/>
      <c r="K42" s="286">
        <f t="shared" si="4"/>
        <v>0</v>
      </c>
      <c r="L42" s="286">
        <f t="shared" si="8"/>
        <v>0</v>
      </c>
      <c r="M42" s="286">
        <f t="shared" si="9"/>
        <v>0</v>
      </c>
      <c r="N42" s="54"/>
      <c r="O42" s="254" t="s">
        <v>233</v>
      </c>
      <c r="P42" s="286">
        <f t="shared" si="5"/>
        <v>0</v>
      </c>
      <c r="Q42" s="25"/>
      <c r="R42" s="112">
        <f t="shared" si="6"/>
        <v>0</v>
      </c>
      <c r="S42" s="112"/>
      <c r="T42" s="112">
        <f t="shared" si="7"/>
        <v>0</v>
      </c>
      <c r="U42" s="112"/>
      <c r="V42" s="54"/>
      <c r="W42" s="113">
        <v>4</v>
      </c>
      <c r="X42" s="113">
        <f t="shared" si="10"/>
        <v>2.6240000000000001</v>
      </c>
      <c r="Y42" s="305">
        <v>76</v>
      </c>
      <c r="Z42" s="461"/>
      <c r="AA42" s="471"/>
      <c r="AB42" s="459"/>
    </row>
    <row r="43" spans="1:28" x14ac:dyDescent="0.25">
      <c r="A43" s="258">
        <v>2.7080000000000002</v>
      </c>
      <c r="B43" s="253">
        <v>1.5</v>
      </c>
      <c r="C43" s="253" t="s">
        <v>234</v>
      </c>
      <c r="D43" s="255">
        <f t="shared" si="3"/>
        <v>1.5</v>
      </c>
      <c r="E43" s="25"/>
      <c r="G43" s="54" t="str">
        <f>IF(D43&gt;'Control assumptions'!$C$5,"1", "0")</f>
        <v>0</v>
      </c>
      <c r="H43" s="54" t="str">
        <f>IF(D43&gt;'Control assumptions'!$C$6,"1", "0")</f>
        <v>0</v>
      </c>
      <c r="I43" s="54" t="str">
        <f>IF(D43&gt;'Control assumptions'!$C$7,"1", "0")</f>
        <v>0</v>
      </c>
      <c r="J43" s="54"/>
      <c r="K43" s="286">
        <f t="shared" si="4"/>
        <v>0</v>
      </c>
      <c r="L43" s="286">
        <f t="shared" si="8"/>
        <v>0</v>
      </c>
      <c r="M43" s="286">
        <f t="shared" si="9"/>
        <v>0</v>
      </c>
      <c r="N43" s="54"/>
      <c r="O43" s="254" t="s">
        <v>233</v>
      </c>
      <c r="P43" s="286">
        <f t="shared" si="5"/>
        <v>0</v>
      </c>
      <c r="Q43" s="25"/>
      <c r="R43" s="112">
        <f t="shared" si="6"/>
        <v>0</v>
      </c>
      <c r="S43" s="112"/>
      <c r="T43" s="112">
        <f t="shared" si="7"/>
        <v>0</v>
      </c>
      <c r="U43" s="112"/>
      <c r="V43" s="54"/>
      <c r="W43" s="113">
        <v>4</v>
      </c>
      <c r="X43" s="113">
        <f t="shared" si="10"/>
        <v>2.7080000000000002</v>
      </c>
      <c r="Y43" s="305">
        <v>70</v>
      </c>
      <c r="Z43" s="461"/>
      <c r="AA43" s="471"/>
      <c r="AB43" s="459"/>
    </row>
    <row r="44" spans="1:28" x14ac:dyDescent="0.25">
      <c r="A44" s="258">
        <v>2.726</v>
      </c>
      <c r="B44" s="253">
        <v>1.5</v>
      </c>
      <c r="C44" s="253" t="s">
        <v>234</v>
      </c>
      <c r="D44" s="255">
        <f t="shared" si="3"/>
        <v>1.5</v>
      </c>
      <c r="E44" s="25"/>
      <c r="G44" s="54" t="str">
        <f>IF(D44&gt;'Control assumptions'!$C$5,"1", "0")</f>
        <v>0</v>
      </c>
      <c r="H44" s="54" t="str">
        <f>IF(D44&gt;'Control assumptions'!$C$6,"1", "0")</f>
        <v>0</v>
      </c>
      <c r="I44" s="54" t="str">
        <f>IF(D44&gt;'Control assumptions'!$C$7,"1", "0")</f>
        <v>0</v>
      </c>
      <c r="J44" s="54"/>
      <c r="K44" s="286">
        <f t="shared" si="4"/>
        <v>0</v>
      </c>
      <c r="L44" s="286">
        <f t="shared" si="8"/>
        <v>0</v>
      </c>
      <c r="M44" s="286">
        <f t="shared" si="9"/>
        <v>0</v>
      </c>
      <c r="N44" s="54"/>
      <c r="O44" s="254" t="s">
        <v>233</v>
      </c>
      <c r="P44" s="286">
        <f t="shared" si="5"/>
        <v>0</v>
      </c>
      <c r="Q44" s="25"/>
      <c r="R44" s="112">
        <f t="shared" si="6"/>
        <v>0</v>
      </c>
      <c r="S44" s="112"/>
      <c r="T44" s="112">
        <f t="shared" si="7"/>
        <v>0</v>
      </c>
      <c r="U44" s="112"/>
      <c r="V44" s="54"/>
      <c r="W44" s="113">
        <v>4</v>
      </c>
      <c r="X44" s="113">
        <f t="shared" si="10"/>
        <v>2.726</v>
      </c>
      <c r="Y44" s="305">
        <v>69</v>
      </c>
      <c r="Z44" s="461"/>
      <c r="AA44" s="471"/>
      <c r="AB44" s="459"/>
    </row>
    <row r="45" spans="1:28" x14ac:dyDescent="0.25">
      <c r="A45" s="258">
        <v>2.742</v>
      </c>
      <c r="B45" s="253">
        <v>1.5</v>
      </c>
      <c r="C45" s="253" t="s">
        <v>234</v>
      </c>
      <c r="D45" s="255">
        <f t="shared" si="3"/>
        <v>1.5</v>
      </c>
      <c r="E45" s="25"/>
      <c r="G45" s="54" t="str">
        <f>IF(D45&gt;'Control assumptions'!$C$5,"1", "0")</f>
        <v>0</v>
      </c>
      <c r="H45" s="54" t="str">
        <f>IF(D45&gt;'Control assumptions'!$C$6,"1", "0")</f>
        <v>0</v>
      </c>
      <c r="I45" s="54" t="str">
        <f>IF(D45&gt;'Control assumptions'!$C$7,"1", "0")</f>
        <v>0</v>
      </c>
      <c r="J45" s="54"/>
      <c r="K45" s="286">
        <f t="shared" si="4"/>
        <v>0</v>
      </c>
      <c r="L45" s="286">
        <f t="shared" si="8"/>
        <v>0</v>
      </c>
      <c r="M45" s="286">
        <f t="shared" si="9"/>
        <v>0</v>
      </c>
      <c r="N45" s="54"/>
      <c r="O45" s="254" t="s">
        <v>233</v>
      </c>
      <c r="P45" s="286">
        <f t="shared" si="5"/>
        <v>0</v>
      </c>
      <c r="Q45" s="25"/>
      <c r="R45" s="112">
        <f t="shared" si="6"/>
        <v>0</v>
      </c>
      <c r="S45" s="112"/>
      <c r="T45" s="112">
        <f t="shared" si="7"/>
        <v>0</v>
      </c>
      <c r="U45" s="112"/>
      <c r="V45" s="54"/>
      <c r="W45" s="113">
        <v>4</v>
      </c>
      <c r="X45" s="113">
        <f t="shared" si="10"/>
        <v>2.742</v>
      </c>
      <c r="Y45" s="305">
        <v>68</v>
      </c>
      <c r="Z45" s="461"/>
      <c r="AA45" s="471"/>
      <c r="AB45" s="459"/>
    </row>
    <row r="46" spans="1:28" x14ac:dyDescent="0.25">
      <c r="A46" s="258">
        <v>2.7469999999999999</v>
      </c>
      <c r="B46" s="253">
        <v>1.5</v>
      </c>
      <c r="C46" s="253" t="s">
        <v>234</v>
      </c>
      <c r="D46" s="255">
        <f t="shared" si="3"/>
        <v>1.5</v>
      </c>
      <c r="E46" s="25"/>
      <c r="G46" s="54" t="str">
        <f>IF(D46&gt;'Control assumptions'!$C$5,"1", "0")</f>
        <v>0</v>
      </c>
      <c r="H46" s="54" t="str">
        <f>IF(D46&gt;'Control assumptions'!$C$6,"1", "0")</f>
        <v>0</v>
      </c>
      <c r="I46" s="54" t="str">
        <f>IF(D46&gt;'Control assumptions'!$C$7,"1", "0")</f>
        <v>0</v>
      </c>
      <c r="J46" s="54"/>
      <c r="K46" s="286">
        <f t="shared" si="4"/>
        <v>0</v>
      </c>
      <c r="L46" s="286">
        <f t="shared" si="8"/>
        <v>0</v>
      </c>
      <c r="M46" s="286">
        <f t="shared" si="9"/>
        <v>0</v>
      </c>
      <c r="N46" s="54"/>
      <c r="O46" s="254" t="s">
        <v>233</v>
      </c>
      <c r="P46" s="286">
        <f t="shared" si="5"/>
        <v>0</v>
      </c>
      <c r="Q46" s="25"/>
      <c r="R46" s="112">
        <f t="shared" si="6"/>
        <v>0</v>
      </c>
      <c r="S46" s="112"/>
      <c r="T46" s="112">
        <f t="shared" si="7"/>
        <v>0</v>
      </c>
      <c r="U46" s="112"/>
      <c r="V46" s="54"/>
      <c r="W46" s="113">
        <v>4</v>
      </c>
      <c r="X46" s="113">
        <f t="shared" si="10"/>
        <v>2.7469999999999999</v>
      </c>
      <c r="Y46" s="305">
        <v>67</v>
      </c>
      <c r="Z46" s="461"/>
      <c r="AA46" s="471"/>
      <c r="AB46" s="459"/>
    </row>
    <row r="47" spans="1:28" x14ac:dyDescent="0.25">
      <c r="A47" s="258">
        <v>2.754</v>
      </c>
      <c r="B47" s="253">
        <v>1.5</v>
      </c>
      <c r="C47" s="253" t="s">
        <v>234</v>
      </c>
      <c r="D47" s="255">
        <f t="shared" si="3"/>
        <v>1.5</v>
      </c>
      <c r="E47" s="25"/>
      <c r="G47" s="54" t="str">
        <f>IF(D47&gt;'Control assumptions'!$C$5,"1", "0")</f>
        <v>0</v>
      </c>
      <c r="H47" s="54" t="str">
        <f>IF(D47&gt;'Control assumptions'!$C$6,"1", "0")</f>
        <v>0</v>
      </c>
      <c r="I47" s="54" t="str">
        <f>IF(D47&gt;'Control assumptions'!$C$7,"1", "0")</f>
        <v>0</v>
      </c>
      <c r="J47" s="54"/>
      <c r="K47" s="286">
        <f t="shared" si="4"/>
        <v>0</v>
      </c>
      <c r="L47" s="286">
        <f t="shared" si="8"/>
        <v>0</v>
      </c>
      <c r="M47" s="286">
        <f t="shared" si="9"/>
        <v>0</v>
      </c>
      <c r="N47" s="54"/>
      <c r="O47" s="254" t="s">
        <v>233</v>
      </c>
      <c r="P47" s="286">
        <f t="shared" si="5"/>
        <v>0</v>
      </c>
      <c r="Q47" s="25"/>
      <c r="R47" s="112">
        <f t="shared" si="6"/>
        <v>0</v>
      </c>
      <c r="S47" s="112"/>
      <c r="T47" s="112">
        <f t="shared" si="7"/>
        <v>0</v>
      </c>
      <c r="U47" s="112"/>
      <c r="V47" s="54"/>
      <c r="W47" s="113">
        <v>4</v>
      </c>
      <c r="X47" s="113">
        <f t="shared" si="10"/>
        <v>2.754</v>
      </c>
      <c r="Y47" s="305">
        <v>67</v>
      </c>
      <c r="Z47" s="461"/>
      <c r="AA47" s="471"/>
      <c r="AB47" s="459"/>
    </row>
    <row r="48" spans="1:28" x14ac:dyDescent="0.25">
      <c r="A48" s="258">
        <v>2.786</v>
      </c>
      <c r="B48" s="253">
        <v>1.5</v>
      </c>
      <c r="C48" s="253" t="s">
        <v>234</v>
      </c>
      <c r="D48" s="255">
        <f t="shared" si="3"/>
        <v>1.5</v>
      </c>
      <c r="E48" s="25"/>
      <c r="G48" s="54" t="str">
        <f>IF(D48&gt;'Control assumptions'!$C$5,"1", "0")</f>
        <v>0</v>
      </c>
      <c r="H48" s="54" t="str">
        <f>IF(D48&gt;'Control assumptions'!$C$6,"1", "0")</f>
        <v>0</v>
      </c>
      <c r="I48" s="54" t="str">
        <f>IF(D48&gt;'Control assumptions'!$C$7,"1", "0")</f>
        <v>0</v>
      </c>
      <c r="J48" s="54"/>
      <c r="K48" s="286">
        <f t="shared" si="4"/>
        <v>0</v>
      </c>
      <c r="L48" s="286">
        <f t="shared" si="8"/>
        <v>0</v>
      </c>
      <c r="M48" s="286">
        <f t="shared" si="9"/>
        <v>0</v>
      </c>
      <c r="N48" s="54"/>
      <c r="O48" s="254" t="s">
        <v>233</v>
      </c>
      <c r="P48" s="286">
        <f t="shared" si="5"/>
        <v>0</v>
      </c>
      <c r="Q48" s="25"/>
      <c r="R48" s="112">
        <f t="shared" si="6"/>
        <v>0</v>
      </c>
      <c r="S48" s="112"/>
      <c r="T48" s="112">
        <f t="shared" si="7"/>
        <v>0</v>
      </c>
      <c r="U48" s="112"/>
      <c r="V48" s="54"/>
      <c r="W48" s="113">
        <v>4</v>
      </c>
      <c r="X48" s="113">
        <f t="shared" si="10"/>
        <v>2.786</v>
      </c>
      <c r="Y48" s="305">
        <v>65</v>
      </c>
      <c r="Z48" s="461"/>
      <c r="AA48" s="471"/>
      <c r="AB48" s="459"/>
    </row>
    <row r="49" spans="1:28" x14ac:dyDescent="0.25">
      <c r="A49" s="258">
        <v>2.7959999999999998</v>
      </c>
      <c r="B49" s="253">
        <v>1.5</v>
      </c>
      <c r="C49" s="253" t="s">
        <v>234</v>
      </c>
      <c r="D49" s="255">
        <f t="shared" si="3"/>
        <v>1.5</v>
      </c>
      <c r="E49" s="25"/>
      <c r="G49" s="54" t="str">
        <f>IF(D49&gt;'Control assumptions'!$C$5,"1", "0")</f>
        <v>0</v>
      </c>
      <c r="H49" s="54" t="str">
        <f>IF(D49&gt;'Control assumptions'!$C$6,"1", "0")</f>
        <v>0</v>
      </c>
      <c r="I49" s="54" t="str">
        <f>IF(D49&gt;'Control assumptions'!$C$7,"1", "0")</f>
        <v>0</v>
      </c>
      <c r="J49" s="54"/>
      <c r="K49" s="286">
        <f t="shared" si="4"/>
        <v>0</v>
      </c>
      <c r="L49" s="286">
        <f t="shared" si="8"/>
        <v>0</v>
      </c>
      <c r="M49" s="286">
        <f t="shared" si="9"/>
        <v>0</v>
      </c>
      <c r="N49" s="54"/>
      <c r="O49" s="254" t="s">
        <v>233</v>
      </c>
      <c r="P49" s="286">
        <f t="shared" si="5"/>
        <v>0</v>
      </c>
      <c r="Q49" s="25"/>
      <c r="R49" s="112">
        <f t="shared" si="6"/>
        <v>0</v>
      </c>
      <c r="S49" s="112"/>
      <c r="T49" s="112">
        <f t="shared" si="7"/>
        <v>0</v>
      </c>
      <c r="U49" s="112"/>
      <c r="V49" s="54"/>
      <c r="W49" s="113">
        <v>4</v>
      </c>
      <c r="X49" s="113">
        <f t="shared" si="10"/>
        <v>2.7959999999999998</v>
      </c>
      <c r="Y49" s="305">
        <v>64</v>
      </c>
      <c r="Z49" s="461"/>
      <c r="AA49" s="471"/>
      <c r="AB49" s="459"/>
    </row>
    <row r="50" spans="1:28" x14ac:dyDescent="0.25">
      <c r="A50" s="258">
        <v>2.8069999999999999</v>
      </c>
      <c r="B50" s="253">
        <v>1.5</v>
      </c>
      <c r="C50" s="253" t="s">
        <v>234</v>
      </c>
      <c r="D50" s="255">
        <f t="shared" si="3"/>
        <v>1.5</v>
      </c>
      <c r="E50" s="25"/>
      <c r="G50" s="54" t="str">
        <f>IF(D50&gt;'Control assumptions'!$C$5,"1", "0")</f>
        <v>0</v>
      </c>
      <c r="H50" s="54" t="str">
        <f>IF(D50&gt;'Control assumptions'!$C$6,"1", "0")</f>
        <v>0</v>
      </c>
      <c r="I50" s="54" t="str">
        <f>IF(D50&gt;'Control assumptions'!$C$7,"1", "0")</f>
        <v>0</v>
      </c>
      <c r="J50" s="54"/>
      <c r="K50" s="286">
        <f t="shared" si="4"/>
        <v>0</v>
      </c>
      <c r="L50" s="286">
        <f t="shared" si="8"/>
        <v>0</v>
      </c>
      <c r="M50" s="286">
        <f t="shared" si="9"/>
        <v>0</v>
      </c>
      <c r="N50" s="54"/>
      <c r="O50" s="254" t="s">
        <v>233</v>
      </c>
      <c r="P50" s="286">
        <f t="shared" si="5"/>
        <v>0</v>
      </c>
      <c r="Q50" s="25"/>
      <c r="R50" s="112">
        <f t="shared" si="6"/>
        <v>0</v>
      </c>
      <c r="S50" s="112"/>
      <c r="T50" s="112">
        <f t="shared" si="7"/>
        <v>0</v>
      </c>
      <c r="U50" s="112"/>
      <c r="V50" s="54"/>
      <c r="W50" s="113">
        <v>4</v>
      </c>
      <c r="X50" s="113">
        <f t="shared" si="10"/>
        <v>2.8069999999999999</v>
      </c>
      <c r="Y50" s="305">
        <v>64</v>
      </c>
      <c r="Z50" s="461"/>
      <c r="AA50" s="471"/>
      <c r="AB50" s="459"/>
    </row>
    <row r="51" spans="1:28" x14ac:dyDescent="0.25">
      <c r="A51" s="258">
        <v>2.8170000000000002</v>
      </c>
      <c r="B51" s="253">
        <v>1.5</v>
      </c>
      <c r="C51" s="253" t="s">
        <v>234</v>
      </c>
      <c r="D51" s="255">
        <f t="shared" si="3"/>
        <v>1.5</v>
      </c>
      <c r="E51" s="25"/>
      <c r="G51" s="54" t="str">
        <f>IF(D51&gt;'Control assumptions'!$C$5,"1", "0")</f>
        <v>0</v>
      </c>
      <c r="H51" s="54" t="str">
        <f>IF(D51&gt;'Control assumptions'!$C$6,"1", "0")</f>
        <v>0</v>
      </c>
      <c r="I51" s="54" t="str">
        <f>IF(D51&gt;'Control assumptions'!$C$7,"1", "0")</f>
        <v>0</v>
      </c>
      <c r="J51" s="54"/>
      <c r="K51" s="286">
        <f t="shared" si="4"/>
        <v>0</v>
      </c>
      <c r="L51" s="286">
        <f t="shared" si="8"/>
        <v>0</v>
      </c>
      <c r="M51" s="286">
        <f t="shared" si="9"/>
        <v>0</v>
      </c>
      <c r="N51" s="54"/>
      <c r="O51" s="254" t="s">
        <v>233</v>
      </c>
      <c r="P51" s="286">
        <f t="shared" si="5"/>
        <v>0</v>
      </c>
      <c r="Q51" s="25"/>
      <c r="R51" s="112">
        <f t="shared" si="6"/>
        <v>0</v>
      </c>
      <c r="S51" s="112"/>
      <c r="T51" s="112">
        <f t="shared" si="7"/>
        <v>0</v>
      </c>
      <c r="U51" s="112"/>
      <c r="V51" s="54"/>
      <c r="W51" s="113">
        <v>4</v>
      </c>
      <c r="X51" s="113">
        <f t="shared" si="10"/>
        <v>2.8170000000000002</v>
      </c>
      <c r="Y51" s="305">
        <v>63</v>
      </c>
      <c r="Z51" s="461"/>
      <c r="AA51" s="471"/>
      <c r="AB51" s="459"/>
    </row>
    <row r="52" spans="1:28" x14ac:dyDescent="0.25">
      <c r="A52" s="258">
        <v>2.8290000000000002</v>
      </c>
      <c r="B52" s="253">
        <v>1.5</v>
      </c>
      <c r="C52" s="253" t="s">
        <v>234</v>
      </c>
      <c r="D52" s="255">
        <f t="shared" si="3"/>
        <v>1.5</v>
      </c>
      <c r="E52" s="25"/>
      <c r="G52" s="54" t="str">
        <f>IF(D52&gt;'Control assumptions'!$C$5,"1", "0")</f>
        <v>0</v>
      </c>
      <c r="H52" s="54" t="str">
        <f>IF(D52&gt;'Control assumptions'!$C$6,"1", "0")</f>
        <v>0</v>
      </c>
      <c r="I52" s="54" t="str">
        <f>IF(D52&gt;'Control assumptions'!$C$7,"1", "0")</f>
        <v>0</v>
      </c>
      <c r="J52" s="54"/>
      <c r="K52" s="286">
        <f t="shared" si="4"/>
        <v>0</v>
      </c>
      <c r="L52" s="286">
        <f t="shared" si="8"/>
        <v>0</v>
      </c>
      <c r="M52" s="286">
        <f t="shared" si="9"/>
        <v>0</v>
      </c>
      <c r="N52" s="54"/>
      <c r="O52" s="254" t="s">
        <v>233</v>
      </c>
      <c r="P52" s="286">
        <f t="shared" si="5"/>
        <v>0</v>
      </c>
      <c r="Q52" s="25"/>
      <c r="R52" s="112">
        <f t="shared" si="6"/>
        <v>0</v>
      </c>
      <c r="S52" s="112"/>
      <c r="T52" s="112">
        <f t="shared" si="7"/>
        <v>0</v>
      </c>
      <c r="U52" s="112"/>
      <c r="V52" s="54"/>
      <c r="W52" s="113">
        <v>4</v>
      </c>
      <c r="X52" s="113">
        <f t="shared" si="10"/>
        <v>2.8290000000000002</v>
      </c>
      <c r="Y52" s="305">
        <v>62</v>
      </c>
      <c r="Z52" s="461"/>
      <c r="AA52" s="471"/>
      <c r="AB52" s="459"/>
    </row>
    <row r="53" spans="1:28" x14ac:dyDescent="0.25">
      <c r="A53" s="258">
        <v>2.847</v>
      </c>
      <c r="B53" s="253">
        <v>1.5</v>
      </c>
      <c r="C53" s="253" t="s">
        <v>234</v>
      </c>
      <c r="D53" s="255">
        <f t="shared" si="3"/>
        <v>1.5</v>
      </c>
      <c r="E53" s="25"/>
      <c r="G53" s="54" t="str">
        <f>IF(D53&gt;'Control assumptions'!$C$5,"1", "0")</f>
        <v>0</v>
      </c>
      <c r="H53" s="54" t="str">
        <f>IF(D53&gt;'Control assumptions'!$C$6,"1", "0")</f>
        <v>0</v>
      </c>
      <c r="I53" s="54" t="str">
        <f>IF(D53&gt;'Control assumptions'!$C$7,"1", "0")</f>
        <v>0</v>
      </c>
      <c r="J53" s="54"/>
      <c r="K53" s="286">
        <f t="shared" si="4"/>
        <v>0</v>
      </c>
      <c r="L53" s="286">
        <f t="shared" si="8"/>
        <v>0</v>
      </c>
      <c r="M53" s="286">
        <f t="shared" si="9"/>
        <v>0</v>
      </c>
      <c r="N53" s="54"/>
      <c r="O53" s="254" t="s">
        <v>233</v>
      </c>
      <c r="P53" s="286">
        <f t="shared" si="5"/>
        <v>0</v>
      </c>
      <c r="Q53" s="25"/>
      <c r="R53" s="112">
        <f t="shared" si="6"/>
        <v>0</v>
      </c>
      <c r="S53" s="112"/>
      <c r="T53" s="112">
        <f t="shared" si="7"/>
        <v>0</v>
      </c>
      <c r="U53" s="112"/>
      <c r="V53" s="54"/>
      <c r="W53" s="113">
        <v>4</v>
      </c>
      <c r="X53" s="113">
        <f t="shared" si="10"/>
        <v>2.847</v>
      </c>
      <c r="Y53" s="305">
        <v>60</v>
      </c>
      <c r="Z53" s="461"/>
      <c r="AA53" s="471"/>
      <c r="AB53" s="459"/>
    </row>
    <row r="54" spans="1:28" x14ac:dyDescent="0.25">
      <c r="A54" s="258">
        <v>2.851</v>
      </c>
      <c r="B54" s="253">
        <v>1.5</v>
      </c>
      <c r="C54" s="253" t="s">
        <v>234</v>
      </c>
      <c r="D54" s="255">
        <f t="shared" si="3"/>
        <v>1.5</v>
      </c>
      <c r="E54" s="25"/>
      <c r="G54" s="54" t="str">
        <f>IF(D54&gt;'Control assumptions'!$C$5,"1", "0")</f>
        <v>0</v>
      </c>
      <c r="H54" s="54" t="str">
        <f>IF(D54&gt;'Control assumptions'!$C$6,"1", "0")</f>
        <v>0</v>
      </c>
      <c r="I54" s="54" t="str">
        <f>IF(D54&gt;'Control assumptions'!$C$7,"1", "0")</f>
        <v>0</v>
      </c>
      <c r="J54" s="54"/>
      <c r="K54" s="286">
        <f t="shared" si="4"/>
        <v>0</v>
      </c>
      <c r="L54" s="286">
        <f t="shared" si="8"/>
        <v>0</v>
      </c>
      <c r="M54" s="286">
        <f t="shared" si="9"/>
        <v>0</v>
      </c>
      <c r="N54" s="54"/>
      <c r="O54" s="254" t="s">
        <v>233</v>
      </c>
      <c r="P54" s="286">
        <f t="shared" si="5"/>
        <v>0</v>
      </c>
      <c r="Q54" s="25"/>
      <c r="R54" s="112">
        <f t="shared" si="6"/>
        <v>0</v>
      </c>
      <c r="S54" s="112"/>
      <c r="T54" s="112">
        <f t="shared" si="7"/>
        <v>0</v>
      </c>
      <c r="U54" s="112"/>
      <c r="V54" s="54"/>
      <c r="W54" s="113">
        <v>4</v>
      </c>
      <c r="X54" s="113">
        <f t="shared" si="10"/>
        <v>2.851</v>
      </c>
      <c r="Y54" s="305">
        <v>60</v>
      </c>
      <c r="Z54" s="461"/>
      <c r="AA54" s="471"/>
      <c r="AB54" s="459"/>
    </row>
    <row r="55" spans="1:28" x14ac:dyDescent="0.25">
      <c r="A55" s="258">
        <v>2.8780000000000001</v>
      </c>
      <c r="B55" s="253">
        <v>1.5</v>
      </c>
      <c r="C55" s="253" t="s">
        <v>234</v>
      </c>
      <c r="D55" s="255">
        <f t="shared" si="3"/>
        <v>1.5</v>
      </c>
      <c r="E55" s="25"/>
      <c r="G55" s="54" t="str">
        <f>IF(D55&gt;'Control assumptions'!$C$5,"1", "0")</f>
        <v>0</v>
      </c>
      <c r="H55" s="54" t="str">
        <f>IF(D55&gt;'Control assumptions'!$C$6,"1", "0")</f>
        <v>0</v>
      </c>
      <c r="I55" s="54" t="str">
        <f>IF(D55&gt;'Control assumptions'!$C$7,"1", "0")</f>
        <v>0</v>
      </c>
      <c r="J55" s="54"/>
      <c r="K55" s="286">
        <f t="shared" si="4"/>
        <v>0</v>
      </c>
      <c r="L55" s="286">
        <f t="shared" si="8"/>
        <v>0</v>
      </c>
      <c r="M55" s="286">
        <f t="shared" si="9"/>
        <v>0</v>
      </c>
      <c r="N55" s="54"/>
      <c r="O55" s="254" t="s">
        <v>233</v>
      </c>
      <c r="P55" s="286">
        <f t="shared" si="5"/>
        <v>0</v>
      </c>
      <c r="Q55" s="25"/>
      <c r="R55" s="112">
        <f t="shared" si="6"/>
        <v>0</v>
      </c>
      <c r="S55" s="112"/>
      <c r="T55" s="112">
        <f t="shared" si="7"/>
        <v>0</v>
      </c>
      <c r="U55" s="112"/>
      <c r="V55" s="54"/>
      <c r="W55" s="113">
        <v>4</v>
      </c>
      <c r="X55" s="113">
        <f t="shared" si="10"/>
        <v>2.8780000000000001</v>
      </c>
      <c r="Y55" s="305">
        <v>58</v>
      </c>
      <c r="Z55" s="461"/>
      <c r="AA55" s="471"/>
      <c r="AB55" s="459"/>
    </row>
    <row r="56" spans="1:28" x14ac:dyDescent="0.25">
      <c r="A56" s="258">
        <v>2.8879999999999999</v>
      </c>
      <c r="B56" s="253">
        <v>1.5</v>
      </c>
      <c r="C56" s="253" t="s">
        <v>234</v>
      </c>
      <c r="D56" s="255">
        <f t="shared" si="3"/>
        <v>1.5</v>
      </c>
      <c r="E56" s="25"/>
      <c r="G56" s="54" t="str">
        <f>IF(D56&gt;'Control assumptions'!$C$5,"1", "0")</f>
        <v>0</v>
      </c>
      <c r="H56" s="54" t="str">
        <f>IF(D56&gt;'Control assumptions'!$C$6,"1", "0")</f>
        <v>0</v>
      </c>
      <c r="I56" s="54" t="str">
        <f>IF(D56&gt;'Control assumptions'!$C$7,"1", "0")</f>
        <v>0</v>
      </c>
      <c r="J56" s="54"/>
      <c r="K56" s="286">
        <f t="shared" si="4"/>
        <v>0</v>
      </c>
      <c r="L56" s="286">
        <f t="shared" si="8"/>
        <v>0</v>
      </c>
      <c r="M56" s="286">
        <f t="shared" si="9"/>
        <v>0</v>
      </c>
      <c r="N56" s="54"/>
      <c r="O56" s="254" t="s">
        <v>233</v>
      </c>
      <c r="P56" s="286">
        <f t="shared" si="5"/>
        <v>0</v>
      </c>
      <c r="Q56" s="25"/>
      <c r="R56" s="112">
        <f t="shared" si="6"/>
        <v>0</v>
      </c>
      <c r="S56" s="112"/>
      <c r="T56" s="112">
        <f t="shared" si="7"/>
        <v>0</v>
      </c>
      <c r="U56" s="112"/>
      <c r="V56" s="54"/>
      <c r="W56" s="113">
        <v>4</v>
      </c>
      <c r="X56" s="113">
        <f t="shared" si="10"/>
        <v>2.8879999999999999</v>
      </c>
      <c r="Y56" s="305">
        <v>58</v>
      </c>
      <c r="Z56" s="461"/>
      <c r="AA56" s="471"/>
      <c r="AB56" s="459"/>
    </row>
    <row r="57" spans="1:28" x14ac:dyDescent="0.25">
      <c r="A57" s="258">
        <v>2.9329999999999998</v>
      </c>
      <c r="B57" s="253">
        <v>1.5</v>
      </c>
      <c r="C57" s="253" t="s">
        <v>228</v>
      </c>
      <c r="D57" s="255">
        <f t="shared" si="3"/>
        <v>1.5</v>
      </c>
      <c r="E57" s="25"/>
      <c r="G57" s="54" t="str">
        <f>IF(D57&gt;'Control assumptions'!$C$5,"1", "0")</f>
        <v>0</v>
      </c>
      <c r="H57" s="54" t="str">
        <f>IF(D57&gt;'Control assumptions'!$C$6,"1", "0")</f>
        <v>0</v>
      </c>
      <c r="I57" s="54" t="str">
        <f>IF(D57&gt;'Control assumptions'!$C$7,"1", "0")</f>
        <v>0</v>
      </c>
      <c r="J57" s="54"/>
      <c r="K57" s="286">
        <f t="shared" si="4"/>
        <v>0</v>
      </c>
      <c r="L57" s="286">
        <f t="shared" si="8"/>
        <v>0</v>
      </c>
      <c r="M57" s="286">
        <f t="shared" si="9"/>
        <v>0</v>
      </c>
      <c r="N57" s="54"/>
      <c r="O57" s="254" t="s">
        <v>233</v>
      </c>
      <c r="P57" s="286">
        <f t="shared" si="5"/>
        <v>0</v>
      </c>
      <c r="Q57" s="25"/>
      <c r="R57" s="112">
        <f t="shared" si="6"/>
        <v>0</v>
      </c>
      <c r="S57" s="112"/>
      <c r="T57" s="112">
        <f t="shared" si="7"/>
        <v>0</v>
      </c>
      <c r="U57" s="112"/>
      <c r="V57" s="54"/>
      <c r="W57" s="113">
        <v>4</v>
      </c>
      <c r="X57" s="113">
        <f t="shared" si="10"/>
        <v>2.9329999999999998</v>
      </c>
      <c r="Y57" s="305">
        <v>55</v>
      </c>
      <c r="Z57" s="461"/>
      <c r="AA57" s="471"/>
      <c r="AB57" s="459"/>
    </row>
    <row r="58" spans="1:28" s="54" customFormat="1" x14ac:dyDescent="0.25">
      <c r="A58" s="258">
        <v>2.9470000000000001</v>
      </c>
      <c r="B58" s="253">
        <v>1.5</v>
      </c>
      <c r="C58" s="253" t="s">
        <v>228</v>
      </c>
      <c r="D58" s="255">
        <f t="shared" si="3"/>
        <v>1.5</v>
      </c>
      <c r="G58" s="54" t="str">
        <f>IF(D58&gt;'Control assumptions'!$C$5,"1", "0")</f>
        <v>0</v>
      </c>
      <c r="H58" s="54" t="str">
        <f>IF(D58&gt;'Control assumptions'!$C$6,"1", "0")</f>
        <v>0</v>
      </c>
      <c r="I58" s="54" t="str">
        <f>IF(D58&gt;'Control assumptions'!$C$7,"1", "0")</f>
        <v>0</v>
      </c>
      <c r="K58" s="286">
        <f t="shared" si="4"/>
        <v>0</v>
      </c>
      <c r="L58" s="286">
        <f t="shared" si="8"/>
        <v>0</v>
      </c>
      <c r="M58" s="286">
        <f t="shared" si="9"/>
        <v>0</v>
      </c>
      <c r="O58" s="254" t="s">
        <v>233</v>
      </c>
      <c r="P58" s="286">
        <f t="shared" si="5"/>
        <v>0</v>
      </c>
      <c r="Q58" s="25"/>
      <c r="R58" s="112">
        <f t="shared" si="6"/>
        <v>0</v>
      </c>
      <c r="S58" s="112"/>
      <c r="T58" s="112">
        <f t="shared" si="7"/>
        <v>0</v>
      </c>
      <c r="U58" s="112"/>
      <c r="W58" s="113">
        <v>4</v>
      </c>
      <c r="X58" s="113">
        <f t="shared" si="10"/>
        <v>2.9470000000000001</v>
      </c>
      <c r="Y58" s="305">
        <v>54</v>
      </c>
      <c r="Z58" s="461"/>
      <c r="AA58" s="471"/>
      <c r="AB58" s="459"/>
    </row>
    <row r="59" spans="1:28" x14ac:dyDescent="0.25">
      <c r="A59" s="258">
        <v>2.956</v>
      </c>
      <c r="B59" s="253">
        <v>1.5</v>
      </c>
      <c r="C59" s="253" t="s">
        <v>228</v>
      </c>
      <c r="D59" s="255">
        <f t="shared" si="3"/>
        <v>1.5</v>
      </c>
      <c r="G59" s="54" t="str">
        <f>IF(D59&gt;'Control assumptions'!$C$5,"1", "0")</f>
        <v>0</v>
      </c>
      <c r="H59" s="54" t="str">
        <f>IF(D59&gt;'Control assumptions'!$C$6,"1", "0")</f>
        <v>0</v>
      </c>
      <c r="I59" s="54" t="str">
        <f>IF(D59&gt;'Control assumptions'!$C$7,"1", "0")</f>
        <v>0</v>
      </c>
      <c r="J59" s="54"/>
      <c r="K59" s="286">
        <f t="shared" si="4"/>
        <v>0</v>
      </c>
      <c r="L59" s="286">
        <f t="shared" si="8"/>
        <v>0</v>
      </c>
      <c r="M59" s="286">
        <f t="shared" si="9"/>
        <v>0</v>
      </c>
      <c r="N59" s="54"/>
      <c r="O59" s="254" t="s">
        <v>233</v>
      </c>
      <c r="P59" s="286">
        <f t="shared" si="5"/>
        <v>0</v>
      </c>
      <c r="Q59" s="25"/>
      <c r="R59" s="112">
        <f t="shared" si="6"/>
        <v>0</v>
      </c>
      <c r="S59" s="112"/>
      <c r="T59" s="112">
        <f t="shared" si="7"/>
        <v>0</v>
      </c>
      <c r="U59" s="112"/>
      <c r="V59" s="54"/>
      <c r="W59" s="113">
        <v>4</v>
      </c>
      <c r="X59" s="113">
        <f t="shared" si="10"/>
        <v>2.956</v>
      </c>
      <c r="Y59" s="305">
        <v>54</v>
      </c>
      <c r="Z59" s="461"/>
      <c r="AA59" s="471"/>
      <c r="AB59" s="459"/>
    </row>
    <row r="60" spans="1:28" x14ac:dyDescent="0.25">
      <c r="A60" s="258">
        <v>2.99</v>
      </c>
      <c r="B60" s="253">
        <v>1.5</v>
      </c>
      <c r="C60" s="253" t="s">
        <v>228</v>
      </c>
      <c r="D60" s="255">
        <f t="shared" si="3"/>
        <v>1.5</v>
      </c>
      <c r="G60" s="54" t="str">
        <f>IF(D60&gt;'Control assumptions'!$C$5,"1", "0")</f>
        <v>0</v>
      </c>
      <c r="H60" s="54" t="str">
        <f>IF(D60&gt;'Control assumptions'!$C$6,"1", "0")</f>
        <v>0</v>
      </c>
      <c r="I60" s="54" t="str">
        <f>IF(D60&gt;'Control assumptions'!$C$7,"1", "0")</f>
        <v>0</v>
      </c>
      <c r="J60" s="54"/>
      <c r="K60" s="286">
        <f t="shared" si="4"/>
        <v>0</v>
      </c>
      <c r="L60" s="286">
        <f t="shared" si="8"/>
        <v>0</v>
      </c>
      <c r="M60" s="286">
        <f t="shared" si="9"/>
        <v>0</v>
      </c>
      <c r="N60" s="54"/>
      <c r="O60" s="254" t="s">
        <v>233</v>
      </c>
      <c r="P60" s="286">
        <f t="shared" si="5"/>
        <v>0</v>
      </c>
      <c r="Q60" s="25"/>
      <c r="R60" s="112">
        <f t="shared" si="6"/>
        <v>0</v>
      </c>
      <c r="S60" s="112"/>
      <c r="T60" s="112">
        <f t="shared" si="7"/>
        <v>0</v>
      </c>
      <c r="U60" s="112"/>
      <c r="V60" s="54"/>
      <c r="W60" s="113">
        <v>4</v>
      </c>
      <c r="X60" s="113">
        <f t="shared" si="10"/>
        <v>2.99</v>
      </c>
      <c r="Y60" s="305">
        <v>53</v>
      </c>
      <c r="Z60" s="461"/>
      <c r="AA60" s="471"/>
      <c r="AB60" s="459"/>
    </row>
    <row r="61" spans="1:28" x14ac:dyDescent="0.25">
      <c r="A61" s="258">
        <v>3.0329999999999999</v>
      </c>
      <c r="B61" s="253">
        <v>1.5</v>
      </c>
      <c r="C61" s="253" t="s">
        <v>234</v>
      </c>
      <c r="D61" s="255">
        <f t="shared" si="3"/>
        <v>1.5</v>
      </c>
      <c r="G61" s="54" t="str">
        <f>IF(D61&gt;'Control assumptions'!$C$5,"1", "0")</f>
        <v>0</v>
      </c>
      <c r="H61" s="54" t="str">
        <f>IF(D61&gt;'Control assumptions'!$C$6,"1", "0")</f>
        <v>0</v>
      </c>
      <c r="I61" s="54" t="str">
        <f>IF(D61&gt;'Control assumptions'!$C$7,"1", "0")</f>
        <v>0</v>
      </c>
      <c r="J61" s="54"/>
      <c r="K61" s="286">
        <f t="shared" si="4"/>
        <v>0</v>
      </c>
      <c r="L61" s="286">
        <f t="shared" si="8"/>
        <v>0</v>
      </c>
      <c r="M61" s="286">
        <f t="shared" si="9"/>
        <v>0</v>
      </c>
      <c r="N61" s="54"/>
      <c r="O61" s="254" t="s">
        <v>233</v>
      </c>
      <c r="P61" s="286">
        <f t="shared" si="5"/>
        <v>0</v>
      </c>
      <c r="Q61" s="25"/>
      <c r="R61" s="112">
        <f t="shared" si="6"/>
        <v>0</v>
      </c>
      <c r="S61" s="112"/>
      <c r="T61" s="112">
        <f t="shared" si="7"/>
        <v>0</v>
      </c>
      <c r="U61" s="112"/>
      <c r="V61" s="54"/>
      <c r="W61" s="113">
        <v>4</v>
      </c>
      <c r="X61" s="113">
        <f t="shared" si="10"/>
        <v>3.0329999999999999</v>
      </c>
      <c r="Y61" s="305">
        <v>51</v>
      </c>
      <c r="Z61" s="461"/>
      <c r="AA61" s="471"/>
      <c r="AB61" s="459"/>
    </row>
    <row r="62" spans="1:28" x14ac:dyDescent="0.25">
      <c r="A62" s="258">
        <v>3.0640000000000001</v>
      </c>
      <c r="B62" s="253">
        <v>1.5</v>
      </c>
      <c r="C62" s="253" t="s">
        <v>234</v>
      </c>
      <c r="D62" s="255">
        <f t="shared" si="3"/>
        <v>1.5</v>
      </c>
      <c r="G62" s="54" t="str">
        <f>IF(D62&gt;'Control assumptions'!$C$5,"1", "0")</f>
        <v>0</v>
      </c>
      <c r="H62" s="54" t="str">
        <f>IF(D62&gt;'Control assumptions'!$C$6,"1", "0")</f>
        <v>0</v>
      </c>
      <c r="I62" s="54" t="str">
        <f>IF(D62&gt;'Control assumptions'!$C$7,"1", "0")</f>
        <v>0</v>
      </c>
      <c r="J62" s="54"/>
      <c r="K62" s="286">
        <f t="shared" si="4"/>
        <v>0</v>
      </c>
      <c r="L62" s="286">
        <f t="shared" si="8"/>
        <v>0</v>
      </c>
      <c r="M62" s="286">
        <f t="shared" si="9"/>
        <v>0</v>
      </c>
      <c r="N62" s="54"/>
      <c r="O62" s="254" t="s">
        <v>233</v>
      </c>
      <c r="P62" s="286">
        <f t="shared" si="5"/>
        <v>0</v>
      </c>
      <c r="Q62" s="25"/>
      <c r="R62" s="112">
        <f t="shared" si="6"/>
        <v>0</v>
      </c>
      <c r="S62" s="112"/>
      <c r="T62" s="112">
        <f t="shared" si="7"/>
        <v>0</v>
      </c>
      <c r="U62" s="112"/>
      <c r="V62" s="54"/>
      <c r="W62" s="113">
        <v>4</v>
      </c>
      <c r="X62" s="113">
        <f t="shared" si="10"/>
        <v>3.0640000000000001</v>
      </c>
      <c r="Y62" s="305">
        <v>51</v>
      </c>
      <c r="Z62" s="461"/>
      <c r="AA62" s="471"/>
      <c r="AB62" s="459"/>
    </row>
    <row r="63" spans="1:28" x14ac:dyDescent="0.25">
      <c r="A63" s="258">
        <v>3.0790000000000002</v>
      </c>
      <c r="B63" s="253">
        <v>1.5</v>
      </c>
      <c r="C63" s="253" t="s">
        <v>234</v>
      </c>
      <c r="D63" s="255">
        <f t="shared" si="3"/>
        <v>1.5</v>
      </c>
      <c r="G63" s="54" t="str">
        <f>IF(D63&gt;'Control assumptions'!$C$5,"1", "0")</f>
        <v>0</v>
      </c>
      <c r="H63" s="54" t="str">
        <f>IF(D63&gt;'Control assumptions'!$C$6,"1", "0")</f>
        <v>0</v>
      </c>
      <c r="I63" s="54" t="str">
        <f>IF(D63&gt;'Control assumptions'!$C$7,"1", "0")</f>
        <v>0</v>
      </c>
      <c r="J63" s="54"/>
      <c r="K63" s="286">
        <f t="shared" si="4"/>
        <v>0</v>
      </c>
      <c r="L63" s="286">
        <f t="shared" si="8"/>
        <v>0</v>
      </c>
      <c r="M63" s="286">
        <f t="shared" si="9"/>
        <v>0</v>
      </c>
      <c r="N63" s="54"/>
      <c r="O63" s="254" t="s">
        <v>233</v>
      </c>
      <c r="P63" s="286">
        <f t="shared" si="5"/>
        <v>0</v>
      </c>
      <c r="Q63" s="25"/>
      <c r="R63" s="112">
        <f t="shared" si="6"/>
        <v>0</v>
      </c>
      <c r="S63" s="112"/>
      <c r="T63" s="112">
        <f t="shared" si="7"/>
        <v>0</v>
      </c>
      <c r="U63" s="112"/>
      <c r="V63" s="54"/>
      <c r="W63" s="113">
        <v>4</v>
      </c>
      <c r="X63" s="113">
        <f t="shared" si="10"/>
        <v>3.0790000000000002</v>
      </c>
      <c r="Y63" s="305">
        <v>50</v>
      </c>
      <c r="Z63" s="461"/>
      <c r="AA63" s="471"/>
      <c r="AB63" s="459"/>
    </row>
    <row r="64" spans="1:28" x14ac:dyDescent="0.25">
      <c r="A64" s="258">
        <v>3.0920000000000001</v>
      </c>
      <c r="B64" s="253">
        <v>1.5</v>
      </c>
      <c r="C64" s="253" t="s">
        <v>234</v>
      </c>
      <c r="D64" s="255">
        <f t="shared" si="3"/>
        <v>1.5</v>
      </c>
      <c r="G64" s="54" t="str">
        <f>IF(D64&gt;'Control assumptions'!$C$5,"1", "0")</f>
        <v>0</v>
      </c>
      <c r="H64" s="54" t="str">
        <f>IF(D64&gt;'Control assumptions'!$C$6,"1", "0")</f>
        <v>0</v>
      </c>
      <c r="I64" s="54" t="str">
        <f>IF(D64&gt;'Control assumptions'!$C$7,"1", "0")</f>
        <v>0</v>
      </c>
      <c r="J64" s="54"/>
      <c r="K64" s="286">
        <f t="shared" si="4"/>
        <v>0</v>
      </c>
      <c r="L64" s="286">
        <f t="shared" si="8"/>
        <v>0</v>
      </c>
      <c r="M64" s="286">
        <f t="shared" si="9"/>
        <v>0</v>
      </c>
      <c r="N64" s="54"/>
      <c r="O64" s="254" t="s">
        <v>233</v>
      </c>
      <c r="P64" s="286">
        <f t="shared" si="5"/>
        <v>0</v>
      </c>
      <c r="Q64" s="25"/>
      <c r="R64" s="112">
        <f t="shared" si="6"/>
        <v>0</v>
      </c>
      <c r="S64" s="112"/>
      <c r="T64" s="112">
        <f t="shared" si="7"/>
        <v>0</v>
      </c>
      <c r="U64" s="112"/>
      <c r="V64" s="54"/>
      <c r="W64" s="113">
        <v>4</v>
      </c>
      <c r="X64" s="113">
        <f t="shared" si="10"/>
        <v>3.0920000000000001</v>
      </c>
      <c r="Y64" s="305">
        <v>50</v>
      </c>
      <c r="Z64" s="461"/>
      <c r="AA64" s="471"/>
      <c r="AB64" s="459"/>
    </row>
    <row r="65" spans="1:28" x14ac:dyDescent="0.25">
      <c r="A65" s="258">
        <v>3.1</v>
      </c>
      <c r="B65" s="253">
        <v>1.5</v>
      </c>
      <c r="C65" s="253" t="s">
        <v>234</v>
      </c>
      <c r="D65" s="255">
        <f t="shared" si="3"/>
        <v>1.5</v>
      </c>
      <c r="G65" s="54" t="str">
        <f>IF(D65&gt;'Control assumptions'!$C$5,"1", "0")</f>
        <v>0</v>
      </c>
      <c r="H65" s="54" t="str">
        <f>IF(D65&gt;'Control assumptions'!$C$6,"1", "0")</f>
        <v>0</v>
      </c>
      <c r="I65" s="54" t="str">
        <f>IF(D65&gt;'Control assumptions'!$C$7,"1", "0")</f>
        <v>0</v>
      </c>
      <c r="J65" s="54"/>
      <c r="K65" s="286">
        <f t="shared" si="4"/>
        <v>0</v>
      </c>
      <c r="L65" s="286">
        <f t="shared" si="8"/>
        <v>0</v>
      </c>
      <c r="M65" s="286">
        <f t="shared" si="9"/>
        <v>0</v>
      </c>
      <c r="N65" s="54"/>
      <c r="O65" s="254" t="s">
        <v>233</v>
      </c>
      <c r="P65" s="286">
        <f t="shared" si="5"/>
        <v>0</v>
      </c>
      <c r="Q65" s="25"/>
      <c r="R65" s="112">
        <f t="shared" si="6"/>
        <v>0</v>
      </c>
      <c r="S65" s="112"/>
      <c r="T65" s="112">
        <f t="shared" si="7"/>
        <v>0</v>
      </c>
      <c r="U65" s="112"/>
      <c r="V65" s="54"/>
      <c r="W65" s="113">
        <v>4</v>
      </c>
      <c r="X65" s="113">
        <f t="shared" si="10"/>
        <v>3.1</v>
      </c>
      <c r="Y65" s="305">
        <v>50</v>
      </c>
      <c r="Z65" s="461"/>
      <c r="AA65" s="471"/>
      <c r="AB65" s="459"/>
    </row>
    <row r="66" spans="1:28" x14ac:dyDescent="0.25">
      <c r="A66" s="258">
        <v>3.1560000000000001</v>
      </c>
      <c r="B66" s="253">
        <v>1.5</v>
      </c>
      <c r="C66" s="253" t="s">
        <v>228</v>
      </c>
      <c r="D66" s="255">
        <f t="shared" si="3"/>
        <v>1.5</v>
      </c>
      <c r="G66" s="54" t="str">
        <f>IF(D66&gt;'Control assumptions'!$C$5,"1", "0")</f>
        <v>0</v>
      </c>
      <c r="H66" s="54" t="str">
        <f>IF(D66&gt;'Control assumptions'!$C$6,"1", "0")</f>
        <v>0</v>
      </c>
      <c r="I66" s="54" t="str">
        <f>IF(D66&gt;'Control assumptions'!$C$7,"1", "0")</f>
        <v>0</v>
      </c>
      <c r="J66" s="54"/>
      <c r="K66" s="286">
        <f t="shared" si="4"/>
        <v>0</v>
      </c>
      <c r="L66" s="286">
        <f t="shared" si="8"/>
        <v>0</v>
      </c>
      <c r="M66" s="286">
        <f t="shared" si="9"/>
        <v>0</v>
      </c>
      <c r="N66" s="54"/>
      <c r="O66" s="254" t="s">
        <v>233</v>
      </c>
      <c r="P66" s="286">
        <f t="shared" si="5"/>
        <v>0</v>
      </c>
      <c r="Q66" s="25"/>
      <c r="R66" s="112">
        <f t="shared" si="6"/>
        <v>0</v>
      </c>
      <c r="S66" s="112"/>
      <c r="T66" s="112">
        <f t="shared" si="7"/>
        <v>0</v>
      </c>
      <c r="U66" s="112"/>
      <c r="V66" s="54"/>
      <c r="W66" s="113">
        <v>4</v>
      </c>
      <c r="X66" s="113">
        <f t="shared" si="10"/>
        <v>3.1560000000000001</v>
      </c>
      <c r="Y66" s="305">
        <v>48</v>
      </c>
      <c r="Z66" s="461"/>
      <c r="AA66" s="471"/>
      <c r="AB66" s="459"/>
    </row>
    <row r="67" spans="1:28" x14ac:dyDescent="0.25">
      <c r="A67" s="258">
        <v>3.238</v>
      </c>
      <c r="B67" s="253">
        <v>1.5</v>
      </c>
      <c r="C67" s="253" t="s">
        <v>228</v>
      </c>
      <c r="D67" s="255">
        <f t="shared" si="3"/>
        <v>1.5</v>
      </c>
      <c r="G67" s="54" t="str">
        <f>IF(D67&gt;'Control assumptions'!$C$5,"1", "0")</f>
        <v>0</v>
      </c>
      <c r="H67" s="54" t="str">
        <f>IF(D67&gt;'Control assumptions'!$C$6,"1", "0")</f>
        <v>0</v>
      </c>
      <c r="I67" s="54" t="str">
        <f>IF(D67&gt;'Control assumptions'!$C$7,"1", "0")</f>
        <v>0</v>
      </c>
      <c r="J67" s="54"/>
      <c r="K67" s="286">
        <f t="shared" si="4"/>
        <v>0</v>
      </c>
      <c r="L67" s="286">
        <f t="shared" si="8"/>
        <v>0</v>
      </c>
      <c r="M67" s="286">
        <f t="shared" si="9"/>
        <v>0</v>
      </c>
      <c r="N67" s="54"/>
      <c r="O67" s="254" t="s">
        <v>233</v>
      </c>
      <c r="P67" s="286">
        <f t="shared" si="5"/>
        <v>0</v>
      </c>
      <c r="Q67" s="25"/>
      <c r="R67" s="112">
        <f t="shared" si="6"/>
        <v>0</v>
      </c>
      <c r="S67" s="112"/>
      <c r="T67" s="112">
        <f t="shared" si="7"/>
        <v>0</v>
      </c>
      <c r="U67" s="112"/>
      <c r="V67" s="54"/>
      <c r="W67" s="113">
        <v>4</v>
      </c>
      <c r="X67" s="113">
        <f t="shared" si="10"/>
        <v>3.238</v>
      </c>
      <c r="Y67" s="305">
        <v>41</v>
      </c>
      <c r="Z67" s="461"/>
      <c r="AA67" s="471"/>
      <c r="AB67" s="459"/>
    </row>
    <row r="68" spans="1:28" x14ac:dyDescent="0.25">
      <c r="A68" s="258">
        <v>3.262</v>
      </c>
      <c r="B68" s="253">
        <v>1.5</v>
      </c>
      <c r="C68" s="253" t="s">
        <v>228</v>
      </c>
      <c r="D68" s="255">
        <f t="shared" si="3"/>
        <v>1.5</v>
      </c>
      <c r="G68" s="54" t="str">
        <f>IF(D68&gt;'Control assumptions'!$C$5,"1", "0")</f>
        <v>0</v>
      </c>
      <c r="H68" s="54" t="str">
        <f>IF(D68&gt;'Control assumptions'!$C$6,"1", "0")</f>
        <v>0</v>
      </c>
      <c r="I68" s="54" t="str">
        <f>IF(D68&gt;'Control assumptions'!$C$7,"1", "0")</f>
        <v>0</v>
      </c>
      <c r="J68" s="54"/>
      <c r="K68" s="286">
        <f t="shared" si="4"/>
        <v>0</v>
      </c>
      <c r="L68" s="286">
        <f t="shared" si="8"/>
        <v>0</v>
      </c>
      <c r="M68" s="286">
        <f t="shared" si="9"/>
        <v>0</v>
      </c>
      <c r="N68" s="54"/>
      <c r="O68" s="254" t="s">
        <v>233</v>
      </c>
      <c r="P68" s="286">
        <f t="shared" si="5"/>
        <v>0</v>
      </c>
      <c r="Q68" s="25"/>
      <c r="R68" s="112">
        <f t="shared" si="6"/>
        <v>0</v>
      </c>
      <c r="S68" s="112"/>
      <c r="T68" s="112">
        <f t="shared" si="7"/>
        <v>0</v>
      </c>
      <c r="U68" s="112"/>
      <c r="V68" s="54"/>
      <c r="W68" s="113">
        <v>4</v>
      </c>
      <c r="X68" s="113">
        <f t="shared" ref="X68:X101" si="11">A68</f>
        <v>3.262</v>
      </c>
      <c r="Y68" s="305">
        <v>40</v>
      </c>
      <c r="Z68" s="461"/>
      <c r="AA68" s="471"/>
      <c r="AB68" s="459"/>
    </row>
    <row r="69" spans="1:28" x14ac:dyDescent="0.25">
      <c r="A69" s="258">
        <v>3.2789999999999999</v>
      </c>
      <c r="B69" s="253">
        <v>1.5</v>
      </c>
      <c r="C69" s="253" t="s">
        <v>228</v>
      </c>
      <c r="D69" s="255">
        <f t="shared" ref="D69:D101" si="12">B69</f>
        <v>1.5</v>
      </c>
      <c r="G69" s="54" t="str">
        <f>IF(D69&gt;'Control assumptions'!$C$5,"1", "0")</f>
        <v>0</v>
      </c>
      <c r="H69" s="54" t="str">
        <f>IF(D69&gt;'Control assumptions'!$C$6,"1", "0")</f>
        <v>0</v>
      </c>
      <c r="I69" s="54" t="str">
        <f>IF(D69&gt;'Control assumptions'!$C$7,"1", "0")</f>
        <v>0</v>
      </c>
      <c r="J69" s="54"/>
      <c r="K69" s="286">
        <f t="shared" ref="K69:K101" si="13">VALUE(G69)</f>
        <v>0</v>
      </c>
      <c r="L69" s="286">
        <f t="shared" si="8"/>
        <v>0</v>
      </c>
      <c r="M69" s="286">
        <f t="shared" si="9"/>
        <v>0</v>
      </c>
      <c r="N69" s="54"/>
      <c r="O69" s="254" t="s">
        <v>233</v>
      </c>
      <c r="P69" s="286">
        <f t="shared" ref="P69:P101" si="14">K69</f>
        <v>0</v>
      </c>
      <c r="Q69" s="25"/>
      <c r="R69" s="112">
        <f t="shared" ref="R69:R101" si="15">L69</f>
        <v>0</v>
      </c>
      <c r="S69" s="112"/>
      <c r="T69" s="112">
        <f t="shared" ref="T69:T101" si="16">M69</f>
        <v>0</v>
      </c>
      <c r="U69" s="112"/>
      <c r="V69" s="54"/>
      <c r="W69" s="113">
        <v>4</v>
      </c>
      <c r="X69" s="113">
        <f t="shared" si="11"/>
        <v>3.2789999999999999</v>
      </c>
      <c r="Y69" s="305">
        <v>40</v>
      </c>
      <c r="Z69" s="461"/>
      <c r="AA69" s="471"/>
      <c r="AB69" s="459"/>
    </row>
    <row r="70" spans="1:28" x14ac:dyDescent="0.25">
      <c r="A70" s="258">
        <v>3.3090000000000002</v>
      </c>
      <c r="B70" s="253">
        <v>1.5</v>
      </c>
      <c r="C70" s="253" t="s">
        <v>234</v>
      </c>
      <c r="D70" s="255">
        <f t="shared" si="12"/>
        <v>1.5</v>
      </c>
      <c r="G70" s="54" t="str">
        <f>IF(D70&gt;'Control assumptions'!$C$5,"1", "0")</f>
        <v>0</v>
      </c>
      <c r="H70" s="54" t="str">
        <f>IF(D70&gt;'Control assumptions'!$C$6,"1", "0")</f>
        <v>0</v>
      </c>
      <c r="I70" s="54" t="str">
        <f>IF(D70&gt;'Control assumptions'!$C$7,"1", "0")</f>
        <v>0</v>
      </c>
      <c r="J70" s="54"/>
      <c r="K70" s="286">
        <f t="shared" si="13"/>
        <v>0</v>
      </c>
      <c r="L70" s="286">
        <f t="shared" si="8"/>
        <v>0</v>
      </c>
      <c r="M70" s="286">
        <f t="shared" si="9"/>
        <v>0</v>
      </c>
      <c r="N70" s="54"/>
      <c r="O70" s="254" t="s">
        <v>233</v>
      </c>
      <c r="P70" s="286">
        <f t="shared" si="14"/>
        <v>0</v>
      </c>
      <c r="Q70" s="25"/>
      <c r="R70" s="112">
        <f t="shared" si="15"/>
        <v>0</v>
      </c>
      <c r="S70" s="112"/>
      <c r="T70" s="112">
        <f t="shared" si="16"/>
        <v>0</v>
      </c>
      <c r="U70" s="112"/>
      <c r="V70" s="54"/>
      <c r="W70" s="113">
        <v>4</v>
      </c>
      <c r="X70" s="113">
        <f t="shared" si="11"/>
        <v>3.3090000000000002</v>
      </c>
      <c r="Y70" s="305">
        <v>40</v>
      </c>
      <c r="Z70" s="461"/>
      <c r="AA70" s="472"/>
      <c r="AB70" s="460"/>
    </row>
    <row r="71" spans="1:28" x14ac:dyDescent="0.25">
      <c r="A71" s="258">
        <v>3.335</v>
      </c>
      <c r="B71" s="253">
        <v>1.5</v>
      </c>
      <c r="C71" s="253" t="s">
        <v>234</v>
      </c>
      <c r="D71" s="255">
        <f t="shared" si="12"/>
        <v>1.5</v>
      </c>
      <c r="G71" s="54" t="str">
        <f>IF(D71&gt;'Control assumptions'!$C$5,"1", "0")</f>
        <v>0</v>
      </c>
      <c r="H71" s="54" t="str">
        <f>IF(D71&gt;'Control assumptions'!$C$6,"1", "0")</f>
        <v>0</v>
      </c>
      <c r="I71" s="54" t="str">
        <f>IF(D71&gt;'Control assumptions'!$C$7,"1", "0")</f>
        <v>0</v>
      </c>
      <c r="J71" s="54"/>
      <c r="K71" s="286">
        <f t="shared" si="13"/>
        <v>0</v>
      </c>
      <c r="L71" s="286">
        <f t="shared" si="8"/>
        <v>0</v>
      </c>
      <c r="M71" s="286">
        <f t="shared" si="9"/>
        <v>0</v>
      </c>
      <c r="N71" s="54"/>
      <c r="O71" s="254" t="s">
        <v>233</v>
      </c>
      <c r="P71" s="286">
        <f t="shared" si="14"/>
        <v>0</v>
      </c>
      <c r="Q71" s="25"/>
      <c r="R71" s="112">
        <f t="shared" si="15"/>
        <v>0</v>
      </c>
      <c r="S71" s="112"/>
      <c r="T71" s="112">
        <f t="shared" si="16"/>
        <v>0</v>
      </c>
      <c r="U71" s="112"/>
      <c r="V71" s="54"/>
      <c r="W71" s="113">
        <v>5</v>
      </c>
      <c r="X71" s="113">
        <f t="shared" si="11"/>
        <v>3.335</v>
      </c>
      <c r="Y71" s="304">
        <v>39</v>
      </c>
      <c r="Z71" s="458">
        <f>X88-X70</f>
        <v>0.88399999999999945</v>
      </c>
      <c r="AA71" s="458"/>
      <c r="AB71" s="458"/>
    </row>
    <row r="72" spans="1:28" x14ac:dyDescent="0.25">
      <c r="A72" s="258">
        <v>3.3570000000000002</v>
      </c>
      <c r="B72" s="253">
        <v>1.5</v>
      </c>
      <c r="C72" s="253" t="s">
        <v>234</v>
      </c>
      <c r="D72" s="255">
        <f t="shared" si="12"/>
        <v>1.5</v>
      </c>
      <c r="G72" s="54" t="str">
        <f>IF(D72&gt;'Control assumptions'!$C$5,"1", "0")</f>
        <v>0</v>
      </c>
      <c r="H72" s="54" t="str">
        <f>IF(D72&gt;'Control assumptions'!$C$6,"1", "0")</f>
        <v>0</v>
      </c>
      <c r="I72" s="54" t="str">
        <f>IF(D72&gt;'Control assumptions'!$C$7,"1", "0")</f>
        <v>0</v>
      </c>
      <c r="J72" s="54"/>
      <c r="K72" s="286">
        <f t="shared" si="13"/>
        <v>0</v>
      </c>
      <c r="L72" s="286">
        <f t="shared" si="8"/>
        <v>0</v>
      </c>
      <c r="M72" s="286">
        <f t="shared" si="9"/>
        <v>0</v>
      </c>
      <c r="N72" s="54"/>
      <c r="O72" s="254" t="s">
        <v>233</v>
      </c>
      <c r="P72" s="286">
        <f t="shared" si="14"/>
        <v>0</v>
      </c>
      <c r="Q72" s="25"/>
      <c r="R72" s="112">
        <f t="shared" si="15"/>
        <v>0</v>
      </c>
      <c r="S72" s="112"/>
      <c r="T72" s="112">
        <f t="shared" si="16"/>
        <v>0</v>
      </c>
      <c r="U72" s="112"/>
      <c r="V72" s="54"/>
      <c r="W72" s="113">
        <v>5</v>
      </c>
      <c r="X72" s="113">
        <f t="shared" si="11"/>
        <v>3.3570000000000002</v>
      </c>
      <c r="Y72" s="304">
        <v>39</v>
      </c>
      <c r="Z72" s="459"/>
      <c r="AA72" s="459"/>
      <c r="AB72" s="459"/>
    </row>
    <row r="73" spans="1:28" x14ac:dyDescent="0.25">
      <c r="A73" s="258">
        <v>3.4359999999999999</v>
      </c>
      <c r="B73" s="253">
        <v>1.5</v>
      </c>
      <c r="C73" s="253" t="s">
        <v>234</v>
      </c>
      <c r="D73" s="255">
        <f t="shared" si="12"/>
        <v>1.5</v>
      </c>
      <c r="G73" s="54" t="str">
        <f>IF(D73&gt;'Control assumptions'!$C$5,"1", "0")</f>
        <v>0</v>
      </c>
      <c r="H73" s="54" t="str">
        <f>IF(D73&gt;'Control assumptions'!$C$6,"1", "0")</f>
        <v>0</v>
      </c>
      <c r="I73" s="54" t="str">
        <f>IF(D73&gt;'Control assumptions'!$C$7,"1", "0")</f>
        <v>0</v>
      </c>
      <c r="J73" s="54"/>
      <c r="K73" s="286">
        <f t="shared" si="13"/>
        <v>0</v>
      </c>
      <c r="L73" s="286">
        <f t="shared" si="8"/>
        <v>0</v>
      </c>
      <c r="M73" s="286">
        <f t="shared" si="9"/>
        <v>0</v>
      </c>
      <c r="N73" s="54"/>
      <c r="O73" s="254" t="s">
        <v>233</v>
      </c>
      <c r="P73" s="286">
        <f t="shared" si="14"/>
        <v>0</v>
      </c>
      <c r="Q73" s="25"/>
      <c r="R73" s="112">
        <f t="shared" si="15"/>
        <v>0</v>
      </c>
      <c r="S73" s="112"/>
      <c r="T73" s="112">
        <f t="shared" si="16"/>
        <v>0</v>
      </c>
      <c r="U73" s="112"/>
      <c r="V73" s="54"/>
      <c r="W73" s="113">
        <v>5</v>
      </c>
      <c r="X73" s="113">
        <f t="shared" si="11"/>
        <v>3.4359999999999999</v>
      </c>
      <c r="Y73" s="304">
        <v>38</v>
      </c>
      <c r="Z73" s="459"/>
      <c r="AA73" s="459"/>
      <c r="AB73" s="459"/>
    </row>
    <row r="74" spans="1:28" x14ac:dyDescent="0.25">
      <c r="A74" s="258">
        <v>3.46</v>
      </c>
      <c r="B74" s="253">
        <v>1.5</v>
      </c>
      <c r="C74" s="253" t="s">
        <v>234</v>
      </c>
      <c r="D74" s="255">
        <f t="shared" si="12"/>
        <v>1.5</v>
      </c>
      <c r="G74" s="54" t="str">
        <f>IF(D74&gt;'Control assumptions'!$C$5,"1", "0")</f>
        <v>0</v>
      </c>
      <c r="H74" s="54" t="str">
        <f>IF(D74&gt;'Control assumptions'!$C$6,"1", "0")</f>
        <v>0</v>
      </c>
      <c r="I74" s="54" t="str">
        <f>IF(D74&gt;'Control assumptions'!$C$7,"1", "0")</f>
        <v>0</v>
      </c>
      <c r="J74" s="54"/>
      <c r="K74" s="286">
        <f t="shared" si="13"/>
        <v>0</v>
      </c>
      <c r="L74" s="286">
        <f t="shared" si="8"/>
        <v>0</v>
      </c>
      <c r="M74" s="286">
        <f t="shared" si="9"/>
        <v>0</v>
      </c>
      <c r="N74" s="54"/>
      <c r="O74" s="254" t="s">
        <v>233</v>
      </c>
      <c r="P74" s="286">
        <f t="shared" si="14"/>
        <v>0</v>
      </c>
      <c r="Q74" s="25"/>
      <c r="R74" s="112">
        <f t="shared" si="15"/>
        <v>0</v>
      </c>
      <c r="S74" s="112"/>
      <c r="T74" s="112">
        <f t="shared" si="16"/>
        <v>0</v>
      </c>
      <c r="U74" s="112"/>
      <c r="V74" s="54"/>
      <c r="W74" s="113">
        <v>5</v>
      </c>
      <c r="X74" s="113">
        <f t="shared" si="11"/>
        <v>3.46</v>
      </c>
      <c r="Y74" s="304">
        <v>38</v>
      </c>
      <c r="Z74" s="459"/>
      <c r="AA74" s="459"/>
      <c r="AB74" s="459"/>
    </row>
    <row r="75" spans="1:28" x14ac:dyDescent="0.25">
      <c r="A75" s="258">
        <v>3.4830000000000001</v>
      </c>
      <c r="B75" s="253">
        <v>1.5</v>
      </c>
      <c r="C75" s="253" t="s">
        <v>234</v>
      </c>
      <c r="D75" s="255">
        <f t="shared" si="12"/>
        <v>1.5</v>
      </c>
      <c r="G75" s="54" t="str">
        <f>IF(D75&gt;'Control assumptions'!$C$5,"1", "0")</f>
        <v>0</v>
      </c>
      <c r="H75" s="54" t="str">
        <f>IF(D75&gt;'Control assumptions'!$C$6,"1", "0")</f>
        <v>0</v>
      </c>
      <c r="I75" s="54" t="str">
        <f>IF(D75&gt;'Control assumptions'!$C$7,"1", "0")</f>
        <v>0</v>
      </c>
      <c r="J75" s="54"/>
      <c r="K75" s="286">
        <f t="shared" si="13"/>
        <v>0</v>
      </c>
      <c r="L75" s="286">
        <f t="shared" si="8"/>
        <v>0</v>
      </c>
      <c r="M75" s="286">
        <f t="shared" si="9"/>
        <v>0</v>
      </c>
      <c r="N75" s="54"/>
      <c r="O75" s="254" t="s">
        <v>233</v>
      </c>
      <c r="P75" s="286">
        <f t="shared" si="14"/>
        <v>0</v>
      </c>
      <c r="Q75" s="25"/>
      <c r="R75" s="112">
        <f t="shared" si="15"/>
        <v>0</v>
      </c>
      <c r="S75" s="112"/>
      <c r="T75" s="112">
        <f t="shared" si="16"/>
        <v>0</v>
      </c>
      <c r="U75" s="112"/>
      <c r="V75" s="54"/>
      <c r="W75" s="113">
        <v>5</v>
      </c>
      <c r="X75" s="113">
        <f t="shared" si="11"/>
        <v>3.4830000000000001</v>
      </c>
      <c r="Y75" s="304">
        <v>37</v>
      </c>
      <c r="Z75" s="459"/>
      <c r="AA75" s="459"/>
      <c r="AB75" s="459"/>
    </row>
    <row r="76" spans="1:28" x14ac:dyDescent="0.25">
      <c r="A76" s="258">
        <v>3.5070000000000001</v>
      </c>
      <c r="B76" s="253">
        <v>1.5</v>
      </c>
      <c r="C76" s="253" t="s">
        <v>234</v>
      </c>
      <c r="D76" s="255">
        <f t="shared" si="12"/>
        <v>1.5</v>
      </c>
      <c r="G76" s="54" t="str">
        <f>IF(D76&gt;'Control assumptions'!$C$5,"1", "0")</f>
        <v>0</v>
      </c>
      <c r="H76" s="54" t="str">
        <f>IF(D76&gt;'Control assumptions'!$C$6,"1", "0")</f>
        <v>0</v>
      </c>
      <c r="I76" s="54" t="str">
        <f>IF(D76&gt;'Control assumptions'!$C$7,"1", "0")</f>
        <v>0</v>
      </c>
      <c r="J76" s="54"/>
      <c r="K76" s="286">
        <f t="shared" si="13"/>
        <v>0</v>
      </c>
      <c r="L76" s="286">
        <f t="shared" si="8"/>
        <v>0</v>
      </c>
      <c r="M76" s="286">
        <f t="shared" si="9"/>
        <v>0</v>
      </c>
      <c r="N76" s="54"/>
      <c r="O76" s="254" t="s">
        <v>233</v>
      </c>
      <c r="P76" s="286">
        <f t="shared" si="14"/>
        <v>0</v>
      </c>
      <c r="Q76" s="25"/>
      <c r="R76" s="112">
        <f t="shared" si="15"/>
        <v>0</v>
      </c>
      <c r="S76" s="112"/>
      <c r="T76" s="112">
        <f t="shared" si="16"/>
        <v>0</v>
      </c>
      <c r="U76" s="112"/>
      <c r="V76" s="54"/>
      <c r="W76" s="113">
        <v>5</v>
      </c>
      <c r="X76" s="113">
        <f t="shared" si="11"/>
        <v>3.5070000000000001</v>
      </c>
      <c r="Y76" s="304">
        <v>36</v>
      </c>
      <c r="Z76" s="459"/>
      <c r="AA76" s="459"/>
      <c r="AB76" s="459"/>
    </row>
    <row r="77" spans="1:28" x14ac:dyDescent="0.25">
      <c r="A77" s="258">
        <v>3.7069999999999999</v>
      </c>
      <c r="B77" s="253">
        <v>1.5</v>
      </c>
      <c r="C77" s="253" t="s">
        <v>234</v>
      </c>
      <c r="D77" s="255">
        <f t="shared" si="12"/>
        <v>1.5</v>
      </c>
      <c r="G77" s="54" t="str">
        <f>IF(D77&gt;'Control assumptions'!$C$5,"1", "0")</f>
        <v>0</v>
      </c>
      <c r="H77" s="54" t="str">
        <f>IF(D77&gt;'Control assumptions'!$C$6,"1", "0")</f>
        <v>0</v>
      </c>
      <c r="I77" s="54" t="str">
        <f>IF(D77&gt;'Control assumptions'!$C$7,"1", "0")</f>
        <v>0</v>
      </c>
      <c r="J77" s="54"/>
      <c r="K77" s="286">
        <f t="shared" si="13"/>
        <v>0</v>
      </c>
      <c r="L77" s="286">
        <f t="shared" si="8"/>
        <v>0</v>
      </c>
      <c r="M77" s="286">
        <f t="shared" si="9"/>
        <v>0</v>
      </c>
      <c r="N77" s="54"/>
      <c r="O77" s="254" t="s">
        <v>233</v>
      </c>
      <c r="P77" s="286">
        <f t="shared" si="14"/>
        <v>0</v>
      </c>
      <c r="Q77" s="25"/>
      <c r="R77" s="112">
        <f t="shared" si="15"/>
        <v>0</v>
      </c>
      <c r="S77" s="112"/>
      <c r="T77" s="112">
        <f t="shared" si="16"/>
        <v>0</v>
      </c>
      <c r="U77" s="112"/>
      <c r="V77" s="54"/>
      <c r="W77" s="113">
        <v>5</v>
      </c>
      <c r="X77" s="113">
        <f t="shared" si="11"/>
        <v>3.7069999999999999</v>
      </c>
      <c r="Y77" s="304">
        <v>31</v>
      </c>
      <c r="Z77" s="459"/>
      <c r="AA77" s="459"/>
      <c r="AB77" s="459"/>
    </row>
    <row r="78" spans="1:28" x14ac:dyDescent="0.25">
      <c r="A78" s="258">
        <v>3.7320000000000002</v>
      </c>
      <c r="B78" s="253">
        <v>1.5</v>
      </c>
      <c r="C78" s="253" t="s">
        <v>228</v>
      </c>
      <c r="D78" s="255">
        <f t="shared" si="12"/>
        <v>1.5</v>
      </c>
      <c r="G78" s="54" t="str">
        <f>IF(D78&gt;'Control assumptions'!$C$5,"1", "0")</f>
        <v>0</v>
      </c>
      <c r="H78" s="54" t="str">
        <f>IF(D78&gt;'Control assumptions'!$C$6,"1", "0")</f>
        <v>0</v>
      </c>
      <c r="I78" s="54" t="str">
        <f>IF(D78&gt;'Control assumptions'!$C$7,"1", "0")</f>
        <v>0</v>
      </c>
      <c r="J78" s="54"/>
      <c r="K78" s="286">
        <f t="shared" si="13"/>
        <v>0</v>
      </c>
      <c r="L78" s="286">
        <f t="shared" si="8"/>
        <v>0</v>
      </c>
      <c r="M78" s="286">
        <f t="shared" si="9"/>
        <v>0</v>
      </c>
      <c r="N78" s="54"/>
      <c r="O78" s="254" t="s">
        <v>233</v>
      </c>
      <c r="P78" s="286">
        <f t="shared" si="14"/>
        <v>0</v>
      </c>
      <c r="Q78" s="25"/>
      <c r="R78" s="112">
        <f t="shared" si="15"/>
        <v>0</v>
      </c>
      <c r="S78" s="112"/>
      <c r="T78" s="112">
        <f t="shared" si="16"/>
        <v>0</v>
      </c>
      <c r="U78" s="112"/>
      <c r="V78" s="54"/>
      <c r="W78" s="113">
        <v>5</v>
      </c>
      <c r="X78" s="113">
        <f t="shared" si="11"/>
        <v>3.7320000000000002</v>
      </c>
      <c r="Y78" s="304">
        <v>30</v>
      </c>
      <c r="Z78" s="459"/>
      <c r="AA78" s="459"/>
      <c r="AB78" s="459"/>
    </row>
    <row r="79" spans="1:28" x14ac:dyDescent="0.25">
      <c r="A79" s="258">
        <v>3.798</v>
      </c>
      <c r="B79" s="253">
        <v>1.5</v>
      </c>
      <c r="C79" s="253" t="s">
        <v>228</v>
      </c>
      <c r="D79" s="255">
        <f t="shared" si="12"/>
        <v>1.5</v>
      </c>
      <c r="G79" s="54" t="str">
        <f>IF(D79&gt;'Control assumptions'!$C$5,"1", "0")</f>
        <v>0</v>
      </c>
      <c r="H79" s="54" t="str">
        <f>IF(D79&gt;'Control assumptions'!$C$6,"1", "0")</f>
        <v>0</v>
      </c>
      <c r="I79" s="54" t="str">
        <f>IF(D79&gt;'Control assumptions'!$C$7,"1", "0")</f>
        <v>0</v>
      </c>
      <c r="J79" s="54"/>
      <c r="K79" s="286">
        <f t="shared" si="13"/>
        <v>0</v>
      </c>
      <c r="L79" s="286">
        <f t="shared" si="8"/>
        <v>0</v>
      </c>
      <c r="M79" s="286">
        <f t="shared" si="9"/>
        <v>0</v>
      </c>
      <c r="N79" s="54"/>
      <c r="O79" s="254" t="s">
        <v>233</v>
      </c>
      <c r="P79" s="286">
        <f t="shared" si="14"/>
        <v>0</v>
      </c>
      <c r="Q79" s="25"/>
      <c r="R79" s="112">
        <f t="shared" si="15"/>
        <v>0</v>
      </c>
      <c r="S79" s="112"/>
      <c r="T79" s="112">
        <f t="shared" si="16"/>
        <v>0</v>
      </c>
      <c r="U79" s="112"/>
      <c r="V79" s="54"/>
      <c r="W79" s="113">
        <v>5</v>
      </c>
      <c r="X79" s="113">
        <f t="shared" si="11"/>
        <v>3.798</v>
      </c>
      <c r="Y79" s="304">
        <v>27</v>
      </c>
      <c r="Z79" s="459"/>
      <c r="AA79" s="459"/>
      <c r="AB79" s="459"/>
    </row>
    <row r="80" spans="1:28" x14ac:dyDescent="0.25">
      <c r="A80" s="258">
        <v>3.8159999999999998</v>
      </c>
      <c r="B80" s="253">
        <v>1.5</v>
      </c>
      <c r="C80" s="253" t="s">
        <v>228</v>
      </c>
      <c r="D80" s="255">
        <f t="shared" si="12"/>
        <v>1.5</v>
      </c>
      <c r="G80" s="54" t="str">
        <f>IF(D80&gt;'Control assumptions'!$C$5,"1", "0")</f>
        <v>0</v>
      </c>
      <c r="H80" s="54" t="str">
        <f>IF(D80&gt;'Control assumptions'!$C$6,"1", "0")</f>
        <v>0</v>
      </c>
      <c r="I80" s="54" t="str">
        <f>IF(D80&gt;'Control assumptions'!$C$7,"1", "0")</f>
        <v>0</v>
      </c>
      <c r="J80" s="54"/>
      <c r="K80" s="286">
        <f t="shared" si="13"/>
        <v>0</v>
      </c>
      <c r="L80" s="286">
        <f t="shared" si="8"/>
        <v>0</v>
      </c>
      <c r="M80" s="286">
        <f t="shared" si="9"/>
        <v>0</v>
      </c>
      <c r="N80" s="54"/>
      <c r="O80" s="254" t="s">
        <v>233</v>
      </c>
      <c r="P80" s="286">
        <f t="shared" si="14"/>
        <v>0</v>
      </c>
      <c r="Q80" s="25"/>
      <c r="R80" s="112">
        <f t="shared" si="15"/>
        <v>0</v>
      </c>
      <c r="S80" s="112"/>
      <c r="T80" s="112">
        <f t="shared" si="16"/>
        <v>0</v>
      </c>
      <c r="U80" s="112"/>
      <c r="V80" s="54"/>
      <c r="W80" s="113">
        <v>5</v>
      </c>
      <c r="X80" s="113">
        <f t="shared" si="11"/>
        <v>3.8159999999999998</v>
      </c>
      <c r="Y80" s="304">
        <v>27</v>
      </c>
      <c r="Z80" s="459"/>
      <c r="AA80" s="459"/>
      <c r="AB80" s="459"/>
    </row>
    <row r="81" spans="1:28" x14ac:dyDescent="0.25">
      <c r="A81" s="258">
        <v>3.8279999999999998</v>
      </c>
      <c r="B81" s="253">
        <v>1.5</v>
      </c>
      <c r="C81" s="253" t="s">
        <v>234</v>
      </c>
      <c r="D81" s="255">
        <f t="shared" si="12"/>
        <v>1.5</v>
      </c>
      <c r="G81" s="54" t="str">
        <f>IF(D81&gt;'Control assumptions'!$C$5,"1", "0")</f>
        <v>0</v>
      </c>
      <c r="H81" s="54" t="str">
        <f>IF(D81&gt;'Control assumptions'!$C$6,"1", "0")</f>
        <v>0</v>
      </c>
      <c r="I81" s="54" t="str">
        <f>IF(D81&gt;'Control assumptions'!$C$7,"1", "0")</f>
        <v>0</v>
      </c>
      <c r="J81" s="54"/>
      <c r="K81" s="286">
        <f t="shared" si="13"/>
        <v>0</v>
      </c>
      <c r="L81" s="286">
        <f t="shared" si="8"/>
        <v>0</v>
      </c>
      <c r="M81" s="286">
        <f t="shared" si="9"/>
        <v>0</v>
      </c>
      <c r="N81" s="54"/>
      <c r="O81" s="254" t="s">
        <v>233</v>
      </c>
      <c r="P81" s="286">
        <f t="shared" si="14"/>
        <v>0</v>
      </c>
      <c r="Q81" s="25"/>
      <c r="R81" s="112">
        <f t="shared" si="15"/>
        <v>0</v>
      </c>
      <c r="S81" s="112"/>
      <c r="T81" s="112">
        <f t="shared" si="16"/>
        <v>0</v>
      </c>
      <c r="U81" s="112"/>
      <c r="V81" s="54"/>
      <c r="W81" s="113">
        <v>5</v>
      </c>
      <c r="X81" s="113">
        <f t="shared" si="11"/>
        <v>3.8279999999999998</v>
      </c>
      <c r="Y81" s="304">
        <v>26</v>
      </c>
      <c r="Z81" s="459"/>
      <c r="AA81" s="459"/>
      <c r="AB81" s="459"/>
    </row>
    <row r="82" spans="1:28" x14ac:dyDescent="0.25">
      <c r="A82" s="258">
        <v>3.883</v>
      </c>
      <c r="B82" s="253">
        <v>1.5</v>
      </c>
      <c r="C82" s="253" t="s">
        <v>234</v>
      </c>
      <c r="D82" s="255">
        <f t="shared" si="12"/>
        <v>1.5</v>
      </c>
      <c r="G82" s="54" t="str">
        <f>IF(D82&gt;'Control assumptions'!$C$5,"1", "0")</f>
        <v>0</v>
      </c>
      <c r="H82" s="54" t="str">
        <f>IF(D82&gt;'Control assumptions'!$C$6,"1", "0")</f>
        <v>0</v>
      </c>
      <c r="I82" s="54" t="str">
        <f>IF(D82&gt;'Control assumptions'!$C$7,"1", "0")</f>
        <v>0</v>
      </c>
      <c r="J82" s="54"/>
      <c r="K82" s="286">
        <f t="shared" si="13"/>
        <v>0</v>
      </c>
      <c r="L82" s="286">
        <f t="shared" si="8"/>
        <v>0</v>
      </c>
      <c r="M82" s="286">
        <f t="shared" si="9"/>
        <v>0</v>
      </c>
      <c r="N82" s="54"/>
      <c r="O82" s="254" t="s">
        <v>233</v>
      </c>
      <c r="P82" s="286">
        <f t="shared" si="14"/>
        <v>0</v>
      </c>
      <c r="Q82" s="25"/>
      <c r="R82" s="112">
        <f t="shared" si="15"/>
        <v>0</v>
      </c>
      <c r="S82" s="112"/>
      <c r="T82" s="112">
        <f t="shared" si="16"/>
        <v>0</v>
      </c>
      <c r="U82" s="112"/>
      <c r="V82" s="54"/>
      <c r="W82" s="113">
        <v>5</v>
      </c>
      <c r="X82" s="113">
        <f t="shared" si="11"/>
        <v>3.883</v>
      </c>
      <c r="Y82" s="304">
        <v>25</v>
      </c>
      <c r="Z82" s="459"/>
      <c r="AA82" s="459"/>
      <c r="AB82" s="459"/>
    </row>
    <row r="83" spans="1:28" x14ac:dyDescent="0.25">
      <c r="A83" s="258">
        <v>3.948</v>
      </c>
      <c r="B83" s="253">
        <v>1.5</v>
      </c>
      <c r="C83" s="253" t="s">
        <v>234</v>
      </c>
      <c r="D83" s="255">
        <f t="shared" si="12"/>
        <v>1.5</v>
      </c>
      <c r="G83" s="54" t="str">
        <f>IF(D83&gt;'Control assumptions'!$C$5,"1", "0")</f>
        <v>0</v>
      </c>
      <c r="H83" s="54" t="str">
        <f>IF(D83&gt;'Control assumptions'!$C$6,"1", "0")</f>
        <v>0</v>
      </c>
      <c r="I83" s="54" t="str">
        <f>IF(D83&gt;'Control assumptions'!$C$7,"1", "0")</f>
        <v>0</v>
      </c>
      <c r="J83" s="54"/>
      <c r="K83" s="286">
        <f t="shared" si="13"/>
        <v>0</v>
      </c>
      <c r="L83" s="286">
        <f t="shared" si="8"/>
        <v>0</v>
      </c>
      <c r="M83" s="286">
        <f t="shared" si="9"/>
        <v>0</v>
      </c>
      <c r="N83" s="54"/>
      <c r="O83" s="254" t="s">
        <v>233</v>
      </c>
      <c r="P83" s="286">
        <f t="shared" si="14"/>
        <v>0</v>
      </c>
      <c r="Q83" s="25"/>
      <c r="R83" s="112">
        <f t="shared" si="15"/>
        <v>0</v>
      </c>
      <c r="S83" s="112"/>
      <c r="T83" s="112">
        <f t="shared" si="16"/>
        <v>0</v>
      </c>
      <c r="U83" s="112"/>
      <c r="V83" s="54"/>
      <c r="W83" s="113">
        <v>5</v>
      </c>
      <c r="X83" s="113">
        <f t="shared" si="11"/>
        <v>3.948</v>
      </c>
      <c r="Y83" s="304">
        <v>24</v>
      </c>
      <c r="Z83" s="459"/>
      <c r="AA83" s="459"/>
      <c r="AB83" s="459"/>
    </row>
    <row r="84" spans="1:28" x14ac:dyDescent="0.25">
      <c r="A84" s="258">
        <v>4.0030000000000001</v>
      </c>
      <c r="B84" s="253">
        <v>1.5</v>
      </c>
      <c r="C84" s="253" t="s">
        <v>234</v>
      </c>
      <c r="D84" s="255">
        <f t="shared" si="12"/>
        <v>1.5</v>
      </c>
      <c r="G84" s="54" t="str">
        <f>IF(D84&gt;'Control assumptions'!$C$5,"1", "0")</f>
        <v>0</v>
      </c>
      <c r="H84" s="54" t="str">
        <f>IF(D84&gt;'Control assumptions'!$C$6,"1", "0")</f>
        <v>0</v>
      </c>
      <c r="I84" s="54" t="str">
        <f>IF(D84&gt;'Control assumptions'!$C$7,"1", "0")</f>
        <v>0</v>
      </c>
      <c r="J84" s="54"/>
      <c r="K84" s="286">
        <f t="shared" si="13"/>
        <v>0</v>
      </c>
      <c r="L84" s="286">
        <f t="shared" ref="L84:L101" si="17">VALUE(H84)</f>
        <v>0</v>
      </c>
      <c r="M84" s="286">
        <f t="shared" ref="M84:M101" si="18">VALUE(I84)</f>
        <v>0</v>
      </c>
      <c r="N84" s="54"/>
      <c r="O84" s="254" t="s">
        <v>233</v>
      </c>
      <c r="P84" s="286">
        <f t="shared" si="14"/>
        <v>0</v>
      </c>
      <c r="Q84" s="25"/>
      <c r="R84" s="112">
        <f t="shared" si="15"/>
        <v>0</v>
      </c>
      <c r="S84" s="112"/>
      <c r="T84" s="112">
        <f t="shared" si="16"/>
        <v>0</v>
      </c>
      <c r="U84" s="112"/>
      <c r="V84" s="54"/>
      <c r="W84" s="113">
        <v>5</v>
      </c>
      <c r="X84" s="113">
        <f t="shared" si="11"/>
        <v>4.0030000000000001</v>
      </c>
      <c r="Y84" s="304">
        <v>23</v>
      </c>
      <c r="Z84" s="459"/>
      <c r="AA84" s="459"/>
      <c r="AB84" s="459"/>
    </row>
    <row r="85" spans="1:28" x14ac:dyDescent="0.25">
      <c r="A85" s="258">
        <v>4.0330000000000004</v>
      </c>
      <c r="B85" s="253">
        <v>1.5</v>
      </c>
      <c r="C85" s="253" t="s">
        <v>234</v>
      </c>
      <c r="D85" s="255">
        <f t="shared" si="12"/>
        <v>1.5</v>
      </c>
      <c r="G85" s="54" t="str">
        <f>IF(D85&gt;'Control assumptions'!$C$5,"1", "0")</f>
        <v>0</v>
      </c>
      <c r="H85" s="54" t="str">
        <f>IF(D85&gt;'Control assumptions'!$C$6,"1", "0")</f>
        <v>0</v>
      </c>
      <c r="I85" s="54" t="str">
        <f>IF(D85&gt;'Control assumptions'!$C$7,"1", "0")</f>
        <v>0</v>
      </c>
      <c r="J85" s="54"/>
      <c r="K85" s="286">
        <f t="shared" si="13"/>
        <v>0</v>
      </c>
      <c r="L85" s="286">
        <f t="shared" si="17"/>
        <v>0</v>
      </c>
      <c r="M85" s="286">
        <f t="shared" si="18"/>
        <v>0</v>
      </c>
      <c r="N85" s="54"/>
      <c r="O85" s="254" t="s">
        <v>233</v>
      </c>
      <c r="P85" s="286">
        <f t="shared" si="14"/>
        <v>0</v>
      </c>
      <c r="Q85" s="25"/>
      <c r="R85" s="112">
        <f t="shared" si="15"/>
        <v>0</v>
      </c>
      <c r="S85" s="112"/>
      <c r="T85" s="112">
        <f t="shared" si="16"/>
        <v>0</v>
      </c>
      <c r="U85" s="112"/>
      <c r="V85" s="54"/>
      <c r="W85" s="113">
        <v>5</v>
      </c>
      <c r="X85" s="113">
        <f t="shared" si="11"/>
        <v>4.0330000000000004</v>
      </c>
      <c r="Y85" s="304">
        <v>23</v>
      </c>
      <c r="Z85" s="459"/>
      <c r="AA85" s="459"/>
      <c r="AB85" s="459"/>
    </row>
    <row r="86" spans="1:28" x14ac:dyDescent="0.25">
      <c r="A86" s="258">
        <v>4.1070000000000002</v>
      </c>
      <c r="B86" s="253">
        <v>1.5</v>
      </c>
      <c r="C86" s="253" t="s">
        <v>234</v>
      </c>
      <c r="D86" s="255">
        <f t="shared" si="12"/>
        <v>1.5</v>
      </c>
      <c r="G86" s="54" t="str">
        <f>IF(D86&gt;'Control assumptions'!$C$5,"1", "0")</f>
        <v>0</v>
      </c>
      <c r="H86" s="54" t="str">
        <f>IF(D86&gt;'Control assumptions'!$C$6,"1", "0")</f>
        <v>0</v>
      </c>
      <c r="I86" s="54" t="str">
        <f>IF(D86&gt;'Control assumptions'!$C$7,"1", "0")</f>
        <v>0</v>
      </c>
      <c r="J86" s="54"/>
      <c r="K86" s="286">
        <f t="shared" si="13"/>
        <v>0</v>
      </c>
      <c r="L86" s="286">
        <f t="shared" si="17"/>
        <v>0</v>
      </c>
      <c r="M86" s="286">
        <f t="shared" si="18"/>
        <v>0</v>
      </c>
      <c r="N86" s="54"/>
      <c r="O86" s="254" t="s">
        <v>233</v>
      </c>
      <c r="P86" s="286">
        <f t="shared" si="14"/>
        <v>0</v>
      </c>
      <c r="Q86" s="25"/>
      <c r="R86" s="112">
        <f t="shared" si="15"/>
        <v>0</v>
      </c>
      <c r="S86" s="112"/>
      <c r="T86" s="112">
        <f t="shared" si="16"/>
        <v>0</v>
      </c>
      <c r="U86" s="112"/>
      <c r="V86" s="54"/>
      <c r="W86" s="113">
        <v>5</v>
      </c>
      <c r="X86" s="113">
        <f t="shared" si="11"/>
        <v>4.1070000000000002</v>
      </c>
      <c r="Y86" s="304">
        <v>22</v>
      </c>
      <c r="Z86" s="459"/>
      <c r="AA86" s="459"/>
      <c r="AB86" s="459"/>
    </row>
    <row r="87" spans="1:28" x14ac:dyDescent="0.25">
      <c r="A87" s="258">
        <v>4.1550000000000002</v>
      </c>
      <c r="B87" s="253">
        <v>1.5</v>
      </c>
      <c r="C87" s="253" t="s">
        <v>228</v>
      </c>
      <c r="D87" s="255">
        <f t="shared" si="12"/>
        <v>1.5</v>
      </c>
      <c r="G87" s="54" t="str">
        <f>IF(D87&gt;'Control assumptions'!$C$5,"1", "0")</f>
        <v>0</v>
      </c>
      <c r="H87" s="54" t="str">
        <f>IF(D87&gt;'Control assumptions'!$C$6,"1", "0")</f>
        <v>0</v>
      </c>
      <c r="I87" s="54" t="str">
        <f>IF(D87&gt;'Control assumptions'!$C$7,"1", "0")</f>
        <v>0</v>
      </c>
      <c r="J87" s="54"/>
      <c r="K87" s="286">
        <f t="shared" si="13"/>
        <v>0</v>
      </c>
      <c r="L87" s="286">
        <f t="shared" si="17"/>
        <v>0</v>
      </c>
      <c r="M87" s="286">
        <f t="shared" si="18"/>
        <v>0</v>
      </c>
      <c r="N87" s="54"/>
      <c r="O87" s="254" t="s">
        <v>233</v>
      </c>
      <c r="P87" s="286">
        <f t="shared" si="14"/>
        <v>0</v>
      </c>
      <c r="Q87" s="25"/>
      <c r="R87" s="112">
        <f t="shared" si="15"/>
        <v>0</v>
      </c>
      <c r="S87" s="112"/>
      <c r="T87" s="112">
        <f t="shared" si="16"/>
        <v>0</v>
      </c>
      <c r="U87" s="112"/>
      <c r="V87" s="54"/>
      <c r="W87" s="113">
        <v>5</v>
      </c>
      <c r="X87" s="113">
        <f t="shared" si="11"/>
        <v>4.1550000000000002</v>
      </c>
      <c r="Y87" s="304">
        <v>21</v>
      </c>
      <c r="Z87" s="459"/>
      <c r="AA87" s="459"/>
      <c r="AB87" s="459"/>
    </row>
    <row r="88" spans="1:28" x14ac:dyDescent="0.25">
      <c r="A88" s="258">
        <v>4.1929999999999996</v>
      </c>
      <c r="B88" s="253">
        <v>1.5</v>
      </c>
      <c r="C88" s="253" t="s">
        <v>234</v>
      </c>
      <c r="D88" s="255">
        <f t="shared" si="12"/>
        <v>1.5</v>
      </c>
      <c r="G88" s="54" t="str">
        <f>IF(D88&gt;'Control assumptions'!$C$5,"1", "0")</f>
        <v>0</v>
      </c>
      <c r="H88" s="54" t="str">
        <f>IF(D88&gt;'Control assumptions'!$C$6,"1", "0")</f>
        <v>0</v>
      </c>
      <c r="I88" s="54" t="str">
        <f>IF(D88&gt;'Control assumptions'!$C$7,"1", "0")</f>
        <v>0</v>
      </c>
      <c r="J88" s="54"/>
      <c r="K88" s="286">
        <f t="shared" si="13"/>
        <v>0</v>
      </c>
      <c r="L88" s="286">
        <f t="shared" si="17"/>
        <v>0</v>
      </c>
      <c r="M88" s="286">
        <f t="shared" si="18"/>
        <v>0</v>
      </c>
      <c r="N88" s="54"/>
      <c r="O88" s="254" t="s">
        <v>233</v>
      </c>
      <c r="P88" s="286">
        <f t="shared" si="14"/>
        <v>0</v>
      </c>
      <c r="Q88" s="25"/>
      <c r="R88" s="112">
        <f t="shared" si="15"/>
        <v>0</v>
      </c>
      <c r="S88" s="112"/>
      <c r="T88" s="112">
        <f t="shared" si="16"/>
        <v>0</v>
      </c>
      <c r="U88" s="112"/>
      <c r="V88" s="54"/>
      <c r="W88" s="113">
        <v>5</v>
      </c>
      <c r="X88" s="113">
        <f t="shared" si="11"/>
        <v>4.1929999999999996</v>
      </c>
      <c r="Y88" s="304">
        <v>21</v>
      </c>
      <c r="Z88" s="460"/>
      <c r="AA88" s="459"/>
      <c r="AB88" s="459"/>
    </row>
    <row r="89" spans="1:28" x14ac:dyDescent="0.25">
      <c r="A89" s="258">
        <v>4.2140000000000004</v>
      </c>
      <c r="B89" s="253">
        <v>1.5</v>
      </c>
      <c r="C89" s="253" t="s">
        <v>234</v>
      </c>
      <c r="D89" s="255">
        <f t="shared" si="12"/>
        <v>1.5</v>
      </c>
      <c r="G89" s="54" t="str">
        <f>IF(D89&gt;'Control assumptions'!$C$5,"1", "0")</f>
        <v>0</v>
      </c>
      <c r="H89" s="54" t="str">
        <f>IF(D89&gt;'Control assumptions'!$C$6,"1", "0")</f>
        <v>0</v>
      </c>
      <c r="I89" s="54" t="str">
        <f>IF(D89&gt;'Control assumptions'!$C$7,"1", "0")</f>
        <v>0</v>
      </c>
      <c r="J89" s="54"/>
      <c r="K89" s="286">
        <f t="shared" si="13"/>
        <v>0</v>
      </c>
      <c r="L89" s="286">
        <f t="shared" si="17"/>
        <v>0</v>
      </c>
      <c r="M89" s="286">
        <f t="shared" si="18"/>
        <v>0</v>
      </c>
      <c r="N89" s="54"/>
      <c r="O89" s="254" t="s">
        <v>229</v>
      </c>
      <c r="P89" s="286">
        <f t="shared" si="14"/>
        <v>0</v>
      </c>
      <c r="Q89" s="25"/>
      <c r="R89" s="112">
        <f t="shared" si="15"/>
        <v>0</v>
      </c>
      <c r="S89" s="112"/>
      <c r="T89" s="112">
        <f t="shared" si="16"/>
        <v>0</v>
      </c>
      <c r="U89" s="112"/>
      <c r="V89" s="54"/>
      <c r="W89" s="113">
        <v>5</v>
      </c>
      <c r="X89" s="113">
        <f t="shared" si="11"/>
        <v>4.2140000000000004</v>
      </c>
      <c r="Y89" s="303">
        <v>20</v>
      </c>
      <c r="Z89" s="458">
        <f>X94-X88</f>
        <v>0.26700000000000035</v>
      </c>
      <c r="AA89" s="458"/>
      <c r="AB89" s="458"/>
    </row>
    <row r="90" spans="1:28" x14ac:dyDescent="0.25">
      <c r="A90" s="258">
        <v>4.2309999999999999</v>
      </c>
      <c r="B90" s="253">
        <v>1.5</v>
      </c>
      <c r="C90" s="253" t="s">
        <v>234</v>
      </c>
      <c r="D90" s="255">
        <f t="shared" si="12"/>
        <v>1.5</v>
      </c>
      <c r="G90" s="54" t="str">
        <f>IF(D90&gt;'Control assumptions'!$C$5,"1", "0")</f>
        <v>0</v>
      </c>
      <c r="H90" s="54" t="str">
        <f>IF(D90&gt;'Control assumptions'!$C$6,"1", "0")</f>
        <v>0</v>
      </c>
      <c r="I90" s="54" t="str">
        <f>IF(D90&gt;'Control assumptions'!$C$7,"1", "0")</f>
        <v>0</v>
      </c>
      <c r="J90" s="54"/>
      <c r="K90" s="286">
        <f t="shared" si="13"/>
        <v>0</v>
      </c>
      <c r="L90" s="286">
        <f t="shared" si="17"/>
        <v>0</v>
      </c>
      <c r="M90" s="286">
        <f t="shared" si="18"/>
        <v>0</v>
      </c>
      <c r="N90" s="54"/>
      <c r="O90" s="254" t="s">
        <v>229</v>
      </c>
      <c r="P90" s="286">
        <f t="shared" si="14"/>
        <v>0</v>
      </c>
      <c r="Q90" s="25"/>
      <c r="R90" s="112">
        <f t="shared" si="15"/>
        <v>0</v>
      </c>
      <c r="S90" s="112"/>
      <c r="T90" s="112">
        <f t="shared" si="16"/>
        <v>0</v>
      </c>
      <c r="U90" s="112"/>
      <c r="V90" s="54"/>
      <c r="W90" s="113">
        <v>5</v>
      </c>
      <c r="X90" s="113">
        <f t="shared" si="11"/>
        <v>4.2309999999999999</v>
      </c>
      <c r="Y90" s="303">
        <v>20</v>
      </c>
      <c r="Z90" s="459"/>
      <c r="AA90" s="459"/>
      <c r="AB90" s="459"/>
    </row>
    <row r="91" spans="1:28" x14ac:dyDescent="0.25">
      <c r="A91" s="258">
        <v>4.2350000000000003</v>
      </c>
      <c r="B91" s="253">
        <v>1.5</v>
      </c>
      <c r="C91" s="253" t="s">
        <v>228</v>
      </c>
      <c r="D91" s="255">
        <f t="shared" si="12"/>
        <v>1.5</v>
      </c>
      <c r="G91" s="54" t="str">
        <f>IF(D91&gt;'Control assumptions'!$C$5,"1", "0")</f>
        <v>0</v>
      </c>
      <c r="H91" s="54" t="str">
        <f>IF(D91&gt;'Control assumptions'!$C$6,"1", "0")</f>
        <v>0</v>
      </c>
      <c r="I91" s="54" t="str">
        <f>IF(D91&gt;'Control assumptions'!$C$7,"1", "0")</f>
        <v>0</v>
      </c>
      <c r="J91" s="54"/>
      <c r="K91" s="286">
        <f t="shared" si="13"/>
        <v>0</v>
      </c>
      <c r="L91" s="286">
        <f t="shared" si="17"/>
        <v>0</v>
      </c>
      <c r="M91" s="286">
        <f t="shared" si="18"/>
        <v>0</v>
      </c>
      <c r="N91" s="54"/>
      <c r="O91" s="254" t="s">
        <v>229</v>
      </c>
      <c r="P91" s="286">
        <f t="shared" si="14"/>
        <v>0</v>
      </c>
      <c r="Q91" s="25"/>
      <c r="R91" s="112">
        <f t="shared" si="15"/>
        <v>0</v>
      </c>
      <c r="S91" s="112"/>
      <c r="T91" s="112">
        <f t="shared" si="16"/>
        <v>0</v>
      </c>
      <c r="U91" s="112"/>
      <c r="V91" s="54"/>
      <c r="W91" s="113">
        <v>5</v>
      </c>
      <c r="X91" s="113">
        <f t="shared" si="11"/>
        <v>4.2350000000000003</v>
      </c>
      <c r="Y91" s="303">
        <v>20</v>
      </c>
      <c r="Z91" s="459"/>
      <c r="AA91" s="459"/>
      <c r="AB91" s="459"/>
    </row>
    <row r="92" spans="1:28" x14ac:dyDescent="0.25">
      <c r="A92" s="258">
        <v>4.3609999999999998</v>
      </c>
      <c r="B92" s="253">
        <v>1.5</v>
      </c>
      <c r="C92" s="253" t="s">
        <v>228</v>
      </c>
      <c r="D92" s="255">
        <f t="shared" si="12"/>
        <v>1.5</v>
      </c>
      <c r="G92" s="54" t="str">
        <f>IF(D92&gt;'Control assumptions'!$C$5,"1", "0")</f>
        <v>0</v>
      </c>
      <c r="H92" s="54" t="str">
        <f>IF(D92&gt;'Control assumptions'!$C$6,"1", "0")</f>
        <v>0</v>
      </c>
      <c r="I92" s="54" t="str">
        <f>IF(D92&gt;'Control assumptions'!$C$7,"1", "0")</f>
        <v>0</v>
      </c>
      <c r="J92" s="54"/>
      <c r="K92" s="286">
        <f t="shared" si="13"/>
        <v>0</v>
      </c>
      <c r="L92" s="286">
        <f t="shared" si="17"/>
        <v>0</v>
      </c>
      <c r="M92" s="286">
        <f t="shared" si="18"/>
        <v>0</v>
      </c>
      <c r="N92" s="54"/>
      <c r="O92" s="254" t="s">
        <v>229</v>
      </c>
      <c r="P92" s="286">
        <f t="shared" si="14"/>
        <v>0</v>
      </c>
      <c r="Q92" s="25"/>
      <c r="R92" s="112">
        <f t="shared" si="15"/>
        <v>0</v>
      </c>
      <c r="S92" s="112"/>
      <c r="T92" s="112">
        <f t="shared" si="16"/>
        <v>0</v>
      </c>
      <c r="U92" s="112"/>
      <c r="V92" s="54"/>
      <c r="W92" s="113">
        <v>5</v>
      </c>
      <c r="X92" s="113">
        <f t="shared" si="11"/>
        <v>4.3609999999999998</v>
      </c>
      <c r="Y92" s="303">
        <v>16</v>
      </c>
      <c r="Z92" s="459"/>
      <c r="AA92" s="459"/>
      <c r="AB92" s="459"/>
    </row>
    <row r="93" spans="1:28" x14ac:dyDescent="0.25">
      <c r="A93" s="258">
        <v>4.4450000000000003</v>
      </c>
      <c r="B93" s="253">
        <v>1.5</v>
      </c>
      <c r="C93" s="253" t="s">
        <v>228</v>
      </c>
      <c r="D93" s="255">
        <f t="shared" si="12"/>
        <v>1.5</v>
      </c>
      <c r="G93" s="54" t="str">
        <f>IF(D93&gt;'Control assumptions'!$C$5,"1", "0")</f>
        <v>0</v>
      </c>
      <c r="H93" s="54" t="str">
        <f>IF(D93&gt;'Control assumptions'!$C$6,"1", "0")</f>
        <v>0</v>
      </c>
      <c r="I93" s="54" t="str">
        <f>IF(D93&gt;'Control assumptions'!$C$7,"1", "0")</f>
        <v>0</v>
      </c>
      <c r="J93" s="54"/>
      <c r="K93" s="286">
        <f t="shared" si="13"/>
        <v>0</v>
      </c>
      <c r="L93" s="286">
        <f t="shared" si="17"/>
        <v>0</v>
      </c>
      <c r="M93" s="286">
        <f t="shared" si="18"/>
        <v>0</v>
      </c>
      <c r="N93" s="54"/>
      <c r="O93" s="254" t="s">
        <v>229</v>
      </c>
      <c r="P93" s="286">
        <f t="shared" si="14"/>
        <v>0</v>
      </c>
      <c r="Q93" s="25"/>
      <c r="R93" s="112">
        <f t="shared" si="15"/>
        <v>0</v>
      </c>
      <c r="S93" s="112"/>
      <c r="T93" s="112">
        <f t="shared" si="16"/>
        <v>0</v>
      </c>
      <c r="U93" s="112"/>
      <c r="V93" s="54"/>
      <c r="W93" s="113">
        <v>5</v>
      </c>
      <c r="X93" s="113">
        <f t="shared" si="11"/>
        <v>4.4450000000000003</v>
      </c>
      <c r="Y93" s="303">
        <v>14</v>
      </c>
      <c r="Z93" s="459"/>
      <c r="AA93" s="459"/>
      <c r="AB93" s="459"/>
    </row>
    <row r="94" spans="1:28" x14ac:dyDescent="0.25">
      <c r="A94" s="258">
        <v>4.46</v>
      </c>
      <c r="B94" s="253">
        <v>1.5</v>
      </c>
      <c r="C94" s="253" t="s">
        <v>228</v>
      </c>
      <c r="D94" s="255">
        <f t="shared" si="12"/>
        <v>1.5</v>
      </c>
      <c r="G94" s="54" t="str">
        <f>IF(D94&gt;'Control assumptions'!$C$5,"1", "0")</f>
        <v>0</v>
      </c>
      <c r="H94" s="54" t="str">
        <f>IF(D94&gt;'Control assumptions'!$C$6,"1", "0")</f>
        <v>0</v>
      </c>
      <c r="I94" s="54" t="str">
        <f>IF(D94&gt;'Control assumptions'!$C$7,"1", "0")</f>
        <v>0</v>
      </c>
      <c r="J94" s="54"/>
      <c r="K94" s="286">
        <f t="shared" si="13"/>
        <v>0</v>
      </c>
      <c r="L94" s="286">
        <f t="shared" si="17"/>
        <v>0</v>
      </c>
      <c r="M94" s="286">
        <f t="shared" si="18"/>
        <v>0</v>
      </c>
      <c r="N94" s="54"/>
      <c r="O94" s="254" t="s">
        <v>229</v>
      </c>
      <c r="P94" s="286">
        <f t="shared" si="14"/>
        <v>0</v>
      </c>
      <c r="Q94" s="25"/>
      <c r="R94" s="112">
        <f t="shared" si="15"/>
        <v>0</v>
      </c>
      <c r="S94" s="112"/>
      <c r="T94" s="112">
        <f t="shared" si="16"/>
        <v>0</v>
      </c>
      <c r="U94" s="112"/>
      <c r="V94" s="54"/>
      <c r="W94" s="113">
        <v>5</v>
      </c>
      <c r="X94" s="113">
        <f t="shared" si="11"/>
        <v>4.46</v>
      </c>
      <c r="Y94" s="303">
        <v>12</v>
      </c>
      <c r="Z94" s="460"/>
      <c r="AA94" s="460"/>
      <c r="AB94" s="460"/>
    </row>
    <row r="95" spans="1:28" x14ac:dyDescent="0.25">
      <c r="A95" s="258">
        <v>4.47</v>
      </c>
      <c r="B95" s="253">
        <v>1.5</v>
      </c>
      <c r="C95" s="253" t="s">
        <v>228</v>
      </c>
      <c r="D95" s="255">
        <f t="shared" si="12"/>
        <v>1.5</v>
      </c>
      <c r="G95" s="54" t="str">
        <f>IF(D95&gt;'Control assumptions'!$C$5,"1", "0")</f>
        <v>0</v>
      </c>
      <c r="H95" s="54" t="str">
        <f>IF(D95&gt;'Control assumptions'!$C$6,"1", "0")</f>
        <v>0</v>
      </c>
      <c r="I95" s="54" t="str">
        <f>IF(D95&gt;'Control assumptions'!$C$7,"1", "0")</f>
        <v>0</v>
      </c>
      <c r="J95" s="54"/>
      <c r="K95" s="286">
        <f t="shared" si="13"/>
        <v>0</v>
      </c>
      <c r="L95" s="286">
        <f t="shared" si="17"/>
        <v>0</v>
      </c>
      <c r="M95" s="286">
        <f t="shared" si="18"/>
        <v>0</v>
      </c>
      <c r="N95" s="54"/>
      <c r="O95" s="254" t="s">
        <v>229</v>
      </c>
      <c r="P95" s="286">
        <f t="shared" si="14"/>
        <v>0</v>
      </c>
      <c r="Q95" s="25"/>
      <c r="R95" s="112">
        <f t="shared" si="15"/>
        <v>0</v>
      </c>
      <c r="S95" s="112"/>
      <c r="T95" s="112">
        <f t="shared" si="16"/>
        <v>0</v>
      </c>
      <c r="U95" s="112"/>
      <c r="V95" s="54"/>
      <c r="W95" s="113">
        <v>6</v>
      </c>
      <c r="X95" s="113">
        <f t="shared" si="11"/>
        <v>4.47</v>
      </c>
      <c r="Y95" s="302">
        <v>10</v>
      </c>
      <c r="Z95" s="461">
        <f>X101-X94</f>
        <v>0.45899999999999963</v>
      </c>
      <c r="AA95" s="462"/>
      <c r="AB95" s="458"/>
    </row>
    <row r="96" spans="1:28" x14ac:dyDescent="0.25">
      <c r="A96" s="258">
        <v>4.4800000000000004</v>
      </c>
      <c r="B96" s="253">
        <v>1.5</v>
      </c>
      <c r="C96" s="253" t="s">
        <v>228</v>
      </c>
      <c r="D96" s="255">
        <f t="shared" si="12"/>
        <v>1.5</v>
      </c>
      <c r="G96" s="54" t="str">
        <f>IF(D96&gt;'Control assumptions'!$C$5,"1", "0")</f>
        <v>0</v>
      </c>
      <c r="H96" s="54" t="str">
        <f>IF(D96&gt;'Control assumptions'!$C$6,"1", "0")</f>
        <v>0</v>
      </c>
      <c r="I96" s="54" t="str">
        <f>IF(D96&gt;'Control assumptions'!$C$7,"1", "0")</f>
        <v>0</v>
      </c>
      <c r="J96" s="54"/>
      <c r="K96" s="286">
        <f t="shared" si="13"/>
        <v>0</v>
      </c>
      <c r="L96" s="286">
        <f t="shared" si="17"/>
        <v>0</v>
      </c>
      <c r="M96" s="286">
        <f t="shared" si="18"/>
        <v>0</v>
      </c>
      <c r="N96" s="54"/>
      <c r="O96" s="254" t="s">
        <v>229</v>
      </c>
      <c r="P96" s="286">
        <f t="shared" si="14"/>
        <v>0</v>
      </c>
      <c r="Q96" s="25"/>
      <c r="R96" s="112">
        <f t="shared" si="15"/>
        <v>0</v>
      </c>
      <c r="S96" s="112"/>
      <c r="T96" s="112">
        <f t="shared" si="16"/>
        <v>0</v>
      </c>
      <c r="U96" s="112"/>
      <c r="V96" s="54"/>
      <c r="W96" s="113">
        <v>6</v>
      </c>
      <c r="X96" s="113">
        <f t="shared" si="11"/>
        <v>4.4800000000000004</v>
      </c>
      <c r="Y96" s="302">
        <v>8</v>
      </c>
      <c r="Z96" s="461"/>
      <c r="AA96" s="463"/>
      <c r="AB96" s="459"/>
    </row>
    <row r="97" spans="1:28" x14ac:dyDescent="0.25">
      <c r="A97" s="258">
        <v>4.641</v>
      </c>
      <c r="B97" s="253">
        <v>1.5</v>
      </c>
      <c r="C97" s="253" t="s">
        <v>228</v>
      </c>
      <c r="D97" s="255">
        <f t="shared" si="12"/>
        <v>1.5</v>
      </c>
      <c r="G97" s="54" t="str">
        <f>IF(D97&gt;'Control assumptions'!$C$5,"1", "0")</f>
        <v>0</v>
      </c>
      <c r="H97" s="54" t="str">
        <f>IF(D97&gt;'Control assumptions'!$C$6,"1", "0")</f>
        <v>0</v>
      </c>
      <c r="I97" s="54" t="str">
        <f>IF(D97&gt;'Control assumptions'!$C$7,"1", "0")</f>
        <v>0</v>
      </c>
      <c r="J97" s="54"/>
      <c r="K97" s="286">
        <f t="shared" si="13"/>
        <v>0</v>
      </c>
      <c r="L97" s="286">
        <f t="shared" si="17"/>
        <v>0</v>
      </c>
      <c r="M97" s="286">
        <f t="shared" si="18"/>
        <v>0</v>
      </c>
      <c r="N97" s="54"/>
      <c r="O97" s="254" t="s">
        <v>229</v>
      </c>
      <c r="P97" s="286">
        <f t="shared" si="14"/>
        <v>0</v>
      </c>
      <c r="Q97" s="25"/>
      <c r="R97" s="112">
        <f t="shared" si="15"/>
        <v>0</v>
      </c>
      <c r="S97" s="112"/>
      <c r="T97" s="112">
        <f t="shared" si="16"/>
        <v>0</v>
      </c>
      <c r="U97" s="112"/>
      <c r="V97" s="54"/>
      <c r="W97" s="113">
        <v>6</v>
      </c>
      <c r="X97" s="113">
        <f t="shared" si="11"/>
        <v>4.641</v>
      </c>
      <c r="Y97" s="302">
        <v>5</v>
      </c>
      <c r="Z97" s="461"/>
      <c r="AA97" s="463"/>
      <c r="AB97" s="459"/>
    </row>
    <row r="98" spans="1:28" x14ac:dyDescent="0.25">
      <c r="A98" s="258">
        <v>4.7140000000000004</v>
      </c>
      <c r="B98" s="253">
        <v>1.5</v>
      </c>
      <c r="C98" s="253" t="s">
        <v>228</v>
      </c>
      <c r="D98" s="255">
        <f t="shared" si="12"/>
        <v>1.5</v>
      </c>
      <c r="G98" s="54" t="str">
        <f>IF(D98&gt;'Control assumptions'!$C$5,"1", "0")</f>
        <v>0</v>
      </c>
      <c r="H98" s="54" t="str">
        <f>IF(D98&gt;'Control assumptions'!$C$6,"1", "0")</f>
        <v>0</v>
      </c>
      <c r="I98" s="54" t="str">
        <f>IF(D98&gt;'Control assumptions'!$C$7,"1", "0")</f>
        <v>0</v>
      </c>
      <c r="J98" s="54"/>
      <c r="K98" s="286">
        <f t="shared" si="13"/>
        <v>0</v>
      </c>
      <c r="L98" s="286">
        <f t="shared" si="17"/>
        <v>0</v>
      </c>
      <c r="M98" s="286">
        <f t="shared" si="18"/>
        <v>0</v>
      </c>
      <c r="N98" s="54"/>
      <c r="O98" s="254" t="s">
        <v>229</v>
      </c>
      <c r="P98" s="286">
        <f t="shared" si="14"/>
        <v>0</v>
      </c>
      <c r="Q98" s="25"/>
      <c r="R98" s="112">
        <f t="shared" si="15"/>
        <v>0</v>
      </c>
      <c r="S98" s="112"/>
      <c r="T98" s="112">
        <f t="shared" si="16"/>
        <v>0</v>
      </c>
      <c r="U98" s="112"/>
      <c r="V98" s="54"/>
      <c r="W98" s="113">
        <v>6</v>
      </c>
      <c r="X98" s="113">
        <f t="shared" si="11"/>
        <v>4.7140000000000004</v>
      </c>
      <c r="Y98" s="302">
        <v>4</v>
      </c>
      <c r="Z98" s="461"/>
      <c r="AA98" s="463"/>
      <c r="AB98" s="459"/>
    </row>
    <row r="99" spans="1:28" x14ac:dyDescent="0.25">
      <c r="A99" s="258">
        <v>4.7709999999999999</v>
      </c>
      <c r="B99" s="253">
        <v>1.5</v>
      </c>
      <c r="C99" s="253" t="s">
        <v>230</v>
      </c>
      <c r="D99" s="255">
        <f t="shared" si="12"/>
        <v>1.5</v>
      </c>
      <c r="G99" s="54" t="str">
        <f>IF(D99&gt;'Control assumptions'!$C$5,"1", "0")</f>
        <v>0</v>
      </c>
      <c r="H99" s="54" t="str">
        <f>IF(D99&gt;'Control assumptions'!$C$6,"1", "0")</f>
        <v>0</v>
      </c>
      <c r="I99" s="54" t="str">
        <f>IF(D99&gt;'Control assumptions'!$C$7,"1", "0")</f>
        <v>0</v>
      </c>
      <c r="J99" s="54"/>
      <c r="K99" s="286">
        <f t="shared" si="13"/>
        <v>0</v>
      </c>
      <c r="L99" s="286">
        <f t="shared" si="17"/>
        <v>0</v>
      </c>
      <c r="M99" s="286">
        <f t="shared" si="18"/>
        <v>0</v>
      </c>
      <c r="N99" s="54"/>
      <c r="O99" s="254" t="s">
        <v>229</v>
      </c>
      <c r="P99" s="286">
        <f t="shared" si="14"/>
        <v>0</v>
      </c>
      <c r="Q99" s="25"/>
      <c r="R99" s="112">
        <f t="shared" si="15"/>
        <v>0</v>
      </c>
      <c r="S99" s="112"/>
      <c r="T99" s="112">
        <f t="shared" si="16"/>
        <v>0</v>
      </c>
      <c r="U99" s="112"/>
      <c r="V99" s="54"/>
      <c r="W99" s="113">
        <v>6</v>
      </c>
      <c r="X99" s="113">
        <f t="shared" si="11"/>
        <v>4.7709999999999999</v>
      </c>
      <c r="Y99" s="302">
        <v>3</v>
      </c>
      <c r="Z99" s="461"/>
      <c r="AA99" s="463"/>
      <c r="AB99" s="459"/>
    </row>
    <row r="100" spans="1:28" x14ac:dyDescent="0.25">
      <c r="A100" s="258">
        <v>4.9189999999999996</v>
      </c>
      <c r="B100" s="253">
        <v>1</v>
      </c>
      <c r="C100" s="253" t="s">
        <v>226</v>
      </c>
      <c r="D100" s="255">
        <f t="shared" si="12"/>
        <v>1</v>
      </c>
      <c r="G100" s="54" t="str">
        <f>IF(D100&gt;'Control assumptions'!$C$5,"1", "0")</f>
        <v>0</v>
      </c>
      <c r="H100" s="54" t="str">
        <f>IF(D100&gt;'Control assumptions'!$C$6,"1", "0")</f>
        <v>0</v>
      </c>
      <c r="I100" s="54" t="str">
        <f>IF(D100&gt;'Control assumptions'!$C$7,"1", "0")</f>
        <v>0</v>
      </c>
      <c r="J100" s="54"/>
      <c r="K100" s="286">
        <f t="shared" si="13"/>
        <v>0</v>
      </c>
      <c r="L100" s="286">
        <f t="shared" si="17"/>
        <v>0</v>
      </c>
      <c r="M100" s="286">
        <f t="shared" si="18"/>
        <v>0</v>
      </c>
      <c r="N100" s="54"/>
      <c r="O100" s="254" t="s">
        <v>227</v>
      </c>
      <c r="P100" s="286">
        <f t="shared" si="14"/>
        <v>0</v>
      </c>
      <c r="Q100" s="25"/>
      <c r="R100" s="112">
        <f t="shared" si="15"/>
        <v>0</v>
      </c>
      <c r="S100" s="112"/>
      <c r="T100" s="112">
        <f t="shared" si="16"/>
        <v>0</v>
      </c>
      <c r="U100" s="112"/>
      <c r="V100" s="54"/>
      <c r="W100" s="113">
        <v>6</v>
      </c>
      <c r="X100" s="113">
        <f t="shared" si="11"/>
        <v>4.9189999999999996</v>
      </c>
      <c r="Y100" s="302">
        <v>0</v>
      </c>
      <c r="Z100" s="461"/>
      <c r="AA100" s="463"/>
      <c r="AB100" s="459"/>
    </row>
    <row r="101" spans="1:28" x14ac:dyDescent="0.25">
      <c r="A101" s="258">
        <v>4.9189999999999996</v>
      </c>
      <c r="B101" s="253">
        <v>1</v>
      </c>
      <c r="C101" s="253" t="s">
        <v>226</v>
      </c>
      <c r="D101" s="255">
        <f t="shared" si="12"/>
        <v>1</v>
      </c>
      <c r="G101" s="54" t="str">
        <f>IF(D101&gt;'Control assumptions'!$C$5,"1", "0")</f>
        <v>0</v>
      </c>
      <c r="H101" s="54" t="str">
        <f>IF(D101&gt;'Control assumptions'!$C$6,"1", "0")</f>
        <v>0</v>
      </c>
      <c r="I101" s="54" t="str">
        <f>IF(D101&gt;'Control assumptions'!$C$7,"1", "0")</f>
        <v>0</v>
      </c>
      <c r="J101" s="54"/>
      <c r="K101" s="286">
        <f t="shared" si="13"/>
        <v>0</v>
      </c>
      <c r="L101" s="286">
        <f t="shared" si="17"/>
        <v>0</v>
      </c>
      <c r="M101" s="286">
        <f t="shared" si="18"/>
        <v>0</v>
      </c>
      <c r="N101" s="54"/>
      <c r="O101" s="254" t="s">
        <v>227</v>
      </c>
      <c r="P101" s="286">
        <f t="shared" si="14"/>
        <v>0</v>
      </c>
      <c r="Q101" s="25"/>
      <c r="R101" s="112">
        <f t="shared" si="15"/>
        <v>0</v>
      </c>
      <c r="S101" s="112"/>
      <c r="T101" s="112">
        <f t="shared" si="16"/>
        <v>0</v>
      </c>
      <c r="U101" s="112"/>
      <c r="V101" s="54"/>
      <c r="W101" s="301">
        <v>6</v>
      </c>
      <c r="X101" s="113">
        <f t="shared" si="11"/>
        <v>4.9189999999999996</v>
      </c>
      <c r="Y101" s="302">
        <v>0</v>
      </c>
      <c r="Z101" s="461"/>
      <c r="AA101" s="464"/>
      <c r="AB101" s="460"/>
    </row>
    <row r="102" spans="1:28" x14ac:dyDescent="0.25">
      <c r="A102" s="296"/>
      <c r="B102" s="296"/>
      <c r="C102" s="296"/>
      <c r="D102" s="296"/>
      <c r="G102" s="54"/>
      <c r="H102" s="54"/>
      <c r="I102" s="54"/>
      <c r="J102" s="54"/>
      <c r="K102" s="111"/>
      <c r="L102" s="111"/>
      <c r="M102" s="111"/>
      <c r="N102" s="54"/>
      <c r="O102" s="295"/>
      <c r="P102" s="286"/>
      <c r="Q102" s="25"/>
      <c r="R102" s="112"/>
      <c r="S102" s="112"/>
      <c r="T102" s="112"/>
      <c r="U102" s="112"/>
      <c r="V102" s="54"/>
      <c r="W102" s="113"/>
      <c r="X102" s="113"/>
      <c r="Y102" s="296"/>
      <c r="Z102" s="235"/>
      <c r="AA102" s="235"/>
      <c r="AB102" s="235"/>
    </row>
    <row r="103" spans="1:28" x14ac:dyDescent="0.25">
      <c r="A103" s="296"/>
      <c r="B103" s="296"/>
      <c r="C103" s="296"/>
      <c r="D103" s="296"/>
      <c r="G103" s="54"/>
      <c r="H103" s="54"/>
      <c r="I103" s="54"/>
      <c r="J103" s="54"/>
      <c r="K103" s="111"/>
      <c r="L103" s="111"/>
      <c r="M103" s="111"/>
      <c r="N103" s="54"/>
      <c r="O103" s="296"/>
      <c r="P103" s="286"/>
      <c r="Q103" s="25"/>
      <c r="R103" s="112"/>
      <c r="S103" s="112"/>
      <c r="T103" s="112"/>
      <c r="U103" s="112"/>
      <c r="V103" s="54"/>
      <c r="W103" s="113"/>
      <c r="X103" s="113"/>
      <c r="Y103" s="296"/>
      <c r="Z103" s="235"/>
      <c r="AA103" s="235"/>
      <c r="AB103" s="235"/>
    </row>
    <row r="104" spans="1:28" x14ac:dyDescent="0.25">
      <c r="A104" s="296"/>
      <c r="B104" s="296"/>
      <c r="C104" s="296"/>
      <c r="D104" s="296"/>
      <c r="G104" s="54"/>
      <c r="H104" s="54"/>
      <c r="I104" s="54"/>
      <c r="J104" s="54"/>
      <c r="K104" s="111"/>
      <c r="L104" s="111"/>
      <c r="M104" s="111"/>
      <c r="N104" s="54"/>
      <c r="O104" s="296"/>
      <c r="P104" s="286"/>
      <c r="Q104" s="25"/>
      <c r="R104" s="112"/>
      <c r="S104" s="112"/>
      <c r="T104" s="112"/>
      <c r="U104" s="112"/>
      <c r="V104" s="54"/>
      <c r="W104" s="113"/>
      <c r="X104" s="113"/>
      <c r="Y104" s="296"/>
      <c r="Z104" s="235"/>
      <c r="AA104" s="235"/>
      <c r="AB104" s="235"/>
    </row>
    <row r="105" spans="1:28" hidden="1" x14ac:dyDescent="0.25">
      <c r="A105" s="54" t="e">
        <f>#REF!*1000</f>
        <v>#REF!</v>
      </c>
      <c r="D105" s="294">
        <v>1.31</v>
      </c>
      <c r="G105" s="54" t="str">
        <f t="shared" ref="G105:G168" si="19">IF(D105&gt;0.75,"1", "0")</f>
        <v>1</v>
      </c>
      <c r="H105" s="54" t="str">
        <f t="shared" ref="H105:H168" si="20">IF(D105&gt;0.75,"1", "0")</f>
        <v>1</v>
      </c>
      <c r="I105" s="54" t="str">
        <f t="shared" ref="I105:I168" si="21">IF(D105&gt;1.3,"1", "0")</f>
        <v>1</v>
      </c>
      <c r="J105" s="54"/>
      <c r="K105" s="111">
        <v>1</v>
      </c>
      <c r="L105" s="111">
        <v>1</v>
      </c>
      <c r="M105" s="111">
        <v>1</v>
      </c>
      <c r="N105" s="54"/>
      <c r="O105" s="254" t="s">
        <v>216</v>
      </c>
      <c r="P105" s="112">
        <v>1</v>
      </c>
      <c r="Q105" s="25"/>
      <c r="R105" s="112">
        <v>1</v>
      </c>
      <c r="S105" s="112"/>
      <c r="T105" s="112">
        <f t="shared" ref="T105:T112" si="22">M105</f>
        <v>1</v>
      </c>
      <c r="U105" s="112"/>
      <c r="V105" s="54"/>
      <c r="W105" s="113"/>
      <c r="X105" s="113" t="e">
        <f t="shared" ref="X105:X168" si="23">A105</f>
        <v>#REF!</v>
      </c>
      <c r="Y105" s="277">
        <v>31.596</v>
      </c>
      <c r="Z105" s="235"/>
      <c r="AA105" s="235"/>
      <c r="AB105" s="235"/>
    </row>
    <row r="106" spans="1:28" hidden="1" x14ac:dyDescent="0.25">
      <c r="A106" s="54" t="e">
        <f>#REF!*1000</f>
        <v>#REF!</v>
      </c>
      <c r="D106" s="253">
        <v>0.79</v>
      </c>
      <c r="G106" s="54" t="str">
        <f t="shared" si="19"/>
        <v>1</v>
      </c>
      <c r="H106" s="54" t="str">
        <f t="shared" si="20"/>
        <v>1</v>
      </c>
      <c r="I106" s="54" t="str">
        <f t="shared" si="21"/>
        <v>0</v>
      </c>
      <c r="J106" s="54"/>
      <c r="K106" s="111">
        <v>1</v>
      </c>
      <c r="L106" s="111">
        <v>1</v>
      </c>
      <c r="M106" s="111">
        <v>0</v>
      </c>
      <c r="N106" s="54"/>
      <c r="O106" s="254" t="s">
        <v>216</v>
      </c>
      <c r="P106" s="112">
        <v>1</v>
      </c>
      <c r="Q106" s="25"/>
      <c r="R106" s="112">
        <v>1</v>
      </c>
      <c r="S106" s="112"/>
      <c r="T106" s="112">
        <f t="shared" si="22"/>
        <v>0</v>
      </c>
      <c r="U106" s="112"/>
      <c r="V106" s="54"/>
      <c r="W106" s="113"/>
      <c r="X106" s="113" t="e">
        <f t="shared" si="23"/>
        <v>#REF!</v>
      </c>
      <c r="Y106" s="277">
        <v>32.15</v>
      </c>
      <c r="Z106" s="235"/>
      <c r="AA106" s="235"/>
      <c r="AB106" s="235"/>
    </row>
    <row r="107" spans="1:28" hidden="1" x14ac:dyDescent="0.25">
      <c r="A107" s="54" t="e">
        <f>#REF!*1000</f>
        <v>#REF!</v>
      </c>
      <c r="D107" s="253">
        <v>0.79</v>
      </c>
      <c r="G107" s="54" t="str">
        <f t="shared" si="19"/>
        <v>1</v>
      </c>
      <c r="H107" s="54" t="str">
        <f t="shared" si="20"/>
        <v>1</v>
      </c>
      <c r="I107" s="54" t="str">
        <f t="shared" si="21"/>
        <v>0</v>
      </c>
      <c r="J107" s="54"/>
      <c r="K107" s="111">
        <v>1</v>
      </c>
      <c r="L107" s="111">
        <v>1</v>
      </c>
      <c r="M107" s="111">
        <v>0</v>
      </c>
      <c r="N107" s="54"/>
      <c r="O107" s="254" t="s">
        <v>216</v>
      </c>
      <c r="P107" s="112">
        <v>1</v>
      </c>
      <c r="Q107" s="25"/>
      <c r="R107" s="112">
        <v>1</v>
      </c>
      <c r="S107" s="112"/>
      <c r="T107" s="112">
        <f t="shared" si="22"/>
        <v>0</v>
      </c>
      <c r="U107" s="112"/>
      <c r="V107" s="54"/>
      <c r="W107" s="113"/>
      <c r="X107" s="113" t="e">
        <f t="shared" si="23"/>
        <v>#REF!</v>
      </c>
      <c r="Y107" s="277">
        <v>32.170999999999999</v>
      </c>
      <c r="Z107" s="235"/>
      <c r="AA107" s="235"/>
      <c r="AB107" s="235"/>
    </row>
    <row r="108" spans="1:28" hidden="1" x14ac:dyDescent="0.25">
      <c r="A108" s="54" t="e">
        <f>#REF!*1000</f>
        <v>#REF!</v>
      </c>
      <c r="D108" s="253">
        <v>0.84</v>
      </c>
      <c r="G108" s="54" t="str">
        <f t="shared" si="19"/>
        <v>1</v>
      </c>
      <c r="H108" s="54" t="str">
        <f t="shared" si="20"/>
        <v>1</v>
      </c>
      <c r="I108" s="54" t="str">
        <f t="shared" si="21"/>
        <v>0</v>
      </c>
      <c r="J108" s="54"/>
      <c r="K108" s="111">
        <v>1</v>
      </c>
      <c r="L108" s="111">
        <v>1</v>
      </c>
      <c r="M108" s="111">
        <v>0</v>
      </c>
      <c r="N108" s="54"/>
      <c r="O108" s="254" t="s">
        <v>216</v>
      </c>
      <c r="P108" s="112">
        <v>1</v>
      </c>
      <c r="Q108" s="25"/>
      <c r="R108" s="112">
        <v>1</v>
      </c>
      <c r="S108" s="112"/>
      <c r="T108" s="112">
        <f t="shared" si="22"/>
        <v>0</v>
      </c>
      <c r="U108" s="112"/>
      <c r="V108" s="54"/>
      <c r="W108" s="113"/>
      <c r="X108" s="113" t="e">
        <f t="shared" si="23"/>
        <v>#REF!</v>
      </c>
      <c r="Y108" s="277">
        <v>32.213000000000001</v>
      </c>
      <c r="Z108" s="235"/>
      <c r="AA108" s="235"/>
      <c r="AB108" s="235"/>
    </row>
    <row r="109" spans="1:28" hidden="1" x14ac:dyDescent="0.25">
      <c r="A109" s="54" t="e">
        <f>#REF!*1000</f>
        <v>#REF!</v>
      </c>
      <c r="D109" s="253">
        <v>0.82</v>
      </c>
      <c r="G109" s="54" t="str">
        <f t="shared" si="19"/>
        <v>1</v>
      </c>
      <c r="H109" s="54" t="str">
        <f t="shared" si="20"/>
        <v>1</v>
      </c>
      <c r="I109" s="54" t="str">
        <f t="shared" si="21"/>
        <v>0</v>
      </c>
      <c r="J109" s="54"/>
      <c r="K109" s="111">
        <v>1</v>
      </c>
      <c r="L109" s="111">
        <v>1</v>
      </c>
      <c r="M109" s="111">
        <v>0</v>
      </c>
      <c r="N109" s="54"/>
      <c r="O109" s="254" t="s">
        <v>216</v>
      </c>
      <c r="P109" s="112">
        <v>1</v>
      </c>
      <c r="Q109" s="25"/>
      <c r="R109" s="112">
        <v>1</v>
      </c>
      <c r="S109" s="112"/>
      <c r="T109" s="112">
        <f t="shared" si="22"/>
        <v>0</v>
      </c>
      <c r="U109" s="112"/>
      <c r="V109" s="54"/>
      <c r="W109" s="113"/>
      <c r="X109" s="113" t="e">
        <f t="shared" si="23"/>
        <v>#REF!</v>
      </c>
      <c r="Y109" s="277">
        <v>32.238999999999997</v>
      </c>
      <c r="Z109" s="235"/>
      <c r="AA109" s="235"/>
      <c r="AB109" s="235"/>
    </row>
    <row r="110" spans="1:28" hidden="1" x14ac:dyDescent="0.25">
      <c r="A110" s="54" t="e">
        <f>#REF!*1000</f>
        <v>#REF!</v>
      </c>
      <c r="D110" s="253">
        <v>1.1399999999999999</v>
      </c>
      <c r="G110" s="54" t="str">
        <f t="shared" si="19"/>
        <v>1</v>
      </c>
      <c r="H110" s="54" t="str">
        <f t="shared" si="20"/>
        <v>1</v>
      </c>
      <c r="I110" s="54" t="str">
        <f t="shared" si="21"/>
        <v>0</v>
      </c>
      <c r="J110" s="54"/>
      <c r="K110" s="111">
        <v>1</v>
      </c>
      <c r="L110" s="111">
        <v>1</v>
      </c>
      <c r="M110" s="111">
        <v>0</v>
      </c>
      <c r="N110" s="54"/>
      <c r="O110" s="254" t="s">
        <v>216</v>
      </c>
      <c r="P110" s="112">
        <v>1</v>
      </c>
      <c r="Q110" s="25"/>
      <c r="R110" s="112">
        <v>1</v>
      </c>
      <c r="S110" s="112"/>
      <c r="T110" s="112">
        <f t="shared" si="22"/>
        <v>0</v>
      </c>
      <c r="U110" s="112"/>
      <c r="V110" s="54"/>
      <c r="W110" s="113"/>
      <c r="X110" s="113" t="e">
        <f t="shared" si="23"/>
        <v>#REF!</v>
      </c>
      <c r="Y110" s="277">
        <v>32.39</v>
      </c>
      <c r="Z110" s="235"/>
      <c r="AA110" s="235"/>
      <c r="AB110" s="235"/>
    </row>
    <row r="111" spans="1:28" hidden="1" x14ac:dyDescent="0.25">
      <c r="A111" s="54" t="e">
        <f>#REF!*1000</f>
        <v>#REF!</v>
      </c>
      <c r="D111" s="253">
        <v>0.85</v>
      </c>
      <c r="G111" s="54" t="str">
        <f t="shared" si="19"/>
        <v>1</v>
      </c>
      <c r="H111" s="54" t="str">
        <f t="shared" si="20"/>
        <v>1</v>
      </c>
      <c r="I111" s="54" t="str">
        <f t="shared" si="21"/>
        <v>0</v>
      </c>
      <c r="J111" s="54"/>
      <c r="K111" s="111">
        <v>1</v>
      </c>
      <c r="L111" s="111">
        <v>1</v>
      </c>
      <c r="M111" s="111">
        <v>0</v>
      </c>
      <c r="N111" s="54"/>
      <c r="O111" s="254" t="s">
        <v>216</v>
      </c>
      <c r="P111" s="112">
        <v>1</v>
      </c>
      <c r="Q111" s="25"/>
      <c r="R111" s="112">
        <v>1</v>
      </c>
      <c r="S111" s="112"/>
      <c r="T111" s="112">
        <f t="shared" si="22"/>
        <v>0</v>
      </c>
      <c r="U111" s="112"/>
      <c r="V111" s="54"/>
      <c r="W111" s="113"/>
      <c r="X111" s="113" t="e">
        <f t="shared" si="23"/>
        <v>#REF!</v>
      </c>
      <c r="Y111" s="277">
        <v>32.537999999999997</v>
      </c>
      <c r="Z111" s="235"/>
      <c r="AA111" s="235"/>
      <c r="AB111" s="235"/>
    </row>
    <row r="112" spans="1:28" hidden="1" x14ac:dyDescent="0.25">
      <c r="A112" s="54" t="e">
        <f>#REF!*1000</f>
        <v>#REF!</v>
      </c>
      <c r="D112" s="253">
        <v>0.85</v>
      </c>
      <c r="G112" s="54" t="str">
        <f t="shared" si="19"/>
        <v>1</v>
      </c>
      <c r="H112" s="54" t="str">
        <f t="shared" si="20"/>
        <v>1</v>
      </c>
      <c r="I112" s="54" t="str">
        <f t="shared" si="21"/>
        <v>0</v>
      </c>
      <c r="J112" s="54"/>
      <c r="K112" s="111">
        <v>1</v>
      </c>
      <c r="L112" s="111">
        <v>1</v>
      </c>
      <c r="M112" s="111">
        <v>0</v>
      </c>
      <c r="N112" s="54"/>
      <c r="O112" s="254" t="s">
        <v>216</v>
      </c>
      <c r="P112" s="112">
        <v>1</v>
      </c>
      <c r="Q112" s="25"/>
      <c r="R112" s="112">
        <v>1</v>
      </c>
      <c r="S112" s="112"/>
      <c r="T112" s="112">
        <f t="shared" si="22"/>
        <v>0</v>
      </c>
      <c r="U112" s="112"/>
      <c r="V112" s="54"/>
      <c r="W112" s="113"/>
      <c r="X112" s="113" t="e">
        <f t="shared" si="23"/>
        <v>#REF!</v>
      </c>
      <c r="Y112" s="277">
        <v>32.762999999999998</v>
      </c>
      <c r="Z112" s="235"/>
      <c r="AA112" s="235"/>
      <c r="AB112" s="235"/>
    </row>
    <row r="113" spans="1:28" hidden="1" x14ac:dyDescent="0.25">
      <c r="A113" s="54" t="e">
        <f>#REF!*1000</f>
        <v>#REF!</v>
      </c>
      <c r="D113" s="254">
        <v>1.1399999999999999</v>
      </c>
      <c r="G113" s="54" t="str">
        <f t="shared" si="19"/>
        <v>1</v>
      </c>
      <c r="H113" s="54" t="str">
        <f t="shared" si="20"/>
        <v>1</v>
      </c>
      <c r="I113" s="54" t="str">
        <f t="shared" si="21"/>
        <v>0</v>
      </c>
      <c r="J113" s="54"/>
      <c r="K113" s="111">
        <v>1</v>
      </c>
      <c r="L113" s="111">
        <v>1</v>
      </c>
      <c r="M113" s="111">
        <v>0</v>
      </c>
      <c r="N113" s="54"/>
      <c r="O113" s="254" t="s">
        <v>216</v>
      </c>
      <c r="P113" s="112">
        <v>1</v>
      </c>
      <c r="Q113" s="25"/>
      <c r="R113" s="112">
        <v>1</v>
      </c>
      <c r="S113" s="112"/>
      <c r="T113" s="112">
        <f t="shared" ref="T113:T117" si="24">M113</f>
        <v>0</v>
      </c>
      <c r="U113" s="112"/>
      <c r="V113" s="54"/>
      <c r="W113" s="113"/>
      <c r="X113" s="113" t="e">
        <f t="shared" si="23"/>
        <v>#REF!</v>
      </c>
      <c r="Y113" s="278">
        <v>33.872999999999998</v>
      </c>
      <c r="Z113" s="235"/>
      <c r="AA113" s="235"/>
      <c r="AB113" s="235"/>
    </row>
    <row r="114" spans="1:28" hidden="1" x14ac:dyDescent="0.25">
      <c r="A114" s="54" t="e">
        <f>#REF!*1000</f>
        <v>#REF!</v>
      </c>
      <c r="D114" s="254">
        <v>0.97</v>
      </c>
      <c r="G114" s="54" t="str">
        <f t="shared" si="19"/>
        <v>1</v>
      </c>
      <c r="H114" s="54" t="str">
        <f t="shared" si="20"/>
        <v>1</v>
      </c>
      <c r="I114" s="54" t="str">
        <f t="shared" si="21"/>
        <v>0</v>
      </c>
      <c r="J114" s="54"/>
      <c r="K114" s="111">
        <v>1</v>
      </c>
      <c r="L114" s="111">
        <v>1</v>
      </c>
      <c r="M114" s="111">
        <v>0</v>
      </c>
      <c r="N114" s="54"/>
      <c r="O114" s="254" t="s">
        <v>216</v>
      </c>
      <c r="P114" s="112">
        <v>1</v>
      </c>
      <c r="Q114" s="25"/>
      <c r="R114" s="112">
        <v>1</v>
      </c>
      <c r="S114" s="112"/>
      <c r="T114" s="112">
        <f t="shared" si="24"/>
        <v>0</v>
      </c>
      <c r="U114" s="112"/>
      <c r="V114" s="54"/>
      <c r="W114" s="113"/>
      <c r="X114" s="113" t="e">
        <f t="shared" si="23"/>
        <v>#REF!</v>
      </c>
      <c r="Y114" s="278">
        <v>33.942999999999998</v>
      </c>
      <c r="Z114" s="235"/>
      <c r="AA114" s="235"/>
      <c r="AB114" s="235"/>
    </row>
    <row r="115" spans="1:28" hidden="1" x14ac:dyDescent="0.25">
      <c r="A115" s="54" t="e">
        <f>#REF!*1000</f>
        <v>#REF!</v>
      </c>
      <c r="D115" s="254">
        <v>0.95</v>
      </c>
      <c r="G115" s="54" t="str">
        <f t="shared" si="19"/>
        <v>1</v>
      </c>
      <c r="H115" s="54" t="str">
        <f t="shared" si="20"/>
        <v>1</v>
      </c>
      <c r="I115" s="54" t="str">
        <f t="shared" si="21"/>
        <v>0</v>
      </c>
      <c r="J115" s="54"/>
      <c r="K115" s="111">
        <v>1</v>
      </c>
      <c r="L115" s="111">
        <v>1</v>
      </c>
      <c r="M115" s="111">
        <v>0</v>
      </c>
      <c r="N115" s="54"/>
      <c r="O115" s="254" t="s">
        <v>216</v>
      </c>
      <c r="P115" s="112">
        <v>1</v>
      </c>
      <c r="Q115" s="25"/>
      <c r="R115" s="112">
        <v>1</v>
      </c>
      <c r="S115" s="112"/>
      <c r="T115" s="112">
        <f t="shared" si="24"/>
        <v>0</v>
      </c>
      <c r="U115" s="112"/>
      <c r="V115" s="54"/>
      <c r="W115" s="113"/>
      <c r="X115" s="113" t="e">
        <f t="shared" si="23"/>
        <v>#REF!</v>
      </c>
      <c r="Y115" s="278">
        <v>34.261000000000003</v>
      </c>
      <c r="Z115" s="235"/>
      <c r="AA115" s="235"/>
      <c r="AB115" s="235"/>
    </row>
    <row r="116" spans="1:28" hidden="1" x14ac:dyDescent="0.25">
      <c r="A116" s="54" t="e">
        <f>#REF!*1000</f>
        <v>#REF!</v>
      </c>
      <c r="D116" s="254">
        <v>0.94</v>
      </c>
      <c r="G116" s="54" t="str">
        <f t="shared" si="19"/>
        <v>1</v>
      </c>
      <c r="H116" s="54" t="str">
        <f t="shared" si="20"/>
        <v>1</v>
      </c>
      <c r="I116" s="54" t="str">
        <f t="shared" si="21"/>
        <v>0</v>
      </c>
      <c r="J116" s="54"/>
      <c r="K116" s="111">
        <v>1</v>
      </c>
      <c r="L116" s="111">
        <v>1</v>
      </c>
      <c r="M116" s="111">
        <v>0</v>
      </c>
      <c r="N116" s="54"/>
      <c r="O116" s="254" t="s">
        <v>216</v>
      </c>
      <c r="P116" s="112">
        <v>1</v>
      </c>
      <c r="Q116" s="25"/>
      <c r="R116" s="112">
        <v>1</v>
      </c>
      <c r="S116" s="112"/>
      <c r="T116" s="112">
        <f t="shared" si="24"/>
        <v>0</v>
      </c>
      <c r="U116" s="112"/>
      <c r="V116" s="54"/>
      <c r="W116" s="113"/>
      <c r="X116" s="113" t="e">
        <f t="shared" si="23"/>
        <v>#REF!</v>
      </c>
      <c r="Y116" s="278">
        <v>34.405999999999999</v>
      </c>
      <c r="Z116" s="235"/>
      <c r="AA116" s="235"/>
      <c r="AB116" s="235"/>
    </row>
    <row r="117" spans="1:28" hidden="1" x14ac:dyDescent="0.25">
      <c r="A117" s="54" t="e">
        <f>#REF!*1000</f>
        <v>#REF!</v>
      </c>
      <c r="D117" s="254">
        <v>0.91</v>
      </c>
      <c r="G117" s="54" t="str">
        <f t="shared" si="19"/>
        <v>1</v>
      </c>
      <c r="H117" s="54" t="str">
        <f t="shared" si="20"/>
        <v>1</v>
      </c>
      <c r="I117" s="54" t="str">
        <f t="shared" si="21"/>
        <v>0</v>
      </c>
      <c r="J117" s="54"/>
      <c r="K117" s="111">
        <v>1</v>
      </c>
      <c r="L117" s="111">
        <v>1</v>
      </c>
      <c r="M117" s="111">
        <v>0</v>
      </c>
      <c r="N117" s="54"/>
      <c r="O117" s="254" t="s">
        <v>216</v>
      </c>
      <c r="P117" s="112">
        <v>1</v>
      </c>
      <c r="Q117" s="25"/>
      <c r="R117" s="112">
        <v>1</v>
      </c>
      <c r="S117" s="112"/>
      <c r="T117" s="112">
        <f t="shared" si="24"/>
        <v>0</v>
      </c>
      <c r="U117" s="112"/>
      <c r="V117" s="54"/>
      <c r="W117" s="113"/>
      <c r="X117" s="113" t="e">
        <f t="shared" si="23"/>
        <v>#REF!</v>
      </c>
      <c r="Y117" s="278">
        <v>34.582000000000001</v>
      </c>
      <c r="Z117" s="235"/>
      <c r="AA117" s="235"/>
      <c r="AB117" s="235"/>
    </row>
    <row r="118" spans="1:28" hidden="1" x14ac:dyDescent="0.25">
      <c r="A118" s="54" t="e">
        <f>#REF!*1000</f>
        <v>#REF!</v>
      </c>
      <c r="D118" s="254">
        <v>0.81</v>
      </c>
      <c r="G118" s="54" t="str">
        <f t="shared" si="19"/>
        <v>1</v>
      </c>
      <c r="H118" s="54" t="str">
        <f t="shared" si="20"/>
        <v>1</v>
      </c>
      <c r="I118" s="54" t="str">
        <f t="shared" si="21"/>
        <v>0</v>
      </c>
      <c r="J118" s="54"/>
      <c r="K118" s="111">
        <v>1</v>
      </c>
      <c r="L118" s="111">
        <v>1</v>
      </c>
      <c r="M118" s="111">
        <v>0</v>
      </c>
      <c r="N118" s="54"/>
      <c r="O118" s="254" t="s">
        <v>216</v>
      </c>
      <c r="P118" s="112">
        <v>1</v>
      </c>
      <c r="Q118" s="25"/>
      <c r="R118" s="112">
        <v>1</v>
      </c>
      <c r="S118" s="112"/>
      <c r="T118" s="112">
        <f t="shared" ref="T118:T123" si="25">M118</f>
        <v>0</v>
      </c>
      <c r="U118" s="112"/>
      <c r="V118" s="54"/>
      <c r="W118" s="113"/>
      <c r="X118" s="113" t="e">
        <f t="shared" si="23"/>
        <v>#REF!</v>
      </c>
      <c r="Y118" s="278">
        <v>39.216999999999999</v>
      </c>
      <c r="Z118" s="235"/>
      <c r="AA118" s="235"/>
      <c r="AB118" s="235"/>
    </row>
    <row r="119" spans="1:28" hidden="1" x14ac:dyDescent="0.25">
      <c r="A119" s="54" t="e">
        <f>#REF!*1000</f>
        <v>#REF!</v>
      </c>
      <c r="D119" s="254">
        <v>0.91</v>
      </c>
      <c r="G119" s="54" t="str">
        <f t="shared" si="19"/>
        <v>1</v>
      </c>
      <c r="H119" s="54" t="str">
        <f t="shared" si="20"/>
        <v>1</v>
      </c>
      <c r="I119" s="54" t="str">
        <f t="shared" si="21"/>
        <v>0</v>
      </c>
      <c r="J119" s="54"/>
      <c r="K119" s="111">
        <v>1</v>
      </c>
      <c r="L119" s="111">
        <v>1</v>
      </c>
      <c r="M119" s="111">
        <v>0</v>
      </c>
      <c r="N119" s="54"/>
      <c r="O119" s="254" t="s">
        <v>216</v>
      </c>
      <c r="P119" s="112">
        <v>1</v>
      </c>
      <c r="Q119" s="25"/>
      <c r="R119" s="112">
        <v>1</v>
      </c>
      <c r="S119" s="112"/>
      <c r="T119" s="112">
        <f t="shared" si="25"/>
        <v>0</v>
      </c>
      <c r="U119" s="112"/>
      <c r="V119" s="54"/>
      <c r="W119" s="113"/>
      <c r="X119" s="113" t="e">
        <f t="shared" si="23"/>
        <v>#REF!</v>
      </c>
      <c r="Y119" s="278">
        <v>39.283000000000001</v>
      </c>
      <c r="Z119" s="235"/>
      <c r="AA119" s="235"/>
      <c r="AB119" s="235"/>
    </row>
    <row r="120" spans="1:28" hidden="1" x14ac:dyDescent="0.25">
      <c r="A120" s="54" t="e">
        <f>#REF!*1000</f>
        <v>#REF!</v>
      </c>
      <c r="D120" s="254">
        <v>0.93</v>
      </c>
      <c r="G120" s="54" t="str">
        <f t="shared" si="19"/>
        <v>1</v>
      </c>
      <c r="H120" s="54" t="str">
        <f t="shared" si="20"/>
        <v>1</v>
      </c>
      <c r="I120" s="54" t="str">
        <f t="shared" si="21"/>
        <v>0</v>
      </c>
      <c r="J120" s="54"/>
      <c r="K120" s="111">
        <v>1</v>
      </c>
      <c r="L120" s="111">
        <v>1</v>
      </c>
      <c r="M120" s="111">
        <v>0</v>
      </c>
      <c r="N120" s="54"/>
      <c r="O120" s="254" t="s">
        <v>216</v>
      </c>
      <c r="P120" s="112">
        <v>1</v>
      </c>
      <c r="Q120" s="25"/>
      <c r="R120" s="112">
        <v>1</v>
      </c>
      <c r="S120" s="112"/>
      <c r="T120" s="112">
        <f t="shared" si="25"/>
        <v>0</v>
      </c>
      <c r="U120" s="112"/>
      <c r="V120" s="54"/>
      <c r="W120" s="113"/>
      <c r="X120" s="113" t="e">
        <f t="shared" si="23"/>
        <v>#REF!</v>
      </c>
      <c r="Y120" s="278">
        <v>40.01</v>
      </c>
      <c r="Z120" s="235"/>
      <c r="AA120" s="235"/>
      <c r="AB120" s="235"/>
    </row>
    <row r="121" spans="1:28" hidden="1" x14ac:dyDescent="0.25">
      <c r="A121" s="54" t="e">
        <f>#REF!*1000</f>
        <v>#REF!</v>
      </c>
      <c r="D121" s="254">
        <v>0.79</v>
      </c>
      <c r="G121" s="54" t="str">
        <f t="shared" si="19"/>
        <v>1</v>
      </c>
      <c r="H121" s="54" t="str">
        <f t="shared" si="20"/>
        <v>1</v>
      </c>
      <c r="I121" s="54" t="str">
        <f t="shared" si="21"/>
        <v>0</v>
      </c>
      <c r="J121" s="54"/>
      <c r="K121" s="111">
        <v>1</v>
      </c>
      <c r="L121" s="111">
        <v>1</v>
      </c>
      <c r="M121" s="111">
        <v>0</v>
      </c>
      <c r="N121" s="54"/>
      <c r="O121" s="254" t="s">
        <v>216</v>
      </c>
      <c r="P121" s="112">
        <v>1</v>
      </c>
      <c r="Q121" s="25"/>
      <c r="R121" s="112">
        <v>1</v>
      </c>
      <c r="S121" s="112"/>
      <c r="T121" s="112">
        <f t="shared" si="25"/>
        <v>0</v>
      </c>
      <c r="U121" s="112"/>
      <c r="V121" s="54"/>
      <c r="W121" s="113"/>
      <c r="X121" s="113" t="e">
        <f t="shared" si="23"/>
        <v>#REF!</v>
      </c>
      <c r="Y121" s="278">
        <v>41.67</v>
      </c>
      <c r="Z121" s="235"/>
      <c r="AA121" s="235"/>
      <c r="AB121" s="235"/>
    </row>
    <row r="122" spans="1:28" hidden="1" x14ac:dyDescent="0.25">
      <c r="A122" s="54" t="e">
        <f>#REF!*1000</f>
        <v>#REF!</v>
      </c>
      <c r="D122" s="254">
        <v>0.76</v>
      </c>
      <c r="G122" s="54" t="str">
        <f t="shared" si="19"/>
        <v>1</v>
      </c>
      <c r="H122" s="54" t="str">
        <f t="shared" si="20"/>
        <v>1</v>
      </c>
      <c r="I122" s="54" t="str">
        <f t="shared" si="21"/>
        <v>0</v>
      </c>
      <c r="J122" s="54"/>
      <c r="K122" s="111">
        <v>1</v>
      </c>
      <c r="L122" s="111">
        <v>1</v>
      </c>
      <c r="M122" s="111">
        <v>0</v>
      </c>
      <c r="N122" s="54"/>
      <c r="O122" s="254" t="s">
        <v>216</v>
      </c>
      <c r="P122" s="112">
        <v>1</v>
      </c>
      <c r="Q122" s="25"/>
      <c r="R122" s="112">
        <v>1</v>
      </c>
      <c r="S122" s="112"/>
      <c r="T122" s="112">
        <f t="shared" si="25"/>
        <v>0</v>
      </c>
      <c r="U122" s="112"/>
      <c r="V122" s="54"/>
      <c r="W122" s="113"/>
      <c r="X122" s="113" t="e">
        <f t="shared" si="23"/>
        <v>#REF!</v>
      </c>
      <c r="Y122" s="278">
        <v>41.765999999999998</v>
      </c>
      <c r="Z122" s="235"/>
      <c r="AA122" s="235"/>
      <c r="AB122" s="235"/>
    </row>
    <row r="123" spans="1:28" hidden="1" x14ac:dyDescent="0.25">
      <c r="A123" s="54" t="e">
        <f>#REF!*1000</f>
        <v>#REF!</v>
      </c>
      <c r="D123" s="254">
        <v>0.92</v>
      </c>
      <c r="G123" s="54" t="str">
        <f t="shared" si="19"/>
        <v>1</v>
      </c>
      <c r="H123" s="54" t="str">
        <f t="shared" si="20"/>
        <v>1</v>
      </c>
      <c r="I123" s="54" t="str">
        <f t="shared" si="21"/>
        <v>0</v>
      </c>
      <c r="J123" s="54"/>
      <c r="K123" s="111">
        <v>1</v>
      </c>
      <c r="L123" s="111">
        <v>1</v>
      </c>
      <c r="M123" s="111">
        <v>0</v>
      </c>
      <c r="N123" s="54"/>
      <c r="O123" s="254" t="s">
        <v>216</v>
      </c>
      <c r="P123" s="112">
        <v>1</v>
      </c>
      <c r="Q123" s="25"/>
      <c r="R123" s="112">
        <v>1</v>
      </c>
      <c r="S123" s="112"/>
      <c r="T123" s="112">
        <f t="shared" si="25"/>
        <v>0</v>
      </c>
      <c r="U123" s="112"/>
      <c r="V123" s="54"/>
      <c r="W123" s="113"/>
      <c r="X123" s="113" t="e">
        <f t="shared" si="23"/>
        <v>#REF!</v>
      </c>
      <c r="Y123" s="278">
        <v>42.040999999999997</v>
      </c>
      <c r="Z123" s="235"/>
      <c r="AA123" s="235"/>
      <c r="AB123" s="235"/>
    </row>
    <row r="124" spans="1:28" hidden="1" x14ac:dyDescent="0.25">
      <c r="A124" s="54" t="e">
        <f>#REF!*1000</f>
        <v>#REF!</v>
      </c>
      <c r="D124" s="254">
        <v>1.1499999999999999</v>
      </c>
      <c r="G124" s="54" t="str">
        <f t="shared" si="19"/>
        <v>1</v>
      </c>
      <c r="H124" s="54" t="str">
        <f t="shared" si="20"/>
        <v>1</v>
      </c>
      <c r="I124" s="54" t="str">
        <f t="shared" si="21"/>
        <v>0</v>
      </c>
      <c r="J124" s="54"/>
      <c r="K124" s="111">
        <v>1</v>
      </c>
      <c r="L124" s="111">
        <v>1</v>
      </c>
      <c r="M124" s="111">
        <v>0</v>
      </c>
      <c r="N124" s="54"/>
      <c r="O124" s="254" t="s">
        <v>216</v>
      </c>
      <c r="P124" s="112">
        <v>1</v>
      </c>
      <c r="Q124" s="25"/>
      <c r="R124" s="112">
        <v>1</v>
      </c>
      <c r="S124" s="112"/>
      <c r="T124" s="112">
        <f t="shared" ref="T124:T127" si="26">M124</f>
        <v>0</v>
      </c>
      <c r="U124" s="112"/>
      <c r="V124" s="54"/>
      <c r="W124" s="113"/>
      <c r="X124" s="113" t="e">
        <f t="shared" si="23"/>
        <v>#REF!</v>
      </c>
      <c r="Y124" s="278">
        <v>45.276000000000003</v>
      </c>
      <c r="Z124" s="235"/>
      <c r="AA124" s="235"/>
      <c r="AB124" s="235"/>
    </row>
    <row r="125" spans="1:28" hidden="1" x14ac:dyDescent="0.25">
      <c r="A125" s="54" t="e">
        <f>#REF!*1000</f>
        <v>#REF!</v>
      </c>
      <c r="D125" s="254">
        <v>1.33</v>
      </c>
      <c r="G125" s="54" t="str">
        <f t="shared" si="19"/>
        <v>1</v>
      </c>
      <c r="H125" s="54" t="str">
        <f t="shared" si="20"/>
        <v>1</v>
      </c>
      <c r="I125" s="54" t="str">
        <f t="shared" si="21"/>
        <v>1</v>
      </c>
      <c r="J125" s="54"/>
      <c r="K125" s="111">
        <v>1</v>
      </c>
      <c r="L125" s="111">
        <v>1</v>
      </c>
      <c r="M125" s="111">
        <v>1</v>
      </c>
      <c r="N125" s="54"/>
      <c r="O125" s="254" t="s">
        <v>216</v>
      </c>
      <c r="P125" s="112">
        <v>1</v>
      </c>
      <c r="Q125" s="25"/>
      <c r="R125" s="112">
        <v>1</v>
      </c>
      <c r="S125" s="112"/>
      <c r="T125" s="112">
        <f t="shared" si="26"/>
        <v>1</v>
      </c>
      <c r="U125" s="112"/>
      <c r="V125" s="54"/>
      <c r="W125" s="113"/>
      <c r="X125" s="113" t="e">
        <f t="shared" si="23"/>
        <v>#REF!</v>
      </c>
      <c r="Y125" s="278">
        <v>46.085999999999999</v>
      </c>
      <c r="Z125" s="235"/>
      <c r="AA125" s="235"/>
      <c r="AB125" s="235"/>
    </row>
    <row r="126" spans="1:28" hidden="1" x14ac:dyDescent="0.25">
      <c r="A126" s="54" t="e">
        <f>#REF!*1000</f>
        <v>#REF!</v>
      </c>
      <c r="D126" s="254">
        <v>0.88</v>
      </c>
      <c r="G126" s="54" t="str">
        <f t="shared" si="19"/>
        <v>1</v>
      </c>
      <c r="H126" s="54" t="str">
        <f t="shared" si="20"/>
        <v>1</v>
      </c>
      <c r="I126" s="54" t="str">
        <f t="shared" si="21"/>
        <v>0</v>
      </c>
      <c r="J126" s="54"/>
      <c r="K126" s="111">
        <v>1</v>
      </c>
      <c r="L126" s="111">
        <v>1</v>
      </c>
      <c r="M126" s="111">
        <v>0</v>
      </c>
      <c r="N126" s="54"/>
      <c r="O126" s="254" t="s">
        <v>216</v>
      </c>
      <c r="P126" s="112">
        <v>1</v>
      </c>
      <c r="Q126" s="25"/>
      <c r="R126" s="112">
        <v>1</v>
      </c>
      <c r="S126" s="112"/>
      <c r="T126" s="112">
        <f t="shared" si="26"/>
        <v>0</v>
      </c>
      <c r="U126" s="112"/>
      <c r="V126" s="54"/>
      <c r="W126" s="113"/>
      <c r="X126" s="113" t="e">
        <f t="shared" si="23"/>
        <v>#REF!</v>
      </c>
      <c r="Y126" s="278">
        <v>46.241999999999997</v>
      </c>
      <c r="Z126" s="235"/>
      <c r="AA126" s="235"/>
      <c r="AB126" s="235"/>
    </row>
    <row r="127" spans="1:28" hidden="1" x14ac:dyDescent="0.25">
      <c r="A127" s="54" t="e">
        <f>#REF!*1000</f>
        <v>#REF!</v>
      </c>
      <c r="D127" s="254">
        <v>0.93</v>
      </c>
      <c r="G127" s="54" t="str">
        <f t="shared" si="19"/>
        <v>1</v>
      </c>
      <c r="H127" s="54" t="str">
        <f t="shared" si="20"/>
        <v>1</v>
      </c>
      <c r="I127" s="54" t="str">
        <f t="shared" si="21"/>
        <v>0</v>
      </c>
      <c r="J127" s="54"/>
      <c r="K127" s="111">
        <v>1</v>
      </c>
      <c r="L127" s="111">
        <v>1</v>
      </c>
      <c r="M127" s="111">
        <v>0</v>
      </c>
      <c r="N127" s="54"/>
      <c r="O127" s="254" t="s">
        <v>216</v>
      </c>
      <c r="P127" s="112">
        <v>1</v>
      </c>
      <c r="Q127" s="25"/>
      <c r="R127" s="112">
        <v>1</v>
      </c>
      <c r="S127" s="112"/>
      <c r="T127" s="112">
        <f t="shared" si="26"/>
        <v>0</v>
      </c>
      <c r="U127" s="112"/>
      <c r="V127" s="54"/>
      <c r="W127" s="113"/>
      <c r="X127" s="113" t="e">
        <f t="shared" si="23"/>
        <v>#REF!</v>
      </c>
      <c r="Y127" s="278">
        <v>46.350999999999999</v>
      </c>
      <c r="Z127" s="235"/>
      <c r="AA127" s="235"/>
      <c r="AB127" s="235"/>
    </row>
    <row r="128" spans="1:28" hidden="1" x14ac:dyDescent="0.25">
      <c r="A128" s="54" t="e">
        <f>#REF!*1000</f>
        <v>#REF!</v>
      </c>
      <c r="D128" s="254">
        <v>1.1100000000000001</v>
      </c>
      <c r="G128" s="54" t="str">
        <f t="shared" si="19"/>
        <v>1</v>
      </c>
      <c r="H128" s="54" t="str">
        <f t="shared" si="20"/>
        <v>1</v>
      </c>
      <c r="I128" s="54" t="str">
        <f t="shared" si="21"/>
        <v>0</v>
      </c>
      <c r="J128" s="54"/>
      <c r="K128" s="111">
        <v>1</v>
      </c>
      <c r="L128" s="111">
        <v>1</v>
      </c>
      <c r="M128" s="111">
        <v>0</v>
      </c>
      <c r="N128" s="54"/>
      <c r="O128" s="254" t="s">
        <v>216</v>
      </c>
      <c r="P128" s="112">
        <v>1</v>
      </c>
      <c r="Q128" s="25"/>
      <c r="R128" s="112">
        <v>1</v>
      </c>
      <c r="S128" s="112"/>
      <c r="T128" s="112">
        <f t="shared" ref="T128:T137" si="27">M128</f>
        <v>0</v>
      </c>
      <c r="U128" s="112"/>
      <c r="V128" s="54"/>
      <c r="W128" s="113"/>
      <c r="X128" s="113" t="e">
        <f t="shared" si="23"/>
        <v>#REF!</v>
      </c>
      <c r="Y128" s="278">
        <v>55.555</v>
      </c>
      <c r="Z128" s="235"/>
      <c r="AA128" s="235"/>
      <c r="AB128" s="235"/>
    </row>
    <row r="129" spans="1:28" hidden="1" x14ac:dyDescent="0.25">
      <c r="A129" s="54" t="e">
        <f>#REF!*1000</f>
        <v>#REF!</v>
      </c>
      <c r="D129" s="254">
        <v>0.81</v>
      </c>
      <c r="G129" s="54" t="str">
        <f t="shared" si="19"/>
        <v>1</v>
      </c>
      <c r="H129" s="54" t="str">
        <f t="shared" si="20"/>
        <v>1</v>
      </c>
      <c r="I129" s="54" t="str">
        <f t="shared" si="21"/>
        <v>0</v>
      </c>
      <c r="J129" s="54"/>
      <c r="K129" s="111">
        <v>1</v>
      </c>
      <c r="L129" s="111">
        <v>1</v>
      </c>
      <c r="M129" s="111">
        <v>0</v>
      </c>
      <c r="N129" s="54"/>
      <c r="O129" s="254" t="s">
        <v>216</v>
      </c>
      <c r="P129" s="112">
        <v>1</v>
      </c>
      <c r="Q129" s="25"/>
      <c r="R129" s="112">
        <v>1</v>
      </c>
      <c r="S129" s="112"/>
      <c r="T129" s="112">
        <f t="shared" si="27"/>
        <v>0</v>
      </c>
      <c r="U129" s="112"/>
      <c r="V129" s="54"/>
      <c r="W129" s="113"/>
      <c r="X129" s="113" t="e">
        <f t="shared" si="23"/>
        <v>#REF!</v>
      </c>
      <c r="Y129" s="278">
        <v>55.921999999999997</v>
      </c>
      <c r="Z129" s="235"/>
      <c r="AA129" s="235"/>
      <c r="AB129" s="235"/>
    </row>
    <row r="130" spans="1:28" hidden="1" x14ac:dyDescent="0.25">
      <c r="A130" s="54" t="e">
        <f>#REF!*1000</f>
        <v>#REF!</v>
      </c>
      <c r="D130" s="254">
        <v>1.31</v>
      </c>
      <c r="G130" s="54" t="str">
        <f t="shared" si="19"/>
        <v>1</v>
      </c>
      <c r="H130" s="54" t="str">
        <f t="shared" si="20"/>
        <v>1</v>
      </c>
      <c r="I130" s="54" t="str">
        <f t="shared" si="21"/>
        <v>1</v>
      </c>
      <c r="J130" s="54"/>
      <c r="K130" s="111">
        <v>1</v>
      </c>
      <c r="L130" s="111">
        <v>1</v>
      </c>
      <c r="M130" s="111">
        <v>1</v>
      </c>
      <c r="N130" s="54"/>
      <c r="O130" s="254" t="s">
        <v>216</v>
      </c>
      <c r="P130" s="112">
        <v>1</v>
      </c>
      <c r="Q130" s="25"/>
      <c r="R130" s="112">
        <v>1</v>
      </c>
      <c r="S130" s="112"/>
      <c r="T130" s="112">
        <f t="shared" si="27"/>
        <v>1</v>
      </c>
      <c r="U130" s="112"/>
      <c r="V130" s="54"/>
      <c r="W130" s="113"/>
      <c r="X130" s="113" t="e">
        <f t="shared" si="23"/>
        <v>#REF!</v>
      </c>
      <c r="Y130" s="278">
        <v>56.085999999999999</v>
      </c>
      <c r="Z130" s="235"/>
      <c r="AA130" s="235"/>
      <c r="AB130" s="235"/>
    </row>
    <row r="131" spans="1:28" hidden="1" x14ac:dyDescent="0.25">
      <c r="A131" s="54" t="e">
        <f>#REF!*1000</f>
        <v>#REF!</v>
      </c>
      <c r="D131" s="254">
        <v>0.76</v>
      </c>
      <c r="G131" s="54" t="str">
        <f t="shared" si="19"/>
        <v>1</v>
      </c>
      <c r="H131" s="54" t="str">
        <f t="shared" si="20"/>
        <v>1</v>
      </c>
      <c r="I131" s="54" t="str">
        <f t="shared" si="21"/>
        <v>0</v>
      </c>
      <c r="J131" s="54"/>
      <c r="K131" s="111">
        <v>1</v>
      </c>
      <c r="L131" s="111">
        <v>1</v>
      </c>
      <c r="M131" s="111">
        <v>0</v>
      </c>
      <c r="N131" s="54"/>
      <c r="O131" s="254" t="s">
        <v>216</v>
      </c>
      <c r="P131" s="112">
        <v>1</v>
      </c>
      <c r="Q131" s="25"/>
      <c r="R131" s="112">
        <v>1</v>
      </c>
      <c r="S131" s="112"/>
      <c r="T131" s="112">
        <f t="shared" si="27"/>
        <v>0</v>
      </c>
      <c r="U131" s="112"/>
      <c r="V131" s="54"/>
      <c r="W131" s="113"/>
      <c r="X131" s="113" t="e">
        <f t="shared" si="23"/>
        <v>#REF!</v>
      </c>
      <c r="Y131" s="278">
        <v>56.401000000000003</v>
      </c>
      <c r="Z131" s="235"/>
      <c r="AA131" s="235"/>
      <c r="AB131" s="235"/>
    </row>
    <row r="132" spans="1:28" hidden="1" x14ac:dyDescent="0.25">
      <c r="A132" s="54" t="e">
        <f>#REF!*1000</f>
        <v>#REF!</v>
      </c>
      <c r="D132" s="254">
        <v>1.1399999999999999</v>
      </c>
      <c r="G132" s="54" t="str">
        <f t="shared" si="19"/>
        <v>1</v>
      </c>
      <c r="H132" s="54" t="str">
        <f t="shared" si="20"/>
        <v>1</v>
      </c>
      <c r="I132" s="54" t="str">
        <f t="shared" si="21"/>
        <v>0</v>
      </c>
      <c r="J132" s="54"/>
      <c r="K132" s="111">
        <v>1</v>
      </c>
      <c r="L132" s="111">
        <v>1</v>
      </c>
      <c r="M132" s="111">
        <v>0</v>
      </c>
      <c r="N132" s="54"/>
      <c r="O132" s="254" t="s">
        <v>216</v>
      </c>
      <c r="P132" s="112">
        <v>1</v>
      </c>
      <c r="Q132" s="25"/>
      <c r="R132" s="112">
        <v>1</v>
      </c>
      <c r="S132" s="112"/>
      <c r="T132" s="112">
        <f t="shared" si="27"/>
        <v>0</v>
      </c>
      <c r="U132" s="112"/>
      <c r="V132" s="54"/>
      <c r="W132" s="113"/>
      <c r="X132" s="113" t="e">
        <f t="shared" si="23"/>
        <v>#REF!</v>
      </c>
      <c r="Y132" s="278">
        <v>56.591999999999999</v>
      </c>
      <c r="Z132" s="235"/>
      <c r="AA132" s="235"/>
      <c r="AB132" s="235"/>
    </row>
    <row r="133" spans="1:28" hidden="1" x14ac:dyDescent="0.25">
      <c r="A133" s="54" t="e">
        <f>#REF!*1000</f>
        <v>#REF!</v>
      </c>
      <c r="D133" s="254">
        <v>1.18</v>
      </c>
      <c r="G133" s="54" t="str">
        <f t="shared" si="19"/>
        <v>1</v>
      </c>
      <c r="H133" s="54" t="str">
        <f t="shared" si="20"/>
        <v>1</v>
      </c>
      <c r="I133" s="54" t="str">
        <f t="shared" si="21"/>
        <v>0</v>
      </c>
      <c r="J133" s="54"/>
      <c r="K133" s="111">
        <v>1</v>
      </c>
      <c r="L133" s="111">
        <v>1</v>
      </c>
      <c r="M133" s="111">
        <v>0</v>
      </c>
      <c r="N133" s="54"/>
      <c r="O133" s="254" t="s">
        <v>216</v>
      </c>
      <c r="P133" s="112">
        <v>1</v>
      </c>
      <c r="Q133" s="25"/>
      <c r="R133" s="112">
        <v>1</v>
      </c>
      <c r="S133" s="112"/>
      <c r="T133" s="112">
        <f t="shared" si="27"/>
        <v>0</v>
      </c>
      <c r="U133" s="112"/>
      <c r="V133" s="54"/>
      <c r="W133" s="113"/>
      <c r="X133" s="113" t="e">
        <f t="shared" si="23"/>
        <v>#REF!</v>
      </c>
      <c r="Y133" s="278">
        <v>56.848999999999997</v>
      </c>
      <c r="Z133" s="235"/>
      <c r="AA133" s="235"/>
      <c r="AB133" s="235"/>
    </row>
    <row r="134" spans="1:28" hidden="1" x14ac:dyDescent="0.25">
      <c r="A134" s="54" t="e">
        <f>#REF!*1000</f>
        <v>#REF!</v>
      </c>
      <c r="D134" s="254">
        <v>0.93</v>
      </c>
      <c r="G134" s="54" t="str">
        <f t="shared" si="19"/>
        <v>1</v>
      </c>
      <c r="H134" s="54" t="str">
        <f t="shared" si="20"/>
        <v>1</v>
      </c>
      <c r="I134" s="54" t="str">
        <f t="shared" si="21"/>
        <v>0</v>
      </c>
      <c r="J134" s="54"/>
      <c r="K134" s="111">
        <v>1</v>
      </c>
      <c r="L134" s="111">
        <v>1</v>
      </c>
      <c r="M134" s="111">
        <v>0</v>
      </c>
      <c r="N134" s="54"/>
      <c r="O134" s="254" t="s">
        <v>216</v>
      </c>
      <c r="P134" s="112">
        <v>1</v>
      </c>
      <c r="Q134" s="25"/>
      <c r="R134" s="112">
        <v>1</v>
      </c>
      <c r="S134" s="112"/>
      <c r="T134" s="112">
        <f t="shared" si="27"/>
        <v>0</v>
      </c>
      <c r="U134" s="112"/>
      <c r="V134" s="54"/>
      <c r="W134" s="113"/>
      <c r="X134" s="113" t="e">
        <f t="shared" si="23"/>
        <v>#REF!</v>
      </c>
      <c r="Y134" s="278">
        <v>57.13</v>
      </c>
      <c r="Z134" s="235"/>
      <c r="AA134" s="235"/>
      <c r="AB134" s="235"/>
    </row>
    <row r="135" spans="1:28" hidden="1" x14ac:dyDescent="0.25">
      <c r="A135" s="54" t="e">
        <f>#REF!*1000</f>
        <v>#REF!</v>
      </c>
      <c r="D135" s="254">
        <v>0.78</v>
      </c>
      <c r="G135" s="54" t="str">
        <f t="shared" si="19"/>
        <v>1</v>
      </c>
      <c r="H135" s="54" t="str">
        <f t="shared" si="20"/>
        <v>1</v>
      </c>
      <c r="I135" s="54" t="str">
        <f t="shared" si="21"/>
        <v>0</v>
      </c>
      <c r="J135" s="54"/>
      <c r="K135" s="111">
        <v>1</v>
      </c>
      <c r="L135" s="111">
        <v>1</v>
      </c>
      <c r="M135" s="111">
        <v>0</v>
      </c>
      <c r="N135" s="54"/>
      <c r="O135" s="254" t="s">
        <v>216</v>
      </c>
      <c r="P135" s="112">
        <v>1</v>
      </c>
      <c r="Q135" s="25"/>
      <c r="R135" s="112">
        <v>1</v>
      </c>
      <c r="S135" s="112"/>
      <c r="T135" s="112">
        <f t="shared" si="27"/>
        <v>0</v>
      </c>
      <c r="U135" s="112"/>
      <c r="V135" s="54"/>
      <c r="W135" s="113"/>
      <c r="X135" s="113" t="e">
        <f t="shared" si="23"/>
        <v>#REF!</v>
      </c>
      <c r="Y135" s="278">
        <v>57.204000000000001</v>
      </c>
      <c r="Z135" s="235"/>
      <c r="AA135" s="235"/>
      <c r="AB135" s="235"/>
    </row>
    <row r="136" spans="1:28" hidden="1" x14ac:dyDescent="0.25">
      <c r="A136" s="54" t="e">
        <f>#REF!*1000</f>
        <v>#REF!</v>
      </c>
      <c r="D136" s="254">
        <v>1.17</v>
      </c>
      <c r="G136" s="54" t="str">
        <f t="shared" si="19"/>
        <v>1</v>
      </c>
      <c r="H136" s="54" t="str">
        <f t="shared" si="20"/>
        <v>1</v>
      </c>
      <c r="I136" s="54" t="str">
        <f t="shared" si="21"/>
        <v>0</v>
      </c>
      <c r="J136" s="54"/>
      <c r="K136" s="111">
        <v>1</v>
      </c>
      <c r="L136" s="111">
        <v>1</v>
      </c>
      <c r="M136" s="111">
        <v>0</v>
      </c>
      <c r="N136" s="54"/>
      <c r="O136" s="254" t="s">
        <v>216</v>
      </c>
      <c r="P136" s="112">
        <v>1</v>
      </c>
      <c r="Q136" s="25"/>
      <c r="R136" s="112">
        <v>1</v>
      </c>
      <c r="S136" s="112"/>
      <c r="T136" s="112">
        <f t="shared" si="27"/>
        <v>0</v>
      </c>
      <c r="U136" s="112"/>
      <c r="V136" s="54"/>
      <c r="W136" s="113"/>
      <c r="X136" s="113" t="e">
        <f t="shared" si="23"/>
        <v>#REF!</v>
      </c>
      <c r="Y136" s="278">
        <v>57.633000000000003</v>
      </c>
      <c r="Z136" s="235"/>
      <c r="AA136" s="235"/>
      <c r="AB136" s="235"/>
    </row>
    <row r="137" spans="1:28" hidden="1" x14ac:dyDescent="0.25">
      <c r="A137" s="54" t="e">
        <f>#REF!*1000</f>
        <v>#REF!</v>
      </c>
      <c r="D137" s="254">
        <v>0.9</v>
      </c>
      <c r="G137" s="54" t="str">
        <f t="shared" si="19"/>
        <v>1</v>
      </c>
      <c r="H137" s="54" t="str">
        <f t="shared" si="20"/>
        <v>1</v>
      </c>
      <c r="I137" s="54" t="str">
        <f t="shared" si="21"/>
        <v>0</v>
      </c>
      <c r="J137" s="54"/>
      <c r="K137" s="111">
        <v>1</v>
      </c>
      <c r="L137" s="111">
        <v>1</v>
      </c>
      <c r="M137" s="111">
        <v>0</v>
      </c>
      <c r="N137" s="54"/>
      <c r="O137" s="254" t="s">
        <v>216</v>
      </c>
      <c r="P137" s="112">
        <v>1</v>
      </c>
      <c r="Q137" s="25"/>
      <c r="R137" s="112">
        <v>1</v>
      </c>
      <c r="S137" s="112"/>
      <c r="T137" s="112">
        <f t="shared" si="27"/>
        <v>0</v>
      </c>
      <c r="U137" s="112"/>
      <c r="V137" s="54"/>
      <c r="W137" s="113"/>
      <c r="X137" s="113" t="e">
        <f t="shared" si="23"/>
        <v>#REF!</v>
      </c>
      <c r="Y137" s="278">
        <v>57.921999999999997</v>
      </c>
      <c r="Z137" s="235"/>
      <c r="AA137" s="235"/>
      <c r="AB137" s="235"/>
    </row>
    <row r="138" spans="1:28" hidden="1" x14ac:dyDescent="0.25">
      <c r="A138" s="54" t="e">
        <f>#REF!*1000</f>
        <v>#REF!</v>
      </c>
      <c r="D138" s="254">
        <v>0.87</v>
      </c>
      <c r="G138" s="54" t="str">
        <f t="shared" si="19"/>
        <v>1</v>
      </c>
      <c r="H138" s="54" t="str">
        <f t="shared" si="20"/>
        <v>1</v>
      </c>
      <c r="I138" s="54" t="str">
        <f t="shared" si="21"/>
        <v>0</v>
      </c>
      <c r="J138" s="54"/>
      <c r="K138" s="111">
        <v>1</v>
      </c>
      <c r="L138" s="111">
        <v>1</v>
      </c>
      <c r="M138" s="111">
        <v>0</v>
      </c>
      <c r="N138" s="54"/>
      <c r="O138" s="254" t="s">
        <v>216</v>
      </c>
      <c r="P138" s="112">
        <v>1</v>
      </c>
      <c r="Q138" s="25"/>
      <c r="R138" s="112">
        <v>1</v>
      </c>
      <c r="S138" s="112"/>
      <c r="T138" s="112">
        <f t="shared" ref="T138:T149" si="28">M138</f>
        <v>0</v>
      </c>
      <c r="U138" s="112"/>
      <c r="V138" s="54"/>
      <c r="W138" s="113"/>
      <c r="X138" s="113" t="e">
        <f t="shared" si="23"/>
        <v>#REF!</v>
      </c>
      <c r="Y138" s="278">
        <v>58.451999999999998</v>
      </c>
      <c r="Z138" s="235"/>
      <c r="AA138" s="235"/>
      <c r="AB138" s="235"/>
    </row>
    <row r="139" spans="1:28" hidden="1" x14ac:dyDescent="0.25">
      <c r="A139" s="54" t="e">
        <f>#REF!*1000</f>
        <v>#REF!</v>
      </c>
      <c r="D139" s="254">
        <v>1.06</v>
      </c>
      <c r="G139" s="54" t="str">
        <f t="shared" si="19"/>
        <v>1</v>
      </c>
      <c r="H139" s="54" t="str">
        <f t="shared" si="20"/>
        <v>1</v>
      </c>
      <c r="I139" s="54" t="str">
        <f t="shared" si="21"/>
        <v>0</v>
      </c>
      <c r="J139" s="54"/>
      <c r="K139" s="111">
        <v>1</v>
      </c>
      <c r="L139" s="111">
        <v>1</v>
      </c>
      <c r="M139" s="111">
        <v>0</v>
      </c>
      <c r="N139" s="54"/>
      <c r="O139" s="254" t="s">
        <v>216</v>
      </c>
      <c r="P139" s="112">
        <v>1</v>
      </c>
      <c r="Q139" s="25"/>
      <c r="R139" s="112">
        <v>1</v>
      </c>
      <c r="S139" s="112"/>
      <c r="T139" s="112">
        <f t="shared" si="28"/>
        <v>0</v>
      </c>
      <c r="U139" s="112"/>
      <c r="V139" s="54"/>
      <c r="W139" s="113"/>
      <c r="X139" s="113" t="e">
        <f t="shared" si="23"/>
        <v>#REF!</v>
      </c>
      <c r="Y139" s="278">
        <v>59.026000000000003</v>
      </c>
      <c r="Z139" s="235"/>
      <c r="AA139" s="235"/>
      <c r="AB139" s="235"/>
    </row>
    <row r="140" spans="1:28" hidden="1" x14ac:dyDescent="0.25">
      <c r="A140" s="54" t="e">
        <f>#REF!*1000</f>
        <v>#REF!</v>
      </c>
      <c r="D140" s="254">
        <v>1.39</v>
      </c>
      <c r="G140" s="54" t="str">
        <f t="shared" si="19"/>
        <v>1</v>
      </c>
      <c r="H140" s="54" t="str">
        <f t="shared" si="20"/>
        <v>1</v>
      </c>
      <c r="I140" s="54" t="str">
        <f t="shared" si="21"/>
        <v>1</v>
      </c>
      <c r="J140" s="54"/>
      <c r="K140" s="111">
        <v>1</v>
      </c>
      <c r="L140" s="111">
        <v>1</v>
      </c>
      <c r="M140" s="111">
        <v>1</v>
      </c>
      <c r="N140" s="54"/>
      <c r="O140" s="254" t="s">
        <v>216</v>
      </c>
      <c r="P140" s="112">
        <v>1</v>
      </c>
      <c r="Q140" s="25"/>
      <c r="R140" s="112">
        <v>1</v>
      </c>
      <c r="S140" s="112"/>
      <c r="T140" s="112">
        <f t="shared" si="28"/>
        <v>1</v>
      </c>
      <c r="U140" s="112"/>
      <c r="V140" s="54"/>
      <c r="W140" s="113"/>
      <c r="X140" s="113" t="e">
        <f t="shared" si="23"/>
        <v>#REF!</v>
      </c>
      <c r="Y140" s="278">
        <v>59.054000000000002</v>
      </c>
      <c r="Z140" s="235"/>
      <c r="AA140" s="235"/>
      <c r="AB140" s="235"/>
    </row>
    <row r="141" spans="1:28" hidden="1" x14ac:dyDescent="0.25">
      <c r="A141" s="54" t="e">
        <f>#REF!*1000</f>
        <v>#REF!</v>
      </c>
      <c r="D141" s="254">
        <v>0.81</v>
      </c>
      <c r="G141" s="54" t="str">
        <f t="shared" si="19"/>
        <v>1</v>
      </c>
      <c r="H141" s="54" t="str">
        <f t="shared" si="20"/>
        <v>1</v>
      </c>
      <c r="I141" s="54" t="str">
        <f t="shared" si="21"/>
        <v>0</v>
      </c>
      <c r="J141" s="54"/>
      <c r="K141" s="111">
        <v>1</v>
      </c>
      <c r="L141" s="111">
        <v>1</v>
      </c>
      <c r="M141" s="111">
        <v>0</v>
      </c>
      <c r="N141" s="54"/>
      <c r="O141" s="254" t="s">
        <v>216</v>
      </c>
      <c r="P141" s="112">
        <v>1</v>
      </c>
      <c r="Q141" s="25"/>
      <c r="R141" s="112">
        <v>1</v>
      </c>
      <c r="S141" s="112"/>
      <c r="T141" s="112">
        <f t="shared" si="28"/>
        <v>0</v>
      </c>
      <c r="U141" s="112"/>
      <c r="V141" s="54"/>
      <c r="W141" s="113"/>
      <c r="X141" s="113" t="e">
        <f t="shared" si="23"/>
        <v>#REF!</v>
      </c>
      <c r="Y141" s="278">
        <v>59.171999999999997</v>
      </c>
      <c r="Z141" s="235"/>
      <c r="AA141" s="235"/>
      <c r="AB141" s="235"/>
    </row>
    <row r="142" spans="1:28" hidden="1" x14ac:dyDescent="0.25">
      <c r="A142" s="54" t="e">
        <f>#REF!*1000</f>
        <v>#REF!</v>
      </c>
      <c r="D142" s="254">
        <v>0.8</v>
      </c>
      <c r="G142" s="54" t="str">
        <f t="shared" si="19"/>
        <v>1</v>
      </c>
      <c r="H142" s="54" t="str">
        <f t="shared" si="20"/>
        <v>1</v>
      </c>
      <c r="I142" s="54" t="str">
        <f t="shared" si="21"/>
        <v>0</v>
      </c>
      <c r="J142" s="54"/>
      <c r="K142" s="111">
        <v>1</v>
      </c>
      <c r="L142" s="111">
        <v>1</v>
      </c>
      <c r="M142" s="111">
        <v>0</v>
      </c>
      <c r="N142" s="54"/>
      <c r="O142" s="254" t="s">
        <v>216</v>
      </c>
      <c r="P142" s="112">
        <v>1</v>
      </c>
      <c r="Q142" s="25"/>
      <c r="R142" s="112">
        <v>1</v>
      </c>
      <c r="S142" s="112"/>
      <c r="T142" s="112">
        <f t="shared" si="28"/>
        <v>0</v>
      </c>
      <c r="U142" s="112"/>
      <c r="V142" s="54"/>
      <c r="W142" s="113"/>
      <c r="X142" s="113" t="e">
        <f t="shared" si="23"/>
        <v>#REF!</v>
      </c>
      <c r="Y142" s="278">
        <v>59.633000000000003</v>
      </c>
      <c r="Z142" s="235"/>
      <c r="AA142" s="235"/>
      <c r="AB142" s="235"/>
    </row>
    <row r="143" spans="1:28" hidden="1" x14ac:dyDescent="0.25">
      <c r="A143" s="54" t="e">
        <f>#REF!*1000</f>
        <v>#REF!</v>
      </c>
      <c r="D143" s="254">
        <v>1.07</v>
      </c>
      <c r="G143" s="54" t="str">
        <f t="shared" si="19"/>
        <v>1</v>
      </c>
      <c r="H143" s="54" t="str">
        <f t="shared" si="20"/>
        <v>1</v>
      </c>
      <c r="I143" s="54" t="str">
        <f t="shared" si="21"/>
        <v>0</v>
      </c>
      <c r="J143" s="54"/>
      <c r="K143" s="111">
        <v>1</v>
      </c>
      <c r="L143" s="111">
        <v>1</v>
      </c>
      <c r="M143" s="111">
        <v>0</v>
      </c>
      <c r="N143" s="54"/>
      <c r="O143" s="254" t="s">
        <v>216</v>
      </c>
      <c r="P143" s="112">
        <v>1</v>
      </c>
      <c r="Q143" s="25"/>
      <c r="R143" s="112">
        <v>1</v>
      </c>
      <c r="S143" s="112"/>
      <c r="T143" s="112">
        <f t="shared" si="28"/>
        <v>0</v>
      </c>
      <c r="U143" s="112"/>
      <c r="V143" s="54"/>
      <c r="W143" s="113"/>
      <c r="X143" s="113" t="e">
        <f t="shared" si="23"/>
        <v>#REF!</v>
      </c>
      <c r="Y143" s="278">
        <v>60.212000000000003</v>
      </c>
      <c r="Z143" s="235"/>
      <c r="AA143" s="235"/>
      <c r="AB143" s="235"/>
    </row>
    <row r="144" spans="1:28" hidden="1" x14ac:dyDescent="0.25">
      <c r="A144" s="54" t="e">
        <f>#REF!*1000</f>
        <v>#REF!</v>
      </c>
      <c r="D144" s="254">
        <v>1.1499999999999999</v>
      </c>
      <c r="G144" s="54" t="str">
        <f t="shared" si="19"/>
        <v>1</v>
      </c>
      <c r="H144" s="54" t="str">
        <f t="shared" si="20"/>
        <v>1</v>
      </c>
      <c r="I144" s="54" t="str">
        <f t="shared" si="21"/>
        <v>0</v>
      </c>
      <c r="J144" s="54"/>
      <c r="K144" s="111">
        <v>1</v>
      </c>
      <c r="L144" s="111">
        <v>1</v>
      </c>
      <c r="M144" s="111">
        <v>0</v>
      </c>
      <c r="N144" s="54"/>
      <c r="O144" s="254" t="s">
        <v>216</v>
      </c>
      <c r="P144" s="112">
        <v>1</v>
      </c>
      <c r="Q144" s="25"/>
      <c r="R144" s="112">
        <v>1</v>
      </c>
      <c r="S144" s="112"/>
      <c r="T144" s="112">
        <f t="shared" si="28"/>
        <v>0</v>
      </c>
      <c r="U144" s="112"/>
      <c r="V144" s="54"/>
      <c r="W144" s="113"/>
      <c r="X144" s="113" t="e">
        <f t="shared" si="23"/>
        <v>#REF!</v>
      </c>
      <c r="Y144" s="278">
        <v>61.261000000000003</v>
      </c>
      <c r="Z144" s="235"/>
      <c r="AA144" s="235"/>
      <c r="AB144" s="235"/>
    </row>
    <row r="145" spans="1:28" hidden="1" x14ac:dyDescent="0.25">
      <c r="A145" s="54" t="e">
        <f>#REF!*1000</f>
        <v>#REF!</v>
      </c>
      <c r="D145" s="254">
        <v>0.89</v>
      </c>
      <c r="G145" s="54" t="str">
        <f t="shared" si="19"/>
        <v>1</v>
      </c>
      <c r="H145" s="54" t="str">
        <f t="shared" si="20"/>
        <v>1</v>
      </c>
      <c r="I145" s="54" t="str">
        <f t="shared" si="21"/>
        <v>0</v>
      </c>
      <c r="J145" s="54"/>
      <c r="K145" s="111">
        <v>1</v>
      </c>
      <c r="L145" s="111">
        <v>1</v>
      </c>
      <c r="M145" s="111">
        <v>0</v>
      </c>
      <c r="N145" s="54"/>
      <c r="O145" s="254" t="s">
        <v>216</v>
      </c>
      <c r="P145" s="112">
        <v>1</v>
      </c>
      <c r="Q145" s="25"/>
      <c r="R145" s="112">
        <v>1</v>
      </c>
      <c r="S145" s="112"/>
      <c r="T145" s="112">
        <f t="shared" si="28"/>
        <v>0</v>
      </c>
      <c r="U145" s="112"/>
      <c r="V145" s="54"/>
      <c r="W145" s="113"/>
      <c r="X145" s="113" t="e">
        <f t="shared" si="23"/>
        <v>#REF!</v>
      </c>
      <c r="Y145" s="278">
        <v>61.851999999999997</v>
      </c>
      <c r="Z145" s="235"/>
      <c r="AA145" s="235"/>
      <c r="AB145" s="235"/>
    </row>
    <row r="146" spans="1:28" hidden="1" x14ac:dyDescent="0.25">
      <c r="A146" s="54" t="e">
        <f>#REF!*1000</f>
        <v>#REF!</v>
      </c>
      <c r="D146" s="254">
        <v>0.91</v>
      </c>
      <c r="G146" s="54" t="str">
        <f t="shared" si="19"/>
        <v>1</v>
      </c>
      <c r="H146" s="54" t="str">
        <f t="shared" si="20"/>
        <v>1</v>
      </c>
      <c r="I146" s="54" t="str">
        <f t="shared" si="21"/>
        <v>0</v>
      </c>
      <c r="J146" s="54"/>
      <c r="K146" s="111">
        <v>1</v>
      </c>
      <c r="L146" s="111">
        <v>1</v>
      </c>
      <c r="M146" s="111">
        <v>0</v>
      </c>
      <c r="N146" s="54"/>
      <c r="O146" s="254" t="s">
        <v>216</v>
      </c>
      <c r="P146" s="112">
        <v>1</v>
      </c>
      <c r="Q146" s="25"/>
      <c r="R146" s="112">
        <v>1</v>
      </c>
      <c r="S146" s="112"/>
      <c r="T146" s="112">
        <f t="shared" si="28"/>
        <v>0</v>
      </c>
      <c r="U146" s="112"/>
      <c r="V146" s="54"/>
      <c r="W146" s="113"/>
      <c r="X146" s="113" t="e">
        <f t="shared" si="23"/>
        <v>#REF!</v>
      </c>
      <c r="Y146" s="278">
        <v>62.113</v>
      </c>
      <c r="Z146" s="235"/>
      <c r="AA146" s="235"/>
      <c r="AB146" s="235"/>
    </row>
    <row r="147" spans="1:28" hidden="1" x14ac:dyDescent="0.25">
      <c r="A147" s="54" t="e">
        <f>#REF!*1000</f>
        <v>#REF!</v>
      </c>
      <c r="D147" s="254">
        <v>0.88</v>
      </c>
      <c r="G147" s="54" t="str">
        <f t="shared" si="19"/>
        <v>1</v>
      </c>
      <c r="H147" s="54" t="str">
        <f t="shared" si="20"/>
        <v>1</v>
      </c>
      <c r="I147" s="54" t="str">
        <f t="shared" si="21"/>
        <v>0</v>
      </c>
      <c r="J147" s="54"/>
      <c r="K147" s="111">
        <v>1</v>
      </c>
      <c r="L147" s="111">
        <v>1</v>
      </c>
      <c r="M147" s="111">
        <v>0</v>
      </c>
      <c r="N147" s="54"/>
      <c r="O147" s="254" t="s">
        <v>216</v>
      </c>
      <c r="P147" s="112">
        <v>1</v>
      </c>
      <c r="Q147" s="25"/>
      <c r="R147" s="112">
        <v>1</v>
      </c>
      <c r="S147" s="112"/>
      <c r="T147" s="112">
        <f t="shared" si="28"/>
        <v>0</v>
      </c>
      <c r="U147" s="112"/>
      <c r="V147" s="54"/>
      <c r="W147" s="113"/>
      <c r="X147" s="113" t="e">
        <f t="shared" si="23"/>
        <v>#REF!</v>
      </c>
      <c r="Y147" s="278">
        <v>63.854999999999997</v>
      </c>
      <c r="Z147" s="235"/>
      <c r="AA147" s="235"/>
      <c r="AB147" s="235"/>
    </row>
    <row r="148" spans="1:28" hidden="1" x14ac:dyDescent="0.25">
      <c r="A148" s="54" t="e">
        <f>#REF!*1000</f>
        <v>#REF!</v>
      </c>
      <c r="D148" s="254">
        <v>0.82</v>
      </c>
      <c r="G148" s="54" t="str">
        <f t="shared" si="19"/>
        <v>1</v>
      </c>
      <c r="H148" s="54" t="str">
        <f t="shared" si="20"/>
        <v>1</v>
      </c>
      <c r="I148" s="54" t="str">
        <f t="shared" si="21"/>
        <v>0</v>
      </c>
      <c r="J148" s="54"/>
      <c r="K148" s="111">
        <v>1</v>
      </c>
      <c r="L148" s="111">
        <v>1</v>
      </c>
      <c r="M148" s="111">
        <v>0</v>
      </c>
      <c r="N148" s="54"/>
      <c r="O148" s="254" t="s">
        <v>216</v>
      </c>
      <c r="P148" s="112">
        <v>1</v>
      </c>
      <c r="Q148" s="25"/>
      <c r="R148" s="112">
        <v>1</v>
      </c>
      <c r="S148" s="112"/>
      <c r="T148" s="112">
        <f t="shared" si="28"/>
        <v>0</v>
      </c>
      <c r="U148" s="112"/>
      <c r="V148" s="54"/>
      <c r="W148" s="113"/>
      <c r="X148" s="113" t="e">
        <f t="shared" si="23"/>
        <v>#REF!</v>
      </c>
      <c r="Y148" s="278">
        <v>64.376999999999995</v>
      </c>
      <c r="Z148" s="235"/>
      <c r="AA148" s="235"/>
      <c r="AB148" s="235"/>
    </row>
    <row r="149" spans="1:28" hidden="1" x14ac:dyDescent="0.25">
      <c r="A149" s="54" t="e">
        <f>#REF!*1000</f>
        <v>#REF!</v>
      </c>
      <c r="D149" s="254">
        <v>1.27</v>
      </c>
      <c r="G149" s="54" t="str">
        <f t="shared" si="19"/>
        <v>1</v>
      </c>
      <c r="H149" s="54" t="str">
        <f t="shared" si="20"/>
        <v>1</v>
      </c>
      <c r="I149" s="54" t="str">
        <f t="shared" si="21"/>
        <v>0</v>
      </c>
      <c r="J149" s="54"/>
      <c r="K149" s="111">
        <v>1</v>
      </c>
      <c r="L149" s="111">
        <v>1</v>
      </c>
      <c r="M149" s="111">
        <v>0</v>
      </c>
      <c r="N149" s="54"/>
      <c r="O149" s="254" t="s">
        <v>216</v>
      </c>
      <c r="P149" s="112">
        <v>1</v>
      </c>
      <c r="Q149" s="25"/>
      <c r="R149" s="112">
        <v>1</v>
      </c>
      <c r="S149" s="112"/>
      <c r="T149" s="112">
        <f t="shared" si="28"/>
        <v>0</v>
      </c>
      <c r="U149" s="112"/>
      <c r="V149" s="54"/>
      <c r="W149" s="113"/>
      <c r="X149" s="113" t="e">
        <f t="shared" si="23"/>
        <v>#REF!</v>
      </c>
      <c r="Y149" s="278">
        <v>64.677000000000007</v>
      </c>
      <c r="Z149" s="235"/>
      <c r="AA149" s="235"/>
      <c r="AB149" s="235"/>
    </row>
    <row r="150" spans="1:28" hidden="1" x14ac:dyDescent="0.25">
      <c r="A150" s="54" t="e">
        <f>#REF!*1000</f>
        <v>#REF!</v>
      </c>
      <c r="D150" s="254">
        <v>0.77</v>
      </c>
      <c r="G150" s="54" t="str">
        <f t="shared" si="19"/>
        <v>1</v>
      </c>
      <c r="H150" s="54" t="str">
        <f t="shared" si="20"/>
        <v>1</v>
      </c>
      <c r="I150" s="54" t="str">
        <f t="shared" si="21"/>
        <v>0</v>
      </c>
      <c r="J150" s="54"/>
      <c r="K150" s="111">
        <v>1</v>
      </c>
      <c r="L150" s="111">
        <v>1</v>
      </c>
      <c r="M150" s="111">
        <v>0</v>
      </c>
      <c r="N150" s="54"/>
      <c r="O150" s="254" t="s">
        <v>216</v>
      </c>
      <c r="P150" s="112">
        <v>1</v>
      </c>
      <c r="Q150" s="25"/>
      <c r="R150" s="112">
        <v>1</v>
      </c>
      <c r="S150" s="112"/>
      <c r="T150" s="112">
        <f t="shared" ref="T150:T165" si="29">M150</f>
        <v>0</v>
      </c>
      <c r="U150" s="112"/>
      <c r="V150" s="54"/>
      <c r="W150" s="113"/>
      <c r="X150" s="113" t="e">
        <f t="shared" si="23"/>
        <v>#REF!</v>
      </c>
      <c r="Y150" s="278">
        <v>66.695999999999998</v>
      </c>
      <c r="Z150" s="235"/>
      <c r="AA150" s="235"/>
      <c r="AB150" s="235"/>
    </row>
    <row r="151" spans="1:28" hidden="1" x14ac:dyDescent="0.25">
      <c r="A151" s="54" t="e">
        <f>#REF!*1000</f>
        <v>#REF!</v>
      </c>
      <c r="D151" s="254">
        <v>1.32</v>
      </c>
      <c r="G151" s="54" t="str">
        <f t="shared" si="19"/>
        <v>1</v>
      </c>
      <c r="H151" s="54" t="str">
        <f t="shared" si="20"/>
        <v>1</v>
      </c>
      <c r="I151" s="54" t="str">
        <f t="shared" si="21"/>
        <v>1</v>
      </c>
      <c r="J151" s="54"/>
      <c r="K151" s="111">
        <v>1</v>
      </c>
      <c r="L151" s="111">
        <v>1</v>
      </c>
      <c r="M151" s="111">
        <v>1</v>
      </c>
      <c r="N151" s="54"/>
      <c r="O151" s="254" t="s">
        <v>216</v>
      </c>
      <c r="P151" s="112">
        <v>1</v>
      </c>
      <c r="Q151" s="25"/>
      <c r="R151" s="112">
        <v>1</v>
      </c>
      <c r="S151" s="112"/>
      <c r="T151" s="112">
        <f t="shared" si="29"/>
        <v>1</v>
      </c>
      <c r="U151" s="112"/>
      <c r="V151" s="54"/>
      <c r="W151" s="113"/>
      <c r="X151" s="113" t="e">
        <f t="shared" si="23"/>
        <v>#REF!</v>
      </c>
      <c r="Y151" s="278">
        <v>66.8</v>
      </c>
      <c r="Z151" s="235"/>
      <c r="AA151" s="235"/>
      <c r="AB151" s="235"/>
    </row>
    <row r="152" spans="1:28" hidden="1" x14ac:dyDescent="0.25">
      <c r="A152" s="54" t="e">
        <f>#REF!*1000</f>
        <v>#REF!</v>
      </c>
      <c r="D152" s="254">
        <v>1.51</v>
      </c>
      <c r="G152" s="54" t="str">
        <f t="shared" si="19"/>
        <v>1</v>
      </c>
      <c r="H152" s="54" t="str">
        <f t="shared" si="20"/>
        <v>1</v>
      </c>
      <c r="I152" s="54" t="str">
        <f t="shared" si="21"/>
        <v>1</v>
      </c>
      <c r="J152" s="54"/>
      <c r="K152" s="111">
        <v>1</v>
      </c>
      <c r="L152" s="111">
        <v>1</v>
      </c>
      <c r="M152" s="111">
        <v>1</v>
      </c>
      <c r="N152" s="54"/>
      <c r="O152" s="254" t="s">
        <v>216</v>
      </c>
      <c r="P152" s="112">
        <v>1</v>
      </c>
      <c r="Q152" s="25"/>
      <c r="R152" s="112">
        <v>1</v>
      </c>
      <c r="S152" s="112"/>
      <c r="T152" s="112">
        <f t="shared" si="29"/>
        <v>1</v>
      </c>
      <c r="U152" s="112"/>
      <c r="V152" s="54"/>
      <c r="W152" s="113"/>
      <c r="X152" s="113" t="e">
        <f t="shared" si="23"/>
        <v>#REF!</v>
      </c>
      <c r="Y152" s="278">
        <v>67.236000000000004</v>
      </c>
      <c r="Z152" s="235"/>
      <c r="AA152" s="235"/>
      <c r="AB152" s="235"/>
    </row>
    <row r="153" spans="1:28" hidden="1" x14ac:dyDescent="0.25">
      <c r="A153" s="54" t="e">
        <f>#REF!*1000</f>
        <v>#REF!</v>
      </c>
      <c r="D153" s="254">
        <v>0.95</v>
      </c>
      <c r="G153" s="54" t="str">
        <f t="shared" si="19"/>
        <v>1</v>
      </c>
      <c r="H153" s="54" t="str">
        <f t="shared" si="20"/>
        <v>1</v>
      </c>
      <c r="I153" s="54" t="str">
        <f t="shared" si="21"/>
        <v>0</v>
      </c>
      <c r="J153" s="54"/>
      <c r="K153" s="111">
        <v>1</v>
      </c>
      <c r="L153" s="111">
        <v>1</v>
      </c>
      <c r="M153" s="111">
        <v>0</v>
      </c>
      <c r="N153" s="54"/>
      <c r="O153" s="254" t="s">
        <v>216</v>
      </c>
      <c r="P153" s="112">
        <v>1</v>
      </c>
      <c r="Q153" s="25"/>
      <c r="R153" s="112">
        <v>1</v>
      </c>
      <c r="S153" s="112"/>
      <c r="T153" s="112">
        <f t="shared" si="29"/>
        <v>0</v>
      </c>
      <c r="U153" s="112"/>
      <c r="V153" s="54"/>
      <c r="W153" s="113"/>
      <c r="X153" s="113" t="e">
        <f t="shared" si="23"/>
        <v>#REF!</v>
      </c>
      <c r="Y153" s="278">
        <v>67.686999999999998</v>
      </c>
      <c r="Z153" s="235"/>
      <c r="AA153" s="235"/>
      <c r="AB153" s="235"/>
    </row>
    <row r="154" spans="1:28" hidden="1" x14ac:dyDescent="0.25">
      <c r="A154" s="54" t="e">
        <f>#REF!*1000</f>
        <v>#REF!</v>
      </c>
      <c r="D154" s="254">
        <v>1.53</v>
      </c>
      <c r="G154" s="54" t="str">
        <f t="shared" si="19"/>
        <v>1</v>
      </c>
      <c r="H154" s="54" t="str">
        <f t="shared" si="20"/>
        <v>1</v>
      </c>
      <c r="I154" s="54" t="str">
        <f t="shared" si="21"/>
        <v>1</v>
      </c>
      <c r="J154" s="54"/>
      <c r="K154" s="111">
        <v>1</v>
      </c>
      <c r="L154" s="111">
        <v>1</v>
      </c>
      <c r="M154" s="111">
        <v>1</v>
      </c>
      <c r="N154" s="54"/>
      <c r="O154" s="254" t="s">
        <v>216</v>
      </c>
      <c r="P154" s="112">
        <v>1</v>
      </c>
      <c r="Q154" s="25"/>
      <c r="R154" s="112">
        <v>1</v>
      </c>
      <c r="S154" s="112"/>
      <c r="T154" s="112">
        <f t="shared" si="29"/>
        <v>1</v>
      </c>
      <c r="U154" s="112"/>
      <c r="V154" s="54"/>
      <c r="W154" s="113"/>
      <c r="X154" s="113" t="e">
        <f t="shared" si="23"/>
        <v>#REF!</v>
      </c>
      <c r="Y154" s="278">
        <v>67.834999999999994</v>
      </c>
      <c r="Z154" s="235"/>
      <c r="AA154" s="235"/>
      <c r="AB154" s="235"/>
    </row>
    <row r="155" spans="1:28" hidden="1" x14ac:dyDescent="0.25">
      <c r="A155" s="54" t="e">
        <f>#REF!*1000</f>
        <v>#REF!</v>
      </c>
      <c r="D155" s="254">
        <v>1.42</v>
      </c>
      <c r="G155" s="54" t="str">
        <f t="shared" si="19"/>
        <v>1</v>
      </c>
      <c r="H155" s="54" t="str">
        <f t="shared" si="20"/>
        <v>1</v>
      </c>
      <c r="I155" s="54" t="str">
        <f t="shared" si="21"/>
        <v>1</v>
      </c>
      <c r="J155" s="54"/>
      <c r="K155" s="111">
        <v>1</v>
      </c>
      <c r="L155" s="111">
        <v>1</v>
      </c>
      <c r="M155" s="111">
        <v>1</v>
      </c>
      <c r="N155" s="54"/>
      <c r="O155" s="254" t="s">
        <v>216</v>
      </c>
      <c r="P155" s="112">
        <v>1</v>
      </c>
      <c r="Q155" s="25"/>
      <c r="R155" s="112">
        <v>1</v>
      </c>
      <c r="S155" s="112"/>
      <c r="T155" s="112">
        <f t="shared" si="29"/>
        <v>1</v>
      </c>
      <c r="U155" s="112"/>
      <c r="V155" s="54"/>
      <c r="W155" s="113"/>
      <c r="X155" s="113" t="e">
        <f t="shared" si="23"/>
        <v>#REF!</v>
      </c>
      <c r="Y155" s="278">
        <v>68.194999999999993</v>
      </c>
      <c r="Z155" s="235"/>
      <c r="AA155" s="235"/>
      <c r="AB155" s="235"/>
    </row>
    <row r="156" spans="1:28" hidden="1" x14ac:dyDescent="0.25">
      <c r="A156" s="54" t="e">
        <f>#REF!*1000</f>
        <v>#REF!</v>
      </c>
      <c r="D156" s="254">
        <v>1.29</v>
      </c>
      <c r="G156" s="54" t="str">
        <f t="shared" si="19"/>
        <v>1</v>
      </c>
      <c r="H156" s="54" t="str">
        <f t="shared" si="20"/>
        <v>1</v>
      </c>
      <c r="I156" s="54" t="str">
        <f t="shared" si="21"/>
        <v>0</v>
      </c>
      <c r="J156" s="54"/>
      <c r="K156" s="111">
        <v>1</v>
      </c>
      <c r="L156" s="111">
        <v>1</v>
      </c>
      <c r="M156" s="111">
        <v>0</v>
      </c>
      <c r="N156" s="54"/>
      <c r="O156" s="254" t="s">
        <v>216</v>
      </c>
      <c r="P156" s="112">
        <v>1</v>
      </c>
      <c r="Q156" s="25"/>
      <c r="R156" s="112">
        <v>1</v>
      </c>
      <c r="S156" s="112"/>
      <c r="T156" s="112">
        <f t="shared" si="29"/>
        <v>0</v>
      </c>
      <c r="U156" s="112"/>
      <c r="V156" s="54"/>
      <c r="W156" s="113"/>
      <c r="X156" s="113" t="e">
        <f t="shared" si="23"/>
        <v>#REF!</v>
      </c>
      <c r="Y156" s="278">
        <v>68.507999999999996</v>
      </c>
      <c r="Z156" s="235"/>
      <c r="AA156" s="235"/>
      <c r="AB156" s="235"/>
    </row>
    <row r="157" spans="1:28" hidden="1" x14ac:dyDescent="0.25">
      <c r="A157" s="54" t="e">
        <f>#REF!*1000</f>
        <v>#REF!</v>
      </c>
      <c r="D157" s="254">
        <v>1.31</v>
      </c>
      <c r="G157" s="54" t="str">
        <f t="shared" si="19"/>
        <v>1</v>
      </c>
      <c r="H157" s="54" t="str">
        <f t="shared" si="20"/>
        <v>1</v>
      </c>
      <c r="I157" s="54" t="str">
        <f t="shared" si="21"/>
        <v>1</v>
      </c>
      <c r="J157" s="54"/>
      <c r="K157" s="111">
        <v>1</v>
      </c>
      <c r="L157" s="111">
        <v>1</v>
      </c>
      <c r="M157" s="111">
        <v>1</v>
      </c>
      <c r="N157" s="54"/>
      <c r="O157" s="254" t="s">
        <v>216</v>
      </c>
      <c r="P157" s="112">
        <v>1</v>
      </c>
      <c r="Q157" s="25"/>
      <c r="R157" s="112">
        <v>1</v>
      </c>
      <c r="S157" s="112"/>
      <c r="T157" s="112">
        <f t="shared" si="29"/>
        <v>1</v>
      </c>
      <c r="U157" s="112"/>
      <c r="V157" s="54"/>
      <c r="W157" s="113"/>
      <c r="X157" s="113" t="e">
        <f t="shared" si="23"/>
        <v>#REF!</v>
      </c>
      <c r="Y157" s="278">
        <v>68.769000000000005</v>
      </c>
      <c r="Z157" s="235"/>
      <c r="AA157" s="235"/>
      <c r="AB157" s="235"/>
    </row>
    <row r="158" spans="1:28" hidden="1" x14ac:dyDescent="0.25">
      <c r="A158" s="54" t="e">
        <f>#REF!*1000</f>
        <v>#REF!</v>
      </c>
      <c r="D158" s="254">
        <v>1.35</v>
      </c>
      <c r="G158" s="54" t="str">
        <f t="shared" si="19"/>
        <v>1</v>
      </c>
      <c r="H158" s="54" t="str">
        <f t="shared" si="20"/>
        <v>1</v>
      </c>
      <c r="I158" s="54" t="str">
        <f t="shared" si="21"/>
        <v>1</v>
      </c>
      <c r="J158" s="54"/>
      <c r="K158" s="111">
        <v>1</v>
      </c>
      <c r="L158" s="111">
        <v>1</v>
      </c>
      <c r="M158" s="111">
        <v>1</v>
      </c>
      <c r="N158" s="54"/>
      <c r="O158" s="254" t="s">
        <v>216</v>
      </c>
      <c r="P158" s="112">
        <v>1</v>
      </c>
      <c r="Q158" s="25"/>
      <c r="R158" s="112">
        <v>1</v>
      </c>
      <c r="S158" s="112"/>
      <c r="T158" s="112">
        <f t="shared" si="29"/>
        <v>1</v>
      </c>
      <c r="U158" s="112"/>
      <c r="V158" s="54"/>
      <c r="W158" s="113"/>
      <c r="X158" s="113" t="e">
        <f t="shared" si="23"/>
        <v>#REF!</v>
      </c>
      <c r="Y158" s="278">
        <v>69.56</v>
      </c>
      <c r="Z158" s="235"/>
      <c r="AA158" s="235"/>
      <c r="AB158" s="235"/>
    </row>
    <row r="159" spans="1:28" hidden="1" x14ac:dyDescent="0.25">
      <c r="A159" s="54" t="e">
        <f>#REF!*1000</f>
        <v>#REF!</v>
      </c>
      <c r="D159" s="254">
        <v>1.36</v>
      </c>
      <c r="G159" s="54" t="str">
        <f t="shared" si="19"/>
        <v>1</v>
      </c>
      <c r="H159" s="54" t="str">
        <f t="shared" si="20"/>
        <v>1</v>
      </c>
      <c r="I159" s="54" t="str">
        <f t="shared" si="21"/>
        <v>1</v>
      </c>
      <c r="J159" s="54"/>
      <c r="K159" s="111">
        <v>1</v>
      </c>
      <c r="L159" s="111">
        <v>1</v>
      </c>
      <c r="M159" s="111">
        <v>1</v>
      </c>
      <c r="N159" s="54"/>
      <c r="O159" s="254" t="s">
        <v>216</v>
      </c>
      <c r="P159" s="112">
        <v>1</v>
      </c>
      <c r="Q159" s="25"/>
      <c r="R159" s="112">
        <v>1</v>
      </c>
      <c r="S159" s="112"/>
      <c r="T159" s="112">
        <f t="shared" si="29"/>
        <v>1</v>
      </c>
      <c r="U159" s="112"/>
      <c r="V159" s="54"/>
      <c r="W159" s="113"/>
      <c r="X159" s="113" t="e">
        <f t="shared" si="23"/>
        <v>#REF!</v>
      </c>
      <c r="Y159" s="278">
        <v>69.634</v>
      </c>
      <c r="Z159" s="235"/>
      <c r="AA159" s="235"/>
      <c r="AB159" s="235"/>
    </row>
    <row r="160" spans="1:28" hidden="1" x14ac:dyDescent="0.25">
      <c r="A160" s="54" t="e">
        <f>#REF!*1000</f>
        <v>#REF!</v>
      </c>
      <c r="D160" s="254">
        <v>0.81</v>
      </c>
      <c r="G160" s="54" t="str">
        <f t="shared" si="19"/>
        <v>1</v>
      </c>
      <c r="H160" s="54" t="str">
        <f t="shared" si="20"/>
        <v>1</v>
      </c>
      <c r="I160" s="54" t="str">
        <f t="shared" si="21"/>
        <v>0</v>
      </c>
      <c r="J160" s="54"/>
      <c r="K160" s="111">
        <v>1</v>
      </c>
      <c r="L160" s="111">
        <v>1</v>
      </c>
      <c r="M160" s="111">
        <v>0</v>
      </c>
      <c r="N160" s="54"/>
      <c r="O160" s="254" t="s">
        <v>216</v>
      </c>
      <c r="P160" s="112">
        <v>1</v>
      </c>
      <c r="Q160" s="25"/>
      <c r="R160" s="112">
        <v>1</v>
      </c>
      <c r="S160" s="112"/>
      <c r="T160" s="112">
        <f t="shared" si="29"/>
        <v>0</v>
      </c>
      <c r="U160" s="112"/>
      <c r="V160" s="54"/>
      <c r="W160" s="113"/>
      <c r="X160" s="113" t="e">
        <f t="shared" si="23"/>
        <v>#REF!</v>
      </c>
      <c r="Y160" s="278">
        <v>69.766999999999996</v>
      </c>
      <c r="Z160" s="235"/>
      <c r="AA160" s="235"/>
      <c r="AB160" s="235"/>
    </row>
    <row r="161" spans="1:28" hidden="1" x14ac:dyDescent="0.25">
      <c r="A161" s="54" t="e">
        <f>#REF!*1000</f>
        <v>#REF!</v>
      </c>
      <c r="D161" s="254">
        <v>0.8</v>
      </c>
      <c r="G161" s="54" t="str">
        <f t="shared" si="19"/>
        <v>1</v>
      </c>
      <c r="H161" s="54" t="str">
        <f t="shared" si="20"/>
        <v>1</v>
      </c>
      <c r="I161" s="54" t="str">
        <f t="shared" si="21"/>
        <v>0</v>
      </c>
      <c r="J161" s="54"/>
      <c r="K161" s="111">
        <v>1</v>
      </c>
      <c r="L161" s="111">
        <v>1</v>
      </c>
      <c r="M161" s="111">
        <v>0</v>
      </c>
      <c r="N161" s="54"/>
      <c r="O161" s="254" t="s">
        <v>216</v>
      </c>
      <c r="P161" s="112">
        <v>1</v>
      </c>
      <c r="Q161" s="25"/>
      <c r="R161" s="112">
        <v>1</v>
      </c>
      <c r="S161" s="112"/>
      <c r="T161" s="112">
        <f t="shared" si="29"/>
        <v>0</v>
      </c>
      <c r="U161" s="112"/>
      <c r="V161" s="54"/>
      <c r="W161" s="113"/>
      <c r="X161" s="113" t="e">
        <f t="shared" si="23"/>
        <v>#REF!</v>
      </c>
      <c r="Y161" s="278">
        <v>69.875</v>
      </c>
      <c r="Z161" s="235"/>
      <c r="AA161" s="235"/>
      <c r="AB161" s="235"/>
    </row>
    <row r="162" spans="1:28" hidden="1" x14ac:dyDescent="0.25">
      <c r="A162" s="54" t="e">
        <f>#REF!*1000</f>
        <v>#REF!</v>
      </c>
      <c r="D162" s="254">
        <v>1.36</v>
      </c>
      <c r="G162" s="54" t="str">
        <f t="shared" si="19"/>
        <v>1</v>
      </c>
      <c r="H162" s="54" t="str">
        <f t="shared" si="20"/>
        <v>1</v>
      </c>
      <c r="I162" s="54" t="str">
        <f t="shared" si="21"/>
        <v>1</v>
      </c>
      <c r="J162" s="54"/>
      <c r="K162" s="111">
        <v>1</v>
      </c>
      <c r="L162" s="111">
        <v>1</v>
      </c>
      <c r="M162" s="111">
        <v>1</v>
      </c>
      <c r="N162" s="54"/>
      <c r="O162" s="254" t="s">
        <v>216</v>
      </c>
      <c r="P162" s="112">
        <v>1</v>
      </c>
      <c r="Q162" s="25"/>
      <c r="R162" s="112">
        <v>1</v>
      </c>
      <c r="S162" s="112"/>
      <c r="T162" s="112">
        <f t="shared" si="29"/>
        <v>1</v>
      </c>
      <c r="U162" s="112"/>
      <c r="V162" s="54"/>
      <c r="W162" s="113"/>
      <c r="X162" s="113" t="e">
        <f t="shared" si="23"/>
        <v>#REF!</v>
      </c>
      <c r="Y162" s="278">
        <v>70.403000000000006</v>
      </c>
      <c r="Z162" s="235"/>
      <c r="AA162" s="235"/>
      <c r="AB162" s="235"/>
    </row>
    <row r="163" spans="1:28" hidden="1" x14ac:dyDescent="0.25">
      <c r="A163" s="54" t="e">
        <f>#REF!*1000</f>
        <v>#REF!</v>
      </c>
      <c r="D163" s="254">
        <v>1.1000000000000001</v>
      </c>
      <c r="G163" s="54" t="str">
        <f t="shared" si="19"/>
        <v>1</v>
      </c>
      <c r="H163" s="54" t="str">
        <f t="shared" si="20"/>
        <v>1</v>
      </c>
      <c r="I163" s="54" t="str">
        <f t="shared" si="21"/>
        <v>0</v>
      </c>
      <c r="J163" s="54"/>
      <c r="K163" s="111">
        <v>1</v>
      </c>
      <c r="L163" s="111">
        <v>1</v>
      </c>
      <c r="M163" s="111">
        <v>0</v>
      </c>
      <c r="N163" s="54"/>
      <c r="O163" s="254" t="s">
        <v>216</v>
      </c>
      <c r="P163" s="112">
        <v>1</v>
      </c>
      <c r="Q163" s="25"/>
      <c r="R163" s="112">
        <v>1</v>
      </c>
      <c r="S163" s="112"/>
      <c r="T163" s="112">
        <f t="shared" si="29"/>
        <v>0</v>
      </c>
      <c r="U163" s="112"/>
      <c r="V163" s="54"/>
      <c r="W163" s="113"/>
      <c r="X163" s="113" t="e">
        <f t="shared" si="23"/>
        <v>#REF!</v>
      </c>
      <c r="Y163" s="278">
        <v>70.716999999999999</v>
      </c>
      <c r="Z163" s="235"/>
      <c r="AA163" s="235"/>
      <c r="AB163" s="235"/>
    </row>
    <row r="164" spans="1:28" hidden="1" x14ac:dyDescent="0.25">
      <c r="A164" s="54" t="e">
        <f>#REF!*1000</f>
        <v>#REF!</v>
      </c>
      <c r="D164" s="254">
        <v>1.0900000000000001</v>
      </c>
      <c r="G164" s="54" t="str">
        <f t="shared" si="19"/>
        <v>1</v>
      </c>
      <c r="H164" s="54" t="str">
        <f t="shared" si="20"/>
        <v>1</v>
      </c>
      <c r="I164" s="54" t="str">
        <f t="shared" si="21"/>
        <v>0</v>
      </c>
      <c r="J164" s="54"/>
      <c r="K164" s="111">
        <v>1</v>
      </c>
      <c r="L164" s="111">
        <v>1</v>
      </c>
      <c r="M164" s="111">
        <v>0</v>
      </c>
      <c r="N164" s="54"/>
      <c r="O164" s="254" t="s">
        <v>216</v>
      </c>
      <c r="P164" s="112">
        <v>1</v>
      </c>
      <c r="Q164" s="25"/>
      <c r="R164" s="112">
        <v>1</v>
      </c>
      <c r="S164" s="112"/>
      <c r="T164" s="112">
        <f t="shared" si="29"/>
        <v>0</v>
      </c>
      <c r="U164" s="112"/>
      <c r="V164" s="54"/>
      <c r="W164" s="113"/>
      <c r="X164" s="113" t="e">
        <f t="shared" si="23"/>
        <v>#REF!</v>
      </c>
      <c r="Y164" s="278">
        <v>70.924000000000007</v>
      </c>
      <c r="Z164" s="235"/>
      <c r="AA164" s="235"/>
      <c r="AB164" s="235"/>
    </row>
    <row r="165" spans="1:28" hidden="1" x14ac:dyDescent="0.25">
      <c r="A165" s="54" t="e">
        <f>#REF!*1000</f>
        <v>#REF!</v>
      </c>
      <c r="D165" s="254">
        <v>0.88</v>
      </c>
      <c r="G165" s="54" t="str">
        <f t="shared" si="19"/>
        <v>1</v>
      </c>
      <c r="H165" s="54" t="str">
        <f t="shared" si="20"/>
        <v>1</v>
      </c>
      <c r="I165" s="54" t="str">
        <f t="shared" si="21"/>
        <v>0</v>
      </c>
      <c r="J165" s="54"/>
      <c r="K165" s="111">
        <v>1</v>
      </c>
      <c r="L165" s="111">
        <v>1</v>
      </c>
      <c r="M165" s="111">
        <v>0</v>
      </c>
      <c r="N165" s="54"/>
      <c r="O165" s="254" t="s">
        <v>216</v>
      </c>
      <c r="P165" s="112">
        <v>1</v>
      </c>
      <c r="Q165" s="25"/>
      <c r="R165" s="112">
        <v>1</v>
      </c>
      <c r="S165" s="112"/>
      <c r="T165" s="112">
        <f t="shared" si="29"/>
        <v>0</v>
      </c>
      <c r="U165" s="112"/>
      <c r="V165" s="54"/>
      <c r="W165" s="113"/>
      <c r="X165" s="113" t="e">
        <f t="shared" si="23"/>
        <v>#REF!</v>
      </c>
      <c r="Y165" s="278">
        <v>71.12</v>
      </c>
      <c r="Z165" s="235"/>
      <c r="AA165" s="235"/>
      <c r="AB165" s="235"/>
    </row>
    <row r="166" spans="1:28" hidden="1" x14ac:dyDescent="0.25">
      <c r="A166" s="54" t="e">
        <f>#REF!*1000</f>
        <v>#REF!</v>
      </c>
      <c r="D166" s="254">
        <v>1.72</v>
      </c>
      <c r="G166" s="54" t="str">
        <f t="shared" si="19"/>
        <v>1</v>
      </c>
      <c r="H166" s="54" t="str">
        <f t="shared" si="20"/>
        <v>1</v>
      </c>
      <c r="I166" s="54" t="str">
        <f t="shared" si="21"/>
        <v>1</v>
      </c>
      <c r="J166" s="54"/>
      <c r="K166" s="111">
        <v>1</v>
      </c>
      <c r="L166" s="111">
        <v>1</v>
      </c>
      <c r="M166" s="111">
        <v>1</v>
      </c>
      <c r="N166" s="54"/>
      <c r="O166" s="254" t="s">
        <v>216</v>
      </c>
      <c r="P166" s="112">
        <v>1</v>
      </c>
      <c r="Q166" s="25"/>
      <c r="R166" s="112">
        <v>1</v>
      </c>
      <c r="S166" s="112"/>
      <c r="T166" s="112">
        <f t="shared" ref="T166:T173" si="30">M166</f>
        <v>1</v>
      </c>
      <c r="U166" s="112"/>
      <c r="V166" s="54"/>
      <c r="W166" s="113"/>
      <c r="X166" s="113" t="e">
        <f t="shared" si="23"/>
        <v>#REF!</v>
      </c>
      <c r="Y166" s="278">
        <v>83.855999999999995</v>
      </c>
      <c r="Z166" s="235"/>
      <c r="AA166" s="235"/>
      <c r="AB166" s="235"/>
    </row>
    <row r="167" spans="1:28" hidden="1" x14ac:dyDescent="0.25">
      <c r="A167" s="54" t="e">
        <f>#REF!*1000</f>
        <v>#REF!</v>
      </c>
      <c r="D167" s="254">
        <v>0.83</v>
      </c>
      <c r="G167" s="54" t="str">
        <f t="shared" si="19"/>
        <v>1</v>
      </c>
      <c r="H167" s="54" t="str">
        <f t="shared" si="20"/>
        <v>1</v>
      </c>
      <c r="I167" s="54" t="str">
        <f t="shared" si="21"/>
        <v>0</v>
      </c>
      <c r="J167" s="54"/>
      <c r="K167" s="111">
        <v>1</v>
      </c>
      <c r="L167" s="111">
        <v>1</v>
      </c>
      <c r="M167" s="111">
        <v>0</v>
      </c>
      <c r="N167" s="54"/>
      <c r="O167" s="254" t="s">
        <v>216</v>
      </c>
      <c r="P167" s="112">
        <v>1</v>
      </c>
      <c r="Q167" s="25"/>
      <c r="R167" s="112">
        <v>1</v>
      </c>
      <c r="S167" s="112"/>
      <c r="T167" s="112">
        <f t="shared" si="30"/>
        <v>0</v>
      </c>
      <c r="U167" s="112"/>
      <c r="V167" s="54"/>
      <c r="W167" s="113"/>
      <c r="X167" s="113" t="e">
        <f t="shared" si="23"/>
        <v>#REF!</v>
      </c>
      <c r="Y167" s="278">
        <v>84.075000000000003</v>
      </c>
      <c r="Z167" s="235"/>
      <c r="AA167" s="235"/>
      <c r="AB167" s="235"/>
    </row>
    <row r="168" spans="1:28" hidden="1" x14ac:dyDescent="0.25">
      <c r="A168" s="54" t="e">
        <f>#REF!*1000</f>
        <v>#REF!</v>
      </c>
      <c r="D168" s="254">
        <v>0.89</v>
      </c>
      <c r="G168" s="54" t="str">
        <f t="shared" si="19"/>
        <v>1</v>
      </c>
      <c r="H168" s="54" t="str">
        <f t="shared" si="20"/>
        <v>1</v>
      </c>
      <c r="I168" s="54" t="str">
        <f t="shared" si="21"/>
        <v>0</v>
      </c>
      <c r="J168" s="54"/>
      <c r="K168" s="111">
        <v>1</v>
      </c>
      <c r="L168" s="111">
        <v>1</v>
      </c>
      <c r="M168" s="111">
        <v>0</v>
      </c>
      <c r="N168" s="54"/>
      <c r="O168" s="254" t="s">
        <v>216</v>
      </c>
      <c r="P168" s="112">
        <v>1</v>
      </c>
      <c r="Q168" s="25"/>
      <c r="R168" s="112">
        <v>1</v>
      </c>
      <c r="S168" s="112"/>
      <c r="T168" s="112">
        <f t="shared" si="30"/>
        <v>0</v>
      </c>
      <c r="U168" s="112"/>
      <c r="V168" s="54"/>
      <c r="W168" s="113"/>
      <c r="X168" s="113" t="e">
        <f t="shared" si="23"/>
        <v>#REF!</v>
      </c>
      <c r="Y168" s="278">
        <v>84.326999999999998</v>
      </c>
      <c r="Z168" s="235"/>
      <c r="AA168" s="235"/>
      <c r="AB168" s="235"/>
    </row>
    <row r="169" spans="1:28" hidden="1" x14ac:dyDescent="0.25">
      <c r="A169" s="54" t="e">
        <f>#REF!*1000</f>
        <v>#REF!</v>
      </c>
      <c r="D169" s="254">
        <v>0.9</v>
      </c>
      <c r="G169" s="54" t="str">
        <f t="shared" ref="G169:G232" si="31">IF(D169&gt;0.75,"1", "0")</f>
        <v>1</v>
      </c>
      <c r="H169" s="54" t="str">
        <f t="shared" ref="H169:H232" si="32">IF(D169&gt;0.75,"1", "0")</f>
        <v>1</v>
      </c>
      <c r="I169" s="54" t="str">
        <f t="shared" ref="I169:I232" si="33">IF(D169&gt;1.3,"1", "0")</f>
        <v>0</v>
      </c>
      <c r="J169" s="54"/>
      <c r="K169" s="111">
        <v>1</v>
      </c>
      <c r="L169" s="111">
        <v>1</v>
      </c>
      <c r="M169" s="111">
        <v>0</v>
      </c>
      <c r="N169" s="54"/>
      <c r="O169" s="254" t="s">
        <v>216</v>
      </c>
      <c r="P169" s="112">
        <v>1</v>
      </c>
      <c r="Q169" s="25"/>
      <c r="R169" s="112">
        <v>1</v>
      </c>
      <c r="S169" s="112"/>
      <c r="T169" s="112">
        <f t="shared" si="30"/>
        <v>0</v>
      </c>
      <c r="U169" s="112"/>
      <c r="V169" s="54"/>
      <c r="W169" s="113"/>
      <c r="X169" s="113" t="e">
        <f t="shared" ref="X169:X232" si="34">A169</f>
        <v>#REF!</v>
      </c>
      <c r="Y169" s="278">
        <v>86.078999999999994</v>
      </c>
      <c r="Z169" s="235"/>
      <c r="AA169" s="235"/>
      <c r="AB169" s="235"/>
    </row>
    <row r="170" spans="1:28" hidden="1" x14ac:dyDescent="0.25">
      <c r="A170" s="54" t="e">
        <f>#REF!*1000</f>
        <v>#REF!</v>
      </c>
      <c r="D170" s="254">
        <v>0.92</v>
      </c>
      <c r="G170" s="54" t="str">
        <f t="shared" si="31"/>
        <v>1</v>
      </c>
      <c r="H170" s="54" t="str">
        <f t="shared" si="32"/>
        <v>1</v>
      </c>
      <c r="I170" s="54" t="str">
        <f t="shared" si="33"/>
        <v>0</v>
      </c>
      <c r="J170" s="54"/>
      <c r="K170" s="111">
        <v>1</v>
      </c>
      <c r="L170" s="111">
        <v>1</v>
      </c>
      <c r="M170" s="111">
        <v>0</v>
      </c>
      <c r="N170" s="54"/>
      <c r="O170" s="254" t="s">
        <v>216</v>
      </c>
      <c r="P170" s="112">
        <v>1</v>
      </c>
      <c r="Q170" s="25"/>
      <c r="R170" s="112">
        <v>1</v>
      </c>
      <c r="S170" s="112"/>
      <c r="T170" s="112">
        <f t="shared" si="30"/>
        <v>0</v>
      </c>
      <c r="U170" s="112"/>
      <c r="V170" s="54"/>
      <c r="W170" s="113"/>
      <c r="X170" s="113" t="e">
        <f t="shared" si="34"/>
        <v>#REF!</v>
      </c>
      <c r="Y170" s="278">
        <v>89.935000000000002</v>
      </c>
      <c r="Z170" s="235"/>
      <c r="AA170" s="235"/>
      <c r="AB170" s="235"/>
    </row>
    <row r="171" spans="1:28" hidden="1" x14ac:dyDescent="0.25">
      <c r="A171" s="54" t="e">
        <f>#REF!*1000</f>
        <v>#REF!</v>
      </c>
      <c r="D171" s="254">
        <v>0.97</v>
      </c>
      <c r="G171" s="54" t="str">
        <f t="shared" si="31"/>
        <v>1</v>
      </c>
      <c r="H171" s="54" t="str">
        <f t="shared" si="32"/>
        <v>1</v>
      </c>
      <c r="I171" s="54" t="str">
        <f t="shared" si="33"/>
        <v>0</v>
      </c>
      <c r="J171" s="54"/>
      <c r="K171" s="111">
        <v>1</v>
      </c>
      <c r="L171" s="111">
        <v>1</v>
      </c>
      <c r="M171" s="111">
        <v>0</v>
      </c>
      <c r="N171" s="54"/>
      <c r="O171" s="254" t="s">
        <v>216</v>
      </c>
      <c r="P171" s="112">
        <v>1</v>
      </c>
      <c r="Q171" s="25"/>
      <c r="R171" s="112">
        <v>1</v>
      </c>
      <c r="S171" s="112"/>
      <c r="T171" s="112">
        <f t="shared" si="30"/>
        <v>0</v>
      </c>
      <c r="U171" s="112"/>
      <c r="V171" s="54"/>
      <c r="W171" s="113"/>
      <c r="X171" s="113" t="e">
        <f t="shared" si="34"/>
        <v>#REF!</v>
      </c>
      <c r="Y171" s="278">
        <v>91.001000000000005</v>
      </c>
      <c r="Z171" s="235"/>
      <c r="AA171" s="235"/>
      <c r="AB171" s="235"/>
    </row>
    <row r="172" spans="1:28" hidden="1" x14ac:dyDescent="0.25">
      <c r="A172" s="54" t="e">
        <f>#REF!*1000</f>
        <v>#REF!</v>
      </c>
      <c r="D172" s="254">
        <v>0.77</v>
      </c>
      <c r="G172" s="54" t="str">
        <f t="shared" si="31"/>
        <v>1</v>
      </c>
      <c r="H172" s="54" t="str">
        <f t="shared" si="32"/>
        <v>1</v>
      </c>
      <c r="I172" s="54" t="str">
        <f t="shared" si="33"/>
        <v>0</v>
      </c>
      <c r="J172" s="54"/>
      <c r="K172" s="111">
        <v>1</v>
      </c>
      <c r="L172" s="111">
        <v>1</v>
      </c>
      <c r="M172" s="111">
        <v>0</v>
      </c>
      <c r="N172" s="54"/>
      <c r="O172" s="254" t="s">
        <v>216</v>
      </c>
      <c r="P172" s="112">
        <v>1</v>
      </c>
      <c r="Q172" s="25"/>
      <c r="R172" s="112">
        <v>1</v>
      </c>
      <c r="S172" s="112"/>
      <c r="T172" s="112">
        <f t="shared" si="30"/>
        <v>0</v>
      </c>
      <c r="U172" s="112"/>
      <c r="V172" s="54"/>
      <c r="W172" s="113"/>
      <c r="X172" s="113" t="e">
        <f t="shared" si="34"/>
        <v>#REF!</v>
      </c>
      <c r="Y172" s="278">
        <v>91.820999999999998</v>
      </c>
      <c r="Z172" s="235"/>
      <c r="AA172" s="235"/>
      <c r="AB172" s="235"/>
    </row>
    <row r="173" spans="1:28" hidden="1" x14ac:dyDescent="0.25">
      <c r="A173" s="54" t="e">
        <f>#REF!*1000</f>
        <v>#REF!</v>
      </c>
      <c r="D173" s="254">
        <v>0.94</v>
      </c>
      <c r="G173" s="54" t="str">
        <f t="shared" si="31"/>
        <v>1</v>
      </c>
      <c r="H173" s="54" t="str">
        <f t="shared" si="32"/>
        <v>1</v>
      </c>
      <c r="I173" s="54" t="str">
        <f t="shared" si="33"/>
        <v>0</v>
      </c>
      <c r="J173" s="54"/>
      <c r="K173" s="111">
        <v>1</v>
      </c>
      <c r="L173" s="111">
        <v>1</v>
      </c>
      <c r="M173" s="111">
        <v>0</v>
      </c>
      <c r="N173" s="54"/>
      <c r="O173" s="254" t="s">
        <v>216</v>
      </c>
      <c r="P173" s="112">
        <v>1</v>
      </c>
      <c r="Q173" s="25"/>
      <c r="R173" s="112">
        <v>1</v>
      </c>
      <c r="S173" s="112"/>
      <c r="T173" s="112">
        <f t="shared" si="30"/>
        <v>0</v>
      </c>
      <c r="U173" s="112"/>
      <c r="V173" s="54"/>
      <c r="W173" s="113"/>
      <c r="X173" s="113" t="e">
        <f t="shared" si="34"/>
        <v>#REF!</v>
      </c>
      <c r="Y173" s="278">
        <v>91.997</v>
      </c>
      <c r="Z173" s="235"/>
      <c r="AA173" s="235"/>
      <c r="AB173" s="235"/>
    </row>
    <row r="174" spans="1:28" hidden="1" x14ac:dyDescent="0.25">
      <c r="A174" s="54" t="e">
        <f>#REF!*1000</f>
        <v>#REF!</v>
      </c>
      <c r="D174" s="254">
        <v>0.97</v>
      </c>
      <c r="G174" s="54" t="str">
        <f t="shared" si="31"/>
        <v>1</v>
      </c>
      <c r="H174" s="54" t="str">
        <f t="shared" si="32"/>
        <v>1</v>
      </c>
      <c r="I174" s="54" t="str">
        <f t="shared" si="33"/>
        <v>0</v>
      </c>
      <c r="J174" s="54"/>
      <c r="K174" s="111">
        <v>1</v>
      </c>
      <c r="L174" s="111">
        <v>1</v>
      </c>
      <c r="M174" s="111">
        <v>0</v>
      </c>
      <c r="N174" s="54"/>
      <c r="O174" s="254" t="s">
        <v>216</v>
      </c>
      <c r="P174" s="112">
        <v>1</v>
      </c>
      <c r="Q174" s="25"/>
      <c r="R174" s="112">
        <v>1</v>
      </c>
      <c r="S174" s="112"/>
      <c r="T174" s="112">
        <f t="shared" ref="T174:T175" si="35">M174</f>
        <v>0</v>
      </c>
      <c r="U174" s="112"/>
      <c r="V174" s="54"/>
      <c r="W174" s="113"/>
      <c r="X174" s="113" t="e">
        <f t="shared" si="34"/>
        <v>#REF!</v>
      </c>
      <c r="Y174" s="278">
        <v>92.158000000000001</v>
      </c>
      <c r="Z174" s="235"/>
      <c r="AA174" s="235"/>
      <c r="AB174" s="235"/>
    </row>
    <row r="175" spans="1:28" hidden="1" x14ac:dyDescent="0.25">
      <c r="A175" s="54" t="e">
        <f>#REF!*1000</f>
        <v>#REF!</v>
      </c>
      <c r="D175" s="254">
        <v>0.88</v>
      </c>
      <c r="G175" s="54" t="str">
        <f t="shared" si="31"/>
        <v>1</v>
      </c>
      <c r="H175" s="54" t="str">
        <f t="shared" si="32"/>
        <v>1</v>
      </c>
      <c r="I175" s="54" t="str">
        <f t="shared" si="33"/>
        <v>0</v>
      </c>
      <c r="J175" s="54"/>
      <c r="K175" s="111">
        <v>1</v>
      </c>
      <c r="L175" s="111">
        <v>1</v>
      </c>
      <c r="M175" s="111">
        <v>0</v>
      </c>
      <c r="N175" s="54"/>
      <c r="O175" s="254" t="s">
        <v>216</v>
      </c>
      <c r="P175" s="112">
        <v>1</v>
      </c>
      <c r="Q175" s="25"/>
      <c r="R175" s="112">
        <v>1</v>
      </c>
      <c r="S175" s="112"/>
      <c r="T175" s="112">
        <f t="shared" si="35"/>
        <v>0</v>
      </c>
      <c r="U175" s="112"/>
      <c r="V175" s="54"/>
      <c r="W175" s="113"/>
      <c r="X175" s="113" t="e">
        <f t="shared" si="34"/>
        <v>#REF!</v>
      </c>
      <c r="Y175" s="278">
        <v>92.91</v>
      </c>
      <c r="Z175" s="235"/>
      <c r="AA175" s="235"/>
      <c r="AB175" s="235"/>
    </row>
    <row r="176" spans="1:28" hidden="1" x14ac:dyDescent="0.25">
      <c r="A176" s="54" t="e">
        <f>#REF!*1000</f>
        <v>#REF!</v>
      </c>
      <c r="D176" s="254">
        <v>0.83</v>
      </c>
      <c r="G176" s="54" t="str">
        <f t="shared" si="31"/>
        <v>1</v>
      </c>
      <c r="H176" s="54" t="str">
        <f t="shared" si="32"/>
        <v>1</v>
      </c>
      <c r="I176" s="54" t="str">
        <f t="shared" si="33"/>
        <v>0</v>
      </c>
      <c r="J176" s="54"/>
      <c r="K176" s="111">
        <v>1</v>
      </c>
      <c r="L176" s="111">
        <v>1</v>
      </c>
      <c r="M176" s="111">
        <v>0</v>
      </c>
      <c r="N176" s="54"/>
      <c r="O176" s="254" t="s">
        <v>216</v>
      </c>
      <c r="P176" s="112">
        <v>1</v>
      </c>
      <c r="Q176" s="25"/>
      <c r="R176" s="112">
        <v>1</v>
      </c>
      <c r="S176" s="112"/>
      <c r="T176" s="112">
        <f t="shared" ref="T176:T183" si="36">M176</f>
        <v>0</v>
      </c>
      <c r="U176" s="112"/>
      <c r="V176" s="54"/>
      <c r="W176" s="113"/>
      <c r="X176" s="113" t="e">
        <f t="shared" si="34"/>
        <v>#REF!</v>
      </c>
      <c r="Y176" s="278">
        <v>93.683999999999997</v>
      </c>
      <c r="Z176" s="235"/>
      <c r="AA176" s="235"/>
      <c r="AB176" s="235"/>
    </row>
    <row r="177" spans="1:28" hidden="1" x14ac:dyDescent="0.25">
      <c r="A177" s="54" t="e">
        <f>#REF!*1000</f>
        <v>#REF!</v>
      </c>
      <c r="D177" s="254">
        <v>0.91</v>
      </c>
      <c r="G177" s="54" t="str">
        <f t="shared" si="31"/>
        <v>1</v>
      </c>
      <c r="H177" s="54" t="str">
        <f t="shared" si="32"/>
        <v>1</v>
      </c>
      <c r="I177" s="54" t="str">
        <f t="shared" si="33"/>
        <v>0</v>
      </c>
      <c r="J177" s="54"/>
      <c r="K177" s="111">
        <v>1</v>
      </c>
      <c r="L177" s="111">
        <v>1</v>
      </c>
      <c r="M177" s="111">
        <v>0</v>
      </c>
      <c r="N177" s="54"/>
      <c r="O177" s="254" t="s">
        <v>216</v>
      </c>
      <c r="P177" s="112">
        <v>1</v>
      </c>
      <c r="Q177" s="25"/>
      <c r="R177" s="112">
        <v>1</v>
      </c>
      <c r="S177" s="112"/>
      <c r="T177" s="112">
        <f t="shared" si="36"/>
        <v>0</v>
      </c>
      <c r="U177" s="112"/>
      <c r="V177" s="54"/>
      <c r="W177" s="113"/>
      <c r="X177" s="113" t="e">
        <f t="shared" si="34"/>
        <v>#REF!</v>
      </c>
      <c r="Y177" s="278">
        <v>93.724999999999994</v>
      </c>
      <c r="Z177" s="235"/>
      <c r="AA177" s="235"/>
      <c r="AB177" s="235"/>
    </row>
    <row r="178" spans="1:28" hidden="1" x14ac:dyDescent="0.25">
      <c r="A178" s="54" t="e">
        <f>#REF!*1000</f>
        <v>#REF!</v>
      </c>
      <c r="D178" s="254">
        <v>0.82</v>
      </c>
      <c r="G178" s="54" t="str">
        <f t="shared" si="31"/>
        <v>1</v>
      </c>
      <c r="H178" s="54" t="str">
        <f t="shared" si="32"/>
        <v>1</v>
      </c>
      <c r="I178" s="54" t="str">
        <f t="shared" si="33"/>
        <v>0</v>
      </c>
      <c r="J178" s="54"/>
      <c r="K178" s="111">
        <v>1</v>
      </c>
      <c r="L178" s="111">
        <v>1</v>
      </c>
      <c r="M178" s="111">
        <v>0</v>
      </c>
      <c r="N178" s="54"/>
      <c r="O178" s="254" t="s">
        <v>216</v>
      </c>
      <c r="P178" s="112">
        <v>1</v>
      </c>
      <c r="Q178" s="25"/>
      <c r="R178" s="112">
        <v>1</v>
      </c>
      <c r="S178" s="112"/>
      <c r="T178" s="112">
        <f t="shared" si="36"/>
        <v>0</v>
      </c>
      <c r="U178" s="112"/>
      <c r="V178" s="54"/>
      <c r="W178" s="113"/>
      <c r="X178" s="113" t="e">
        <f t="shared" si="34"/>
        <v>#REF!</v>
      </c>
      <c r="Y178" s="278">
        <v>93.760999999999996</v>
      </c>
      <c r="Z178" s="235"/>
      <c r="AA178" s="235"/>
      <c r="AB178" s="235"/>
    </row>
    <row r="179" spans="1:28" hidden="1" x14ac:dyDescent="0.25">
      <c r="A179" s="54" t="e">
        <f>#REF!*1000</f>
        <v>#REF!</v>
      </c>
      <c r="D179" s="254">
        <v>0.95</v>
      </c>
      <c r="G179" s="54" t="str">
        <f t="shared" si="31"/>
        <v>1</v>
      </c>
      <c r="H179" s="54" t="str">
        <f t="shared" si="32"/>
        <v>1</v>
      </c>
      <c r="I179" s="54" t="str">
        <f t="shared" si="33"/>
        <v>0</v>
      </c>
      <c r="J179" s="54"/>
      <c r="K179" s="111">
        <v>1</v>
      </c>
      <c r="L179" s="111">
        <v>1</v>
      </c>
      <c r="M179" s="111">
        <v>0</v>
      </c>
      <c r="N179" s="54"/>
      <c r="O179" s="254" t="s">
        <v>216</v>
      </c>
      <c r="P179" s="112">
        <v>1</v>
      </c>
      <c r="Q179" s="25"/>
      <c r="R179" s="112">
        <v>1</v>
      </c>
      <c r="S179" s="112"/>
      <c r="T179" s="112">
        <f t="shared" si="36"/>
        <v>0</v>
      </c>
      <c r="U179" s="112"/>
      <c r="V179" s="54"/>
      <c r="W179" s="113"/>
      <c r="X179" s="113" t="e">
        <f t="shared" si="34"/>
        <v>#REF!</v>
      </c>
      <c r="Y179" s="278">
        <v>93.804000000000002</v>
      </c>
      <c r="Z179" s="235"/>
      <c r="AA179" s="235"/>
      <c r="AB179" s="235"/>
    </row>
    <row r="180" spans="1:28" hidden="1" x14ac:dyDescent="0.25">
      <c r="A180" s="54" t="e">
        <f>#REF!*1000</f>
        <v>#REF!</v>
      </c>
      <c r="D180" s="254">
        <v>0.82</v>
      </c>
      <c r="G180" s="54" t="str">
        <f t="shared" si="31"/>
        <v>1</v>
      </c>
      <c r="H180" s="54" t="str">
        <f t="shared" si="32"/>
        <v>1</v>
      </c>
      <c r="I180" s="54" t="str">
        <f t="shared" si="33"/>
        <v>0</v>
      </c>
      <c r="J180" s="54"/>
      <c r="K180" s="111">
        <v>1</v>
      </c>
      <c r="L180" s="111">
        <v>1</v>
      </c>
      <c r="M180" s="111">
        <v>0</v>
      </c>
      <c r="N180" s="54"/>
      <c r="O180" s="254" t="s">
        <v>216</v>
      </c>
      <c r="P180" s="112">
        <v>1</v>
      </c>
      <c r="Q180" s="25"/>
      <c r="R180" s="112">
        <v>1</v>
      </c>
      <c r="S180" s="112"/>
      <c r="T180" s="112">
        <f t="shared" si="36"/>
        <v>0</v>
      </c>
      <c r="U180" s="112"/>
      <c r="V180" s="54"/>
      <c r="W180" s="113"/>
      <c r="X180" s="113" t="e">
        <f t="shared" si="34"/>
        <v>#REF!</v>
      </c>
      <c r="Y180" s="278">
        <v>93.843000000000004</v>
      </c>
      <c r="Z180" s="235"/>
      <c r="AA180" s="235"/>
      <c r="AB180" s="235"/>
    </row>
    <row r="181" spans="1:28" hidden="1" x14ac:dyDescent="0.25">
      <c r="A181" s="54" t="e">
        <f>#REF!*1000</f>
        <v>#REF!</v>
      </c>
      <c r="D181" s="254">
        <v>0.84</v>
      </c>
      <c r="G181" s="54" t="str">
        <f t="shared" si="31"/>
        <v>1</v>
      </c>
      <c r="H181" s="54" t="str">
        <f t="shared" si="32"/>
        <v>1</v>
      </c>
      <c r="I181" s="54" t="str">
        <f t="shared" si="33"/>
        <v>0</v>
      </c>
      <c r="J181" s="54"/>
      <c r="K181" s="111">
        <v>1</v>
      </c>
      <c r="L181" s="111">
        <v>1</v>
      </c>
      <c r="M181" s="111">
        <v>0</v>
      </c>
      <c r="N181" s="54"/>
      <c r="O181" s="254" t="s">
        <v>216</v>
      </c>
      <c r="P181" s="112">
        <v>1</v>
      </c>
      <c r="Q181" s="25"/>
      <c r="R181" s="112">
        <v>1</v>
      </c>
      <c r="S181" s="112"/>
      <c r="T181" s="112">
        <f t="shared" si="36"/>
        <v>0</v>
      </c>
      <c r="U181" s="112"/>
      <c r="V181" s="54"/>
      <c r="W181" s="113"/>
      <c r="X181" s="113" t="e">
        <f t="shared" si="34"/>
        <v>#REF!</v>
      </c>
      <c r="Y181" s="278">
        <v>93.826999999999998</v>
      </c>
      <c r="Z181" s="235"/>
      <c r="AA181" s="235"/>
      <c r="AB181" s="235"/>
    </row>
    <row r="182" spans="1:28" hidden="1" x14ac:dyDescent="0.25">
      <c r="A182" s="54" t="e">
        <f>#REF!*1000</f>
        <v>#REF!</v>
      </c>
      <c r="D182" s="254">
        <v>0.91</v>
      </c>
      <c r="G182" s="54" t="str">
        <f t="shared" si="31"/>
        <v>1</v>
      </c>
      <c r="H182" s="54" t="str">
        <f t="shared" si="32"/>
        <v>1</v>
      </c>
      <c r="I182" s="54" t="str">
        <f t="shared" si="33"/>
        <v>0</v>
      </c>
      <c r="J182" s="54"/>
      <c r="K182" s="111">
        <v>1</v>
      </c>
      <c r="L182" s="111">
        <v>1</v>
      </c>
      <c r="M182" s="111">
        <v>0</v>
      </c>
      <c r="N182" s="54"/>
      <c r="O182" s="254" t="s">
        <v>216</v>
      </c>
      <c r="P182" s="112">
        <v>1</v>
      </c>
      <c r="Q182" s="25"/>
      <c r="R182" s="112">
        <v>1</v>
      </c>
      <c r="S182" s="112"/>
      <c r="T182" s="112">
        <f t="shared" si="36"/>
        <v>0</v>
      </c>
      <c r="U182" s="112"/>
      <c r="V182" s="54"/>
      <c r="W182" s="113"/>
      <c r="X182" s="113" t="e">
        <f t="shared" si="34"/>
        <v>#REF!</v>
      </c>
      <c r="Y182" s="278">
        <v>93.8</v>
      </c>
      <c r="Z182" s="235"/>
      <c r="AA182" s="235"/>
      <c r="AB182" s="235"/>
    </row>
    <row r="183" spans="1:28" hidden="1" x14ac:dyDescent="0.25">
      <c r="A183" s="54" t="e">
        <f>#REF!*1000</f>
        <v>#REF!</v>
      </c>
      <c r="D183" s="254">
        <v>0.93</v>
      </c>
      <c r="G183" s="54" t="str">
        <f t="shared" si="31"/>
        <v>1</v>
      </c>
      <c r="H183" s="54" t="str">
        <f t="shared" si="32"/>
        <v>1</v>
      </c>
      <c r="I183" s="54" t="str">
        <f t="shared" si="33"/>
        <v>0</v>
      </c>
      <c r="J183" s="54"/>
      <c r="K183" s="111">
        <v>1</v>
      </c>
      <c r="L183" s="111">
        <v>1</v>
      </c>
      <c r="M183" s="111">
        <v>0</v>
      </c>
      <c r="N183" s="54"/>
      <c r="O183" s="254" t="s">
        <v>216</v>
      </c>
      <c r="P183" s="112">
        <v>1</v>
      </c>
      <c r="Q183" s="25"/>
      <c r="R183" s="112">
        <v>1</v>
      </c>
      <c r="S183" s="112"/>
      <c r="T183" s="112">
        <f t="shared" si="36"/>
        <v>0</v>
      </c>
      <c r="U183" s="112"/>
      <c r="V183" s="54"/>
      <c r="W183" s="113"/>
      <c r="X183" s="113" t="e">
        <f t="shared" si="34"/>
        <v>#REF!</v>
      </c>
      <c r="Y183" s="278">
        <v>93.825999999999993</v>
      </c>
      <c r="Z183" s="235"/>
      <c r="AA183" s="235"/>
      <c r="AB183" s="235"/>
    </row>
    <row r="184" spans="1:28" hidden="1" x14ac:dyDescent="0.25">
      <c r="A184" s="54" t="e">
        <f>#REF!*1000</f>
        <v>#REF!</v>
      </c>
      <c r="D184" s="254">
        <v>0.98</v>
      </c>
      <c r="G184" s="54" t="str">
        <f t="shared" si="31"/>
        <v>1</v>
      </c>
      <c r="H184" s="54" t="str">
        <f t="shared" si="32"/>
        <v>1</v>
      </c>
      <c r="I184" s="54" t="str">
        <f t="shared" si="33"/>
        <v>0</v>
      </c>
      <c r="J184" s="54"/>
      <c r="K184" s="111">
        <v>1</v>
      </c>
      <c r="L184" s="111">
        <v>1</v>
      </c>
      <c r="M184" s="111">
        <v>0</v>
      </c>
      <c r="N184" s="54"/>
      <c r="O184" s="254" t="s">
        <v>216</v>
      </c>
      <c r="P184" s="112">
        <v>1</v>
      </c>
      <c r="Q184" s="25"/>
      <c r="R184" s="112">
        <v>1</v>
      </c>
      <c r="S184" s="112"/>
      <c r="T184" s="112">
        <f t="shared" ref="T184:T187" si="37">M184</f>
        <v>0</v>
      </c>
      <c r="U184" s="112"/>
      <c r="V184" s="54"/>
      <c r="W184" s="113"/>
      <c r="X184" s="113" t="e">
        <f t="shared" si="34"/>
        <v>#REF!</v>
      </c>
      <c r="Y184" s="278">
        <v>94.043999999999997</v>
      </c>
      <c r="Z184" s="235"/>
      <c r="AA184" s="235"/>
      <c r="AB184" s="235"/>
    </row>
    <row r="185" spans="1:28" hidden="1" x14ac:dyDescent="0.25">
      <c r="A185" s="54" t="e">
        <f>#REF!*1000</f>
        <v>#REF!</v>
      </c>
      <c r="D185" s="254">
        <v>0.92</v>
      </c>
      <c r="G185" s="54" t="str">
        <f t="shared" si="31"/>
        <v>1</v>
      </c>
      <c r="H185" s="54" t="str">
        <f t="shared" si="32"/>
        <v>1</v>
      </c>
      <c r="I185" s="54" t="str">
        <f t="shared" si="33"/>
        <v>0</v>
      </c>
      <c r="J185" s="54"/>
      <c r="K185" s="111">
        <v>1</v>
      </c>
      <c r="L185" s="111">
        <v>1</v>
      </c>
      <c r="M185" s="111">
        <v>0</v>
      </c>
      <c r="N185" s="54"/>
      <c r="O185" s="254" t="s">
        <v>216</v>
      </c>
      <c r="P185" s="112">
        <v>1</v>
      </c>
      <c r="Q185" s="25"/>
      <c r="R185" s="112">
        <v>1</v>
      </c>
      <c r="S185" s="112"/>
      <c r="T185" s="112">
        <f t="shared" si="37"/>
        <v>0</v>
      </c>
      <c r="U185" s="112"/>
      <c r="V185" s="54"/>
      <c r="W185" s="113"/>
      <c r="X185" s="113" t="e">
        <f t="shared" si="34"/>
        <v>#REF!</v>
      </c>
      <c r="Y185" s="278">
        <v>94.067999999999998</v>
      </c>
      <c r="Z185" s="235"/>
      <c r="AA185" s="235"/>
      <c r="AB185" s="235"/>
    </row>
    <row r="186" spans="1:28" hidden="1" x14ac:dyDescent="0.25">
      <c r="A186" s="54" t="e">
        <f>#REF!*1000</f>
        <v>#REF!</v>
      </c>
      <c r="D186" s="254">
        <v>0.81</v>
      </c>
      <c r="G186" s="54" t="str">
        <f t="shared" si="31"/>
        <v>1</v>
      </c>
      <c r="H186" s="54" t="str">
        <f t="shared" si="32"/>
        <v>1</v>
      </c>
      <c r="I186" s="54" t="str">
        <f t="shared" si="33"/>
        <v>0</v>
      </c>
      <c r="J186" s="54"/>
      <c r="K186" s="111">
        <v>1</v>
      </c>
      <c r="L186" s="111">
        <v>1</v>
      </c>
      <c r="M186" s="111">
        <v>0</v>
      </c>
      <c r="N186" s="54"/>
      <c r="O186" s="254" t="s">
        <v>216</v>
      </c>
      <c r="P186" s="112">
        <v>1</v>
      </c>
      <c r="Q186" s="25"/>
      <c r="R186" s="112">
        <v>1</v>
      </c>
      <c r="S186" s="112"/>
      <c r="T186" s="112">
        <f t="shared" si="37"/>
        <v>0</v>
      </c>
      <c r="U186" s="112"/>
      <c r="V186" s="54"/>
      <c r="W186" s="113"/>
      <c r="X186" s="113" t="e">
        <f t="shared" si="34"/>
        <v>#REF!</v>
      </c>
      <c r="Y186" s="278">
        <v>94.025000000000006</v>
      </c>
      <c r="Z186" s="235"/>
      <c r="AA186" s="235"/>
      <c r="AB186" s="235"/>
    </row>
    <row r="187" spans="1:28" hidden="1" x14ac:dyDescent="0.25">
      <c r="A187" s="54" t="e">
        <f>#REF!*1000</f>
        <v>#REF!</v>
      </c>
      <c r="D187" s="254">
        <v>0.87</v>
      </c>
      <c r="G187" s="54" t="str">
        <f t="shared" si="31"/>
        <v>1</v>
      </c>
      <c r="H187" s="54" t="str">
        <f t="shared" si="32"/>
        <v>1</v>
      </c>
      <c r="I187" s="54" t="str">
        <f t="shared" si="33"/>
        <v>0</v>
      </c>
      <c r="J187" s="54"/>
      <c r="K187" s="111">
        <v>1</v>
      </c>
      <c r="L187" s="111">
        <v>1</v>
      </c>
      <c r="M187" s="111">
        <v>0</v>
      </c>
      <c r="N187" s="54"/>
      <c r="O187" s="254" t="s">
        <v>216</v>
      </c>
      <c r="P187" s="112">
        <v>1</v>
      </c>
      <c r="Q187" s="25"/>
      <c r="R187" s="112">
        <v>1</v>
      </c>
      <c r="S187" s="112"/>
      <c r="T187" s="112">
        <f t="shared" si="37"/>
        <v>0</v>
      </c>
      <c r="U187" s="112"/>
      <c r="V187" s="54"/>
      <c r="W187" s="113"/>
      <c r="X187" s="113" t="e">
        <f t="shared" si="34"/>
        <v>#REF!</v>
      </c>
      <c r="Y187" s="278">
        <v>94.072000000000003</v>
      </c>
      <c r="Z187" s="235"/>
      <c r="AA187" s="235"/>
      <c r="AB187" s="235"/>
    </row>
    <row r="188" spans="1:28" hidden="1" x14ac:dyDescent="0.25">
      <c r="A188" s="54" t="e">
        <f>#REF!*1000</f>
        <v>#REF!</v>
      </c>
      <c r="D188" s="254">
        <v>0.88</v>
      </c>
      <c r="G188" s="54" t="str">
        <f t="shared" si="31"/>
        <v>1</v>
      </c>
      <c r="H188" s="54" t="str">
        <f t="shared" si="32"/>
        <v>1</v>
      </c>
      <c r="I188" s="54" t="str">
        <f t="shared" si="33"/>
        <v>0</v>
      </c>
      <c r="J188" s="54"/>
      <c r="K188" s="111">
        <v>1</v>
      </c>
      <c r="L188" s="111">
        <v>1</v>
      </c>
      <c r="M188" s="111">
        <v>0</v>
      </c>
      <c r="N188" s="54"/>
      <c r="O188" s="254" t="s">
        <v>216</v>
      </c>
      <c r="P188" s="112">
        <v>1</v>
      </c>
      <c r="Q188" s="25"/>
      <c r="R188" s="112">
        <v>1</v>
      </c>
      <c r="S188" s="112"/>
      <c r="T188" s="112">
        <f t="shared" ref="T188:T198" si="38">M188</f>
        <v>0</v>
      </c>
      <c r="U188" s="112"/>
      <c r="V188" s="54"/>
      <c r="W188" s="113"/>
      <c r="X188" s="113" t="e">
        <f t="shared" si="34"/>
        <v>#REF!</v>
      </c>
      <c r="Y188" s="278">
        <v>93.902000000000001</v>
      </c>
      <c r="Z188" s="235"/>
      <c r="AA188" s="235"/>
      <c r="AB188" s="235"/>
    </row>
    <row r="189" spans="1:28" hidden="1" x14ac:dyDescent="0.25">
      <c r="A189" s="54" t="e">
        <f>#REF!*1000</f>
        <v>#REF!</v>
      </c>
      <c r="D189" s="254">
        <v>0.89</v>
      </c>
      <c r="G189" s="54" t="str">
        <f t="shared" si="31"/>
        <v>1</v>
      </c>
      <c r="H189" s="54" t="str">
        <f t="shared" si="32"/>
        <v>1</v>
      </c>
      <c r="I189" s="54" t="str">
        <f t="shared" si="33"/>
        <v>0</v>
      </c>
      <c r="J189" s="54"/>
      <c r="K189" s="111">
        <v>1</v>
      </c>
      <c r="L189" s="111">
        <v>1</v>
      </c>
      <c r="M189" s="111">
        <v>0</v>
      </c>
      <c r="N189" s="54"/>
      <c r="O189" s="254" t="s">
        <v>216</v>
      </c>
      <c r="P189" s="112">
        <v>1</v>
      </c>
      <c r="Q189" s="25"/>
      <c r="R189" s="112">
        <v>1</v>
      </c>
      <c r="S189" s="112"/>
      <c r="T189" s="112">
        <f t="shared" si="38"/>
        <v>0</v>
      </c>
      <c r="U189" s="112"/>
      <c r="V189" s="54"/>
      <c r="W189" s="113"/>
      <c r="X189" s="113" t="e">
        <f t="shared" si="34"/>
        <v>#REF!</v>
      </c>
      <c r="Y189" s="278">
        <v>93.881</v>
      </c>
      <c r="Z189" s="235"/>
      <c r="AA189" s="235"/>
      <c r="AB189" s="235"/>
    </row>
    <row r="190" spans="1:28" hidden="1" x14ac:dyDescent="0.25">
      <c r="A190" s="54" t="e">
        <f>#REF!*1000</f>
        <v>#REF!</v>
      </c>
      <c r="D190" s="254">
        <v>0.86</v>
      </c>
      <c r="G190" s="54" t="str">
        <f t="shared" si="31"/>
        <v>1</v>
      </c>
      <c r="H190" s="54" t="str">
        <f t="shared" si="32"/>
        <v>1</v>
      </c>
      <c r="I190" s="54" t="str">
        <f t="shared" si="33"/>
        <v>0</v>
      </c>
      <c r="J190" s="54"/>
      <c r="K190" s="111">
        <v>1</v>
      </c>
      <c r="L190" s="111">
        <v>1</v>
      </c>
      <c r="M190" s="111">
        <v>0</v>
      </c>
      <c r="N190" s="54"/>
      <c r="O190" s="254" t="s">
        <v>216</v>
      </c>
      <c r="P190" s="112">
        <v>1</v>
      </c>
      <c r="Q190" s="25"/>
      <c r="R190" s="112">
        <v>1</v>
      </c>
      <c r="S190" s="112"/>
      <c r="T190" s="112">
        <f t="shared" si="38"/>
        <v>0</v>
      </c>
      <c r="U190" s="112"/>
      <c r="V190" s="54"/>
      <c r="W190" s="113"/>
      <c r="X190" s="113" t="e">
        <f t="shared" si="34"/>
        <v>#REF!</v>
      </c>
      <c r="Y190" s="278">
        <v>93.893000000000001</v>
      </c>
      <c r="Z190" s="235"/>
      <c r="AA190" s="235"/>
      <c r="AB190" s="235"/>
    </row>
    <row r="191" spans="1:28" hidden="1" x14ac:dyDescent="0.25">
      <c r="A191" s="54" t="e">
        <f>#REF!*1000</f>
        <v>#REF!</v>
      </c>
      <c r="D191" s="254">
        <v>0.89</v>
      </c>
      <c r="G191" s="54" t="str">
        <f t="shared" si="31"/>
        <v>1</v>
      </c>
      <c r="H191" s="54" t="str">
        <f t="shared" si="32"/>
        <v>1</v>
      </c>
      <c r="I191" s="54" t="str">
        <f t="shared" si="33"/>
        <v>0</v>
      </c>
      <c r="J191" s="54"/>
      <c r="K191" s="111">
        <v>1</v>
      </c>
      <c r="L191" s="111">
        <v>1</v>
      </c>
      <c r="M191" s="111">
        <v>0</v>
      </c>
      <c r="N191" s="54"/>
      <c r="O191" s="254" t="s">
        <v>216</v>
      </c>
      <c r="P191" s="112">
        <v>1</v>
      </c>
      <c r="Q191" s="25"/>
      <c r="R191" s="112">
        <v>1</v>
      </c>
      <c r="S191" s="112"/>
      <c r="T191" s="112">
        <f t="shared" si="38"/>
        <v>0</v>
      </c>
      <c r="U191" s="112"/>
      <c r="V191" s="54"/>
      <c r="W191" s="113"/>
      <c r="X191" s="113" t="e">
        <f t="shared" si="34"/>
        <v>#REF!</v>
      </c>
      <c r="Y191" s="278">
        <v>93.581999999999994</v>
      </c>
      <c r="Z191" s="235"/>
      <c r="AA191" s="235"/>
      <c r="AB191" s="235"/>
    </row>
    <row r="192" spans="1:28" hidden="1" x14ac:dyDescent="0.25">
      <c r="A192" s="54" t="e">
        <f>#REF!*1000</f>
        <v>#REF!</v>
      </c>
      <c r="D192" s="254">
        <v>0.89</v>
      </c>
      <c r="G192" s="54" t="str">
        <f t="shared" si="31"/>
        <v>1</v>
      </c>
      <c r="H192" s="54" t="str">
        <f t="shared" si="32"/>
        <v>1</v>
      </c>
      <c r="I192" s="54" t="str">
        <f t="shared" si="33"/>
        <v>0</v>
      </c>
      <c r="J192" s="54"/>
      <c r="K192" s="111">
        <v>1</v>
      </c>
      <c r="L192" s="111">
        <v>1</v>
      </c>
      <c r="M192" s="111">
        <v>0</v>
      </c>
      <c r="N192" s="54"/>
      <c r="O192" s="254" t="s">
        <v>216</v>
      </c>
      <c r="P192" s="112">
        <v>1</v>
      </c>
      <c r="Q192" s="25"/>
      <c r="R192" s="112">
        <v>1</v>
      </c>
      <c r="S192" s="112"/>
      <c r="T192" s="112">
        <f t="shared" si="38"/>
        <v>0</v>
      </c>
      <c r="U192" s="112"/>
      <c r="V192" s="54"/>
      <c r="W192" s="113"/>
      <c r="X192" s="113" t="e">
        <f t="shared" si="34"/>
        <v>#REF!</v>
      </c>
      <c r="Y192" s="278">
        <v>93.552000000000007</v>
      </c>
      <c r="Z192" s="235"/>
      <c r="AA192" s="235"/>
      <c r="AB192" s="235"/>
    </row>
    <row r="193" spans="1:28" hidden="1" x14ac:dyDescent="0.25">
      <c r="A193" s="54" t="e">
        <f>#REF!*1000</f>
        <v>#REF!</v>
      </c>
      <c r="D193" s="254">
        <v>0.92</v>
      </c>
      <c r="G193" s="54" t="str">
        <f t="shared" si="31"/>
        <v>1</v>
      </c>
      <c r="H193" s="54" t="str">
        <f t="shared" si="32"/>
        <v>1</v>
      </c>
      <c r="I193" s="54" t="str">
        <f t="shared" si="33"/>
        <v>0</v>
      </c>
      <c r="J193" s="54"/>
      <c r="K193" s="111">
        <v>1</v>
      </c>
      <c r="L193" s="111">
        <v>1</v>
      </c>
      <c r="M193" s="111">
        <v>0</v>
      </c>
      <c r="N193" s="54"/>
      <c r="O193" s="254" t="s">
        <v>216</v>
      </c>
      <c r="P193" s="112">
        <v>1</v>
      </c>
      <c r="Q193" s="25"/>
      <c r="R193" s="112">
        <v>1</v>
      </c>
      <c r="S193" s="112"/>
      <c r="T193" s="112">
        <f t="shared" si="38"/>
        <v>0</v>
      </c>
      <c r="U193" s="112"/>
      <c r="V193" s="54"/>
      <c r="W193" s="113"/>
      <c r="X193" s="113" t="e">
        <f t="shared" si="34"/>
        <v>#REF!</v>
      </c>
      <c r="Y193" s="278">
        <v>93.561000000000007</v>
      </c>
      <c r="Z193" s="235"/>
      <c r="AA193" s="235"/>
      <c r="AB193" s="235"/>
    </row>
    <row r="194" spans="1:28" hidden="1" x14ac:dyDescent="0.25">
      <c r="A194" s="54" t="e">
        <f>#REF!*1000</f>
        <v>#REF!</v>
      </c>
      <c r="D194" s="254">
        <v>0.76</v>
      </c>
      <c r="G194" s="54" t="str">
        <f t="shared" si="31"/>
        <v>1</v>
      </c>
      <c r="H194" s="54" t="str">
        <f t="shared" si="32"/>
        <v>1</v>
      </c>
      <c r="I194" s="54" t="str">
        <f t="shared" si="33"/>
        <v>0</v>
      </c>
      <c r="J194" s="54"/>
      <c r="K194" s="111">
        <v>1</v>
      </c>
      <c r="L194" s="111">
        <v>1</v>
      </c>
      <c r="M194" s="111">
        <v>0</v>
      </c>
      <c r="N194" s="54"/>
      <c r="O194" s="254" t="s">
        <v>216</v>
      </c>
      <c r="P194" s="112">
        <v>1</v>
      </c>
      <c r="Q194" s="25"/>
      <c r="R194" s="112">
        <v>1</v>
      </c>
      <c r="S194" s="112"/>
      <c r="T194" s="112">
        <f t="shared" si="38"/>
        <v>0</v>
      </c>
      <c r="U194" s="112"/>
      <c r="V194" s="54"/>
      <c r="W194" s="113"/>
      <c r="X194" s="113" t="e">
        <f t="shared" si="34"/>
        <v>#REF!</v>
      </c>
      <c r="Y194" s="278">
        <v>93.123000000000005</v>
      </c>
      <c r="Z194" s="235"/>
      <c r="AA194" s="235"/>
      <c r="AB194" s="235"/>
    </row>
    <row r="195" spans="1:28" hidden="1" x14ac:dyDescent="0.25">
      <c r="A195" s="54" t="e">
        <f>#REF!*1000</f>
        <v>#REF!</v>
      </c>
      <c r="D195" s="254">
        <v>0.79</v>
      </c>
      <c r="G195" s="54" t="str">
        <f t="shared" si="31"/>
        <v>1</v>
      </c>
      <c r="H195" s="54" t="str">
        <f t="shared" si="32"/>
        <v>1</v>
      </c>
      <c r="I195" s="54" t="str">
        <f t="shared" si="33"/>
        <v>0</v>
      </c>
      <c r="J195" s="54"/>
      <c r="K195" s="111">
        <v>1</v>
      </c>
      <c r="L195" s="111">
        <v>1</v>
      </c>
      <c r="M195" s="111">
        <v>0</v>
      </c>
      <c r="N195" s="54"/>
      <c r="O195" s="254" t="s">
        <v>216</v>
      </c>
      <c r="P195" s="112">
        <v>1</v>
      </c>
      <c r="Q195" s="25"/>
      <c r="R195" s="112">
        <v>1</v>
      </c>
      <c r="S195" s="112"/>
      <c r="T195" s="112">
        <f t="shared" si="38"/>
        <v>0</v>
      </c>
      <c r="U195" s="112"/>
      <c r="V195" s="54"/>
      <c r="W195" s="113"/>
      <c r="X195" s="113" t="e">
        <f t="shared" si="34"/>
        <v>#REF!</v>
      </c>
      <c r="Y195" s="278">
        <v>93.058000000000007</v>
      </c>
      <c r="Z195" s="235"/>
      <c r="AA195" s="235"/>
      <c r="AB195" s="235"/>
    </row>
    <row r="196" spans="1:28" hidden="1" x14ac:dyDescent="0.25">
      <c r="A196" s="54" t="e">
        <f>#REF!*1000</f>
        <v>#REF!</v>
      </c>
      <c r="D196" s="254">
        <v>0.89</v>
      </c>
      <c r="G196" s="54" t="str">
        <f t="shared" si="31"/>
        <v>1</v>
      </c>
      <c r="H196" s="54" t="str">
        <f t="shared" si="32"/>
        <v>1</v>
      </c>
      <c r="I196" s="54" t="str">
        <f t="shared" si="33"/>
        <v>0</v>
      </c>
      <c r="J196" s="54"/>
      <c r="K196" s="111">
        <v>1</v>
      </c>
      <c r="L196" s="111">
        <v>1</v>
      </c>
      <c r="M196" s="111">
        <v>0</v>
      </c>
      <c r="N196" s="54"/>
      <c r="O196" s="254" t="s">
        <v>216</v>
      </c>
      <c r="P196" s="112">
        <v>1</v>
      </c>
      <c r="Q196" s="25"/>
      <c r="R196" s="112">
        <v>1</v>
      </c>
      <c r="S196" s="112"/>
      <c r="T196" s="112">
        <f t="shared" si="38"/>
        <v>0</v>
      </c>
      <c r="U196" s="112"/>
      <c r="V196" s="54"/>
      <c r="W196" s="113"/>
      <c r="X196" s="113" t="e">
        <f t="shared" si="34"/>
        <v>#REF!</v>
      </c>
      <c r="Y196" s="278">
        <v>93.027000000000001</v>
      </c>
      <c r="Z196" s="235"/>
      <c r="AA196" s="235"/>
      <c r="AB196" s="235"/>
    </row>
    <row r="197" spans="1:28" hidden="1" x14ac:dyDescent="0.25">
      <c r="A197" s="54" t="e">
        <f>#REF!*1000</f>
        <v>#REF!</v>
      </c>
      <c r="D197" s="254">
        <v>0.99</v>
      </c>
      <c r="G197" s="54" t="str">
        <f t="shared" si="31"/>
        <v>1</v>
      </c>
      <c r="H197" s="54" t="str">
        <f t="shared" si="32"/>
        <v>1</v>
      </c>
      <c r="I197" s="54" t="str">
        <f t="shared" si="33"/>
        <v>0</v>
      </c>
      <c r="J197" s="54"/>
      <c r="K197" s="111">
        <v>1</v>
      </c>
      <c r="L197" s="111">
        <v>1</v>
      </c>
      <c r="M197" s="111">
        <v>0</v>
      </c>
      <c r="N197" s="54"/>
      <c r="O197" s="254" t="s">
        <v>216</v>
      </c>
      <c r="P197" s="112">
        <v>1</v>
      </c>
      <c r="Q197" s="25"/>
      <c r="R197" s="112">
        <v>1</v>
      </c>
      <c r="S197" s="112"/>
      <c r="T197" s="112">
        <f t="shared" si="38"/>
        <v>0</v>
      </c>
      <c r="U197" s="112"/>
      <c r="V197" s="54"/>
      <c r="W197" s="113"/>
      <c r="X197" s="113" t="e">
        <f t="shared" si="34"/>
        <v>#REF!</v>
      </c>
      <c r="Y197" s="278">
        <v>92.986000000000004</v>
      </c>
      <c r="Z197" s="235"/>
      <c r="AA197" s="235"/>
      <c r="AB197" s="235"/>
    </row>
    <row r="198" spans="1:28" hidden="1" x14ac:dyDescent="0.25">
      <c r="A198" s="54" t="e">
        <f>#REF!*1000</f>
        <v>#REF!</v>
      </c>
      <c r="D198" s="254">
        <v>0.94</v>
      </c>
      <c r="G198" s="54" t="str">
        <f t="shared" si="31"/>
        <v>1</v>
      </c>
      <c r="H198" s="54" t="str">
        <f t="shared" si="32"/>
        <v>1</v>
      </c>
      <c r="I198" s="54" t="str">
        <f t="shared" si="33"/>
        <v>0</v>
      </c>
      <c r="J198" s="54"/>
      <c r="K198" s="111">
        <v>1</v>
      </c>
      <c r="L198" s="111">
        <v>1</v>
      </c>
      <c r="M198" s="111">
        <v>0</v>
      </c>
      <c r="N198" s="54"/>
      <c r="O198" s="254" t="s">
        <v>216</v>
      </c>
      <c r="P198" s="112">
        <v>1</v>
      </c>
      <c r="Q198" s="25"/>
      <c r="R198" s="112">
        <v>1</v>
      </c>
      <c r="S198" s="112"/>
      <c r="T198" s="112">
        <f t="shared" si="38"/>
        <v>0</v>
      </c>
      <c r="U198" s="112"/>
      <c r="V198" s="54"/>
      <c r="W198" s="113"/>
      <c r="X198" s="113" t="e">
        <f t="shared" si="34"/>
        <v>#REF!</v>
      </c>
      <c r="Y198" s="278">
        <v>92.977999999999994</v>
      </c>
      <c r="Z198" s="235"/>
      <c r="AA198" s="235"/>
      <c r="AB198" s="235"/>
    </row>
    <row r="199" spans="1:28" hidden="1" x14ac:dyDescent="0.25">
      <c r="A199" s="54" t="e">
        <f>#REF!*1000</f>
        <v>#REF!</v>
      </c>
      <c r="D199" s="254">
        <v>0.85</v>
      </c>
      <c r="G199" s="54" t="str">
        <f t="shared" si="31"/>
        <v>1</v>
      </c>
      <c r="H199" s="54" t="str">
        <f t="shared" si="32"/>
        <v>1</v>
      </c>
      <c r="I199" s="54" t="str">
        <f t="shared" si="33"/>
        <v>0</v>
      </c>
      <c r="J199" s="54"/>
      <c r="K199" s="111">
        <v>1</v>
      </c>
      <c r="L199" s="111">
        <v>1</v>
      </c>
      <c r="M199" s="111">
        <v>0</v>
      </c>
      <c r="N199" s="54"/>
      <c r="O199" s="254" t="s">
        <v>216</v>
      </c>
      <c r="P199" s="112">
        <v>1</v>
      </c>
      <c r="Q199" s="25"/>
      <c r="R199" s="112">
        <v>1</v>
      </c>
      <c r="S199" s="112"/>
      <c r="T199" s="112">
        <f t="shared" ref="T199:T201" si="39">M199</f>
        <v>0</v>
      </c>
      <c r="U199" s="112"/>
      <c r="V199" s="54"/>
      <c r="W199" s="113"/>
      <c r="X199" s="113" t="e">
        <f t="shared" si="34"/>
        <v>#REF!</v>
      </c>
      <c r="Y199" s="278">
        <v>92.728999999999999</v>
      </c>
      <c r="Z199" s="235"/>
      <c r="AA199" s="235"/>
      <c r="AB199" s="235"/>
    </row>
    <row r="200" spans="1:28" hidden="1" x14ac:dyDescent="0.25">
      <c r="A200" s="54" t="e">
        <f>#REF!*1000</f>
        <v>#REF!</v>
      </c>
      <c r="D200" s="254">
        <v>9.99</v>
      </c>
      <c r="G200" s="54" t="str">
        <f t="shared" si="31"/>
        <v>1</v>
      </c>
      <c r="H200" s="54" t="str">
        <f t="shared" si="32"/>
        <v>1</v>
      </c>
      <c r="I200" s="54" t="str">
        <f t="shared" si="33"/>
        <v>1</v>
      </c>
      <c r="J200" s="54"/>
      <c r="K200" s="111">
        <v>1</v>
      </c>
      <c r="L200" s="111">
        <v>1</v>
      </c>
      <c r="M200" s="111">
        <v>1</v>
      </c>
      <c r="N200" s="54"/>
      <c r="O200" s="254" t="s">
        <v>216</v>
      </c>
      <c r="P200" s="112">
        <v>1</v>
      </c>
      <c r="Q200" s="25"/>
      <c r="R200" s="112">
        <v>1</v>
      </c>
      <c r="S200" s="112"/>
      <c r="T200" s="112">
        <f t="shared" si="39"/>
        <v>1</v>
      </c>
      <c r="U200" s="112"/>
      <c r="V200" s="54"/>
      <c r="W200" s="113"/>
      <c r="X200" s="113" t="e">
        <f t="shared" si="34"/>
        <v>#REF!</v>
      </c>
      <c r="Y200" s="278">
        <v>92.070999999999998</v>
      </c>
      <c r="Z200" s="235"/>
      <c r="AA200" s="235"/>
      <c r="AB200" s="235"/>
    </row>
    <row r="201" spans="1:28" hidden="1" x14ac:dyDescent="0.25">
      <c r="A201" s="54" t="e">
        <f>#REF!*1000</f>
        <v>#REF!</v>
      </c>
      <c r="D201" s="254">
        <v>9.99</v>
      </c>
      <c r="G201" s="54" t="str">
        <f t="shared" si="31"/>
        <v>1</v>
      </c>
      <c r="H201" s="54" t="str">
        <f t="shared" si="32"/>
        <v>1</v>
      </c>
      <c r="I201" s="54" t="str">
        <f t="shared" si="33"/>
        <v>1</v>
      </c>
      <c r="J201" s="54"/>
      <c r="K201" s="111">
        <v>1</v>
      </c>
      <c r="L201" s="111">
        <v>1</v>
      </c>
      <c r="M201" s="111">
        <v>1</v>
      </c>
      <c r="N201" s="54"/>
      <c r="O201" s="254" t="s">
        <v>216</v>
      </c>
      <c r="P201" s="112">
        <v>1</v>
      </c>
      <c r="Q201" s="25"/>
      <c r="R201" s="112">
        <v>1</v>
      </c>
      <c r="S201" s="112"/>
      <c r="T201" s="112">
        <f t="shared" si="39"/>
        <v>1</v>
      </c>
      <c r="U201" s="112"/>
      <c r="V201" s="54"/>
      <c r="W201" s="113"/>
      <c r="X201" s="113" t="e">
        <f t="shared" si="34"/>
        <v>#REF!</v>
      </c>
      <c r="Y201" s="278">
        <v>91.998999999999995</v>
      </c>
      <c r="Z201" s="235"/>
      <c r="AA201" s="235"/>
      <c r="AB201" s="235"/>
    </row>
    <row r="202" spans="1:28" hidden="1" x14ac:dyDescent="0.25">
      <c r="A202" s="54" t="e">
        <f>#REF!*1000</f>
        <v>#REF!</v>
      </c>
      <c r="D202" s="254">
        <v>0.76</v>
      </c>
      <c r="G202" s="54" t="str">
        <f t="shared" si="31"/>
        <v>1</v>
      </c>
      <c r="H202" s="54" t="str">
        <f t="shared" si="32"/>
        <v>1</v>
      </c>
      <c r="I202" s="54" t="str">
        <f t="shared" si="33"/>
        <v>0</v>
      </c>
      <c r="J202" s="54"/>
      <c r="K202" s="111">
        <v>1</v>
      </c>
      <c r="L202" s="111">
        <v>1</v>
      </c>
      <c r="M202" s="111">
        <v>0</v>
      </c>
      <c r="N202" s="54"/>
      <c r="O202" s="254" t="s">
        <v>216</v>
      </c>
      <c r="P202" s="112">
        <v>1</v>
      </c>
      <c r="Q202" s="25"/>
      <c r="R202" s="112">
        <v>1</v>
      </c>
      <c r="S202" s="112"/>
      <c r="T202" s="112">
        <f t="shared" ref="T202:T205" si="40">M202</f>
        <v>0</v>
      </c>
      <c r="U202" s="112"/>
      <c r="V202" s="54"/>
      <c r="W202" s="113"/>
      <c r="X202" s="113" t="e">
        <f t="shared" si="34"/>
        <v>#REF!</v>
      </c>
      <c r="Y202" s="278">
        <v>91.465000000000003</v>
      </c>
      <c r="Z202" s="235"/>
      <c r="AA202" s="235"/>
      <c r="AB202" s="235"/>
    </row>
    <row r="203" spans="1:28" hidden="1" x14ac:dyDescent="0.25">
      <c r="A203" s="54" t="e">
        <f>#REF!*1000</f>
        <v>#REF!</v>
      </c>
      <c r="D203" s="254">
        <v>9.99</v>
      </c>
      <c r="G203" s="54" t="str">
        <f t="shared" si="31"/>
        <v>1</v>
      </c>
      <c r="H203" s="54" t="str">
        <f t="shared" si="32"/>
        <v>1</v>
      </c>
      <c r="I203" s="54" t="str">
        <f t="shared" si="33"/>
        <v>1</v>
      </c>
      <c r="J203" s="54"/>
      <c r="K203" s="111">
        <v>1</v>
      </c>
      <c r="L203" s="111">
        <v>1</v>
      </c>
      <c r="M203" s="111">
        <v>1</v>
      </c>
      <c r="N203" s="54"/>
      <c r="O203" s="254" t="s">
        <v>216</v>
      </c>
      <c r="P203" s="112">
        <v>1</v>
      </c>
      <c r="Q203" s="25"/>
      <c r="R203" s="112">
        <v>1</v>
      </c>
      <c r="S203" s="112"/>
      <c r="T203" s="112">
        <f t="shared" si="40"/>
        <v>1</v>
      </c>
      <c r="U203" s="112"/>
      <c r="V203" s="54"/>
      <c r="W203" s="113"/>
      <c r="X203" s="113" t="e">
        <f t="shared" si="34"/>
        <v>#REF!</v>
      </c>
      <c r="Y203" s="278">
        <v>91.366</v>
      </c>
      <c r="Z203" s="235"/>
      <c r="AA203" s="235"/>
      <c r="AB203" s="235"/>
    </row>
    <row r="204" spans="1:28" hidden="1" x14ac:dyDescent="0.25">
      <c r="A204" s="54" t="e">
        <f>#REF!*1000</f>
        <v>#REF!</v>
      </c>
      <c r="D204" s="254">
        <v>0.77</v>
      </c>
      <c r="G204" s="54" t="str">
        <f t="shared" si="31"/>
        <v>1</v>
      </c>
      <c r="H204" s="54" t="str">
        <f t="shared" si="32"/>
        <v>1</v>
      </c>
      <c r="I204" s="54" t="str">
        <f t="shared" si="33"/>
        <v>0</v>
      </c>
      <c r="J204" s="54"/>
      <c r="K204" s="111">
        <v>1</v>
      </c>
      <c r="L204" s="111">
        <v>1</v>
      </c>
      <c r="M204" s="111">
        <v>0</v>
      </c>
      <c r="N204" s="54"/>
      <c r="O204" s="254" t="s">
        <v>216</v>
      </c>
      <c r="P204" s="112">
        <v>1</v>
      </c>
      <c r="Q204" s="25"/>
      <c r="R204" s="112">
        <v>1</v>
      </c>
      <c r="S204" s="112"/>
      <c r="T204" s="112">
        <f t="shared" si="40"/>
        <v>0</v>
      </c>
      <c r="U204" s="112"/>
      <c r="V204" s="54"/>
      <c r="W204" s="113"/>
      <c r="X204" s="113" t="e">
        <f t="shared" si="34"/>
        <v>#REF!</v>
      </c>
      <c r="Y204" s="278">
        <v>90.587000000000003</v>
      </c>
      <c r="Z204" s="235"/>
      <c r="AA204" s="235"/>
      <c r="AB204" s="235"/>
    </row>
    <row r="205" spans="1:28" hidden="1" x14ac:dyDescent="0.25">
      <c r="A205" s="54" t="e">
        <f>#REF!*1000</f>
        <v>#REF!</v>
      </c>
      <c r="D205" s="254">
        <v>0.89</v>
      </c>
      <c r="G205" s="54" t="str">
        <f t="shared" si="31"/>
        <v>1</v>
      </c>
      <c r="H205" s="54" t="str">
        <f t="shared" si="32"/>
        <v>1</v>
      </c>
      <c r="I205" s="54" t="str">
        <f t="shared" si="33"/>
        <v>0</v>
      </c>
      <c r="J205" s="54"/>
      <c r="K205" s="111">
        <v>1</v>
      </c>
      <c r="L205" s="111">
        <v>1</v>
      </c>
      <c r="M205" s="111">
        <v>0</v>
      </c>
      <c r="N205" s="54"/>
      <c r="O205" s="254" t="s">
        <v>216</v>
      </c>
      <c r="P205" s="112">
        <v>1</v>
      </c>
      <c r="Q205" s="25"/>
      <c r="R205" s="112">
        <v>1</v>
      </c>
      <c r="S205" s="112"/>
      <c r="T205" s="112">
        <f t="shared" si="40"/>
        <v>0</v>
      </c>
      <c r="U205" s="112"/>
      <c r="V205" s="54"/>
      <c r="W205" s="113"/>
      <c r="X205" s="113" t="e">
        <f t="shared" si="34"/>
        <v>#REF!</v>
      </c>
      <c r="Y205" s="278">
        <v>90.48</v>
      </c>
      <c r="Z205" s="235"/>
      <c r="AA205" s="235"/>
      <c r="AB205" s="235"/>
    </row>
    <row r="206" spans="1:28" hidden="1" x14ac:dyDescent="0.25">
      <c r="A206" s="54" t="e">
        <f>#REF!*1000</f>
        <v>#REF!</v>
      </c>
      <c r="D206" s="254">
        <v>1.1399999999999999</v>
      </c>
      <c r="G206" s="54" t="str">
        <f t="shared" si="31"/>
        <v>1</v>
      </c>
      <c r="H206" s="54" t="str">
        <f t="shared" si="32"/>
        <v>1</v>
      </c>
      <c r="I206" s="54" t="str">
        <f t="shared" si="33"/>
        <v>0</v>
      </c>
      <c r="J206" s="54"/>
      <c r="K206" s="111">
        <v>1</v>
      </c>
      <c r="L206" s="111">
        <v>1</v>
      </c>
      <c r="M206" s="111">
        <v>0</v>
      </c>
      <c r="N206" s="54"/>
      <c r="O206" s="254" t="s">
        <v>216</v>
      </c>
      <c r="P206" s="112">
        <v>1</v>
      </c>
      <c r="Q206" s="25"/>
      <c r="R206" s="112">
        <v>1</v>
      </c>
      <c r="S206" s="112"/>
      <c r="T206" s="112">
        <f t="shared" ref="T206:T213" si="41">M206</f>
        <v>0</v>
      </c>
      <c r="U206" s="112"/>
      <c r="V206" s="54"/>
      <c r="W206" s="113"/>
      <c r="X206" s="113" t="e">
        <f t="shared" si="34"/>
        <v>#REF!</v>
      </c>
      <c r="Y206" s="278">
        <v>90.337000000000003</v>
      </c>
      <c r="Z206" s="235"/>
      <c r="AA206" s="235"/>
      <c r="AB206" s="235"/>
    </row>
    <row r="207" spans="1:28" hidden="1" x14ac:dyDescent="0.25">
      <c r="A207" s="54" t="e">
        <f>#REF!*1000</f>
        <v>#REF!</v>
      </c>
      <c r="D207" s="254">
        <v>0.88</v>
      </c>
      <c r="G207" s="54" t="str">
        <f t="shared" si="31"/>
        <v>1</v>
      </c>
      <c r="H207" s="54" t="str">
        <f t="shared" si="32"/>
        <v>1</v>
      </c>
      <c r="I207" s="54" t="str">
        <f t="shared" si="33"/>
        <v>0</v>
      </c>
      <c r="J207" s="54"/>
      <c r="K207" s="111">
        <v>1</v>
      </c>
      <c r="L207" s="111">
        <v>1</v>
      </c>
      <c r="M207" s="111">
        <v>0</v>
      </c>
      <c r="N207" s="54"/>
      <c r="O207" s="254" t="s">
        <v>216</v>
      </c>
      <c r="P207" s="112">
        <v>1</v>
      </c>
      <c r="Q207" s="25"/>
      <c r="R207" s="112">
        <v>1</v>
      </c>
      <c r="S207" s="112"/>
      <c r="T207" s="112">
        <f t="shared" si="41"/>
        <v>0</v>
      </c>
      <c r="U207" s="112"/>
      <c r="V207" s="54"/>
      <c r="W207" s="113"/>
      <c r="X207" s="113" t="e">
        <f t="shared" si="34"/>
        <v>#REF!</v>
      </c>
      <c r="Y207" s="278">
        <v>90.171999999999997</v>
      </c>
      <c r="Z207" s="235"/>
      <c r="AA207" s="235"/>
      <c r="AB207" s="235"/>
    </row>
    <row r="208" spans="1:28" hidden="1" x14ac:dyDescent="0.25">
      <c r="A208" s="54" t="e">
        <f>#REF!*1000</f>
        <v>#REF!</v>
      </c>
      <c r="D208" s="254">
        <v>0.9</v>
      </c>
      <c r="G208" s="54" t="str">
        <f t="shared" si="31"/>
        <v>1</v>
      </c>
      <c r="H208" s="54" t="str">
        <f t="shared" si="32"/>
        <v>1</v>
      </c>
      <c r="I208" s="54" t="str">
        <f t="shared" si="33"/>
        <v>0</v>
      </c>
      <c r="J208" s="54"/>
      <c r="K208" s="111">
        <v>1</v>
      </c>
      <c r="L208" s="111">
        <v>1</v>
      </c>
      <c r="M208" s="111">
        <v>0</v>
      </c>
      <c r="N208" s="54"/>
      <c r="O208" s="254" t="s">
        <v>216</v>
      </c>
      <c r="P208" s="112">
        <v>1</v>
      </c>
      <c r="Q208" s="25"/>
      <c r="R208" s="112">
        <v>1</v>
      </c>
      <c r="S208" s="112"/>
      <c r="T208" s="112">
        <f t="shared" si="41"/>
        <v>0</v>
      </c>
      <c r="U208" s="112"/>
      <c r="V208" s="54"/>
      <c r="W208" s="113"/>
      <c r="X208" s="113" t="e">
        <f t="shared" si="34"/>
        <v>#REF!</v>
      </c>
      <c r="Y208" s="278">
        <v>89.709000000000003</v>
      </c>
      <c r="Z208" s="235"/>
      <c r="AA208" s="235"/>
      <c r="AB208" s="235"/>
    </row>
    <row r="209" spans="1:28" hidden="1" x14ac:dyDescent="0.25">
      <c r="A209" s="54" t="e">
        <f>#REF!*1000</f>
        <v>#REF!</v>
      </c>
      <c r="D209" s="254">
        <v>0.84</v>
      </c>
      <c r="G209" s="54" t="str">
        <f t="shared" si="31"/>
        <v>1</v>
      </c>
      <c r="H209" s="54" t="str">
        <f t="shared" si="32"/>
        <v>1</v>
      </c>
      <c r="I209" s="54" t="str">
        <f t="shared" si="33"/>
        <v>0</v>
      </c>
      <c r="J209" s="54"/>
      <c r="K209" s="111">
        <v>1</v>
      </c>
      <c r="L209" s="111">
        <v>1</v>
      </c>
      <c r="M209" s="111">
        <v>0</v>
      </c>
      <c r="N209" s="54"/>
      <c r="O209" s="254" t="s">
        <v>216</v>
      </c>
      <c r="P209" s="112">
        <v>1</v>
      </c>
      <c r="Q209" s="25"/>
      <c r="R209" s="112">
        <v>1</v>
      </c>
      <c r="S209" s="112"/>
      <c r="T209" s="112">
        <f t="shared" si="41"/>
        <v>0</v>
      </c>
      <c r="U209" s="112"/>
      <c r="V209" s="54"/>
      <c r="W209" s="113"/>
      <c r="X209" s="113" t="e">
        <f t="shared" si="34"/>
        <v>#REF!</v>
      </c>
      <c r="Y209" s="278">
        <v>89.677000000000007</v>
      </c>
      <c r="Z209" s="235"/>
      <c r="AA209" s="235"/>
      <c r="AB209" s="235"/>
    </row>
    <row r="210" spans="1:28" hidden="1" x14ac:dyDescent="0.25">
      <c r="A210" s="54" t="e">
        <f>#REF!*1000</f>
        <v>#REF!</v>
      </c>
      <c r="D210" s="254">
        <v>0.77</v>
      </c>
      <c r="G210" s="54" t="str">
        <f t="shared" si="31"/>
        <v>1</v>
      </c>
      <c r="H210" s="54" t="str">
        <f t="shared" si="32"/>
        <v>1</v>
      </c>
      <c r="I210" s="54" t="str">
        <f t="shared" si="33"/>
        <v>0</v>
      </c>
      <c r="J210" s="54"/>
      <c r="K210" s="111">
        <v>1</v>
      </c>
      <c r="L210" s="111">
        <v>1</v>
      </c>
      <c r="M210" s="111">
        <v>0</v>
      </c>
      <c r="N210" s="54"/>
      <c r="O210" s="254" t="s">
        <v>216</v>
      </c>
      <c r="P210" s="112">
        <v>1</v>
      </c>
      <c r="Q210" s="25"/>
      <c r="R210" s="112">
        <v>1</v>
      </c>
      <c r="S210" s="112"/>
      <c r="T210" s="112">
        <f t="shared" si="41"/>
        <v>0</v>
      </c>
      <c r="U210" s="112"/>
      <c r="V210" s="54"/>
      <c r="W210" s="113"/>
      <c r="X210" s="113" t="e">
        <f t="shared" si="34"/>
        <v>#REF!</v>
      </c>
      <c r="Y210" s="278">
        <v>89.599000000000004</v>
      </c>
      <c r="Z210" s="235"/>
      <c r="AA210" s="235"/>
      <c r="AB210" s="235"/>
    </row>
    <row r="211" spans="1:28" hidden="1" x14ac:dyDescent="0.25">
      <c r="A211" s="54" t="e">
        <f>#REF!*1000</f>
        <v>#REF!</v>
      </c>
      <c r="D211" s="254">
        <v>0.86</v>
      </c>
      <c r="G211" s="54" t="str">
        <f t="shared" si="31"/>
        <v>1</v>
      </c>
      <c r="H211" s="54" t="str">
        <f t="shared" si="32"/>
        <v>1</v>
      </c>
      <c r="I211" s="54" t="str">
        <f t="shared" si="33"/>
        <v>0</v>
      </c>
      <c r="J211" s="54"/>
      <c r="K211" s="111">
        <v>1</v>
      </c>
      <c r="L211" s="111">
        <v>1</v>
      </c>
      <c r="M211" s="111">
        <v>0</v>
      </c>
      <c r="N211" s="54"/>
      <c r="O211" s="254" t="s">
        <v>216</v>
      </c>
      <c r="P211" s="112">
        <v>1</v>
      </c>
      <c r="Q211" s="25"/>
      <c r="R211" s="112">
        <v>1</v>
      </c>
      <c r="S211" s="112"/>
      <c r="T211" s="112">
        <f t="shared" si="41"/>
        <v>0</v>
      </c>
      <c r="U211" s="112"/>
      <c r="V211" s="54"/>
      <c r="W211" s="113"/>
      <c r="X211" s="113" t="e">
        <f t="shared" si="34"/>
        <v>#REF!</v>
      </c>
      <c r="Y211" s="278">
        <v>89.522999999999996</v>
      </c>
      <c r="Z211" s="235"/>
      <c r="AA211" s="235"/>
      <c r="AB211" s="235"/>
    </row>
    <row r="212" spans="1:28" hidden="1" x14ac:dyDescent="0.25">
      <c r="A212" s="54" t="e">
        <f>#REF!*1000</f>
        <v>#REF!</v>
      </c>
      <c r="D212" s="254">
        <v>0.85</v>
      </c>
      <c r="G212" s="54" t="str">
        <f t="shared" si="31"/>
        <v>1</v>
      </c>
      <c r="H212" s="54" t="str">
        <f t="shared" si="32"/>
        <v>1</v>
      </c>
      <c r="I212" s="54" t="str">
        <f t="shared" si="33"/>
        <v>0</v>
      </c>
      <c r="J212" s="54"/>
      <c r="K212" s="111">
        <v>1</v>
      </c>
      <c r="L212" s="111">
        <v>1</v>
      </c>
      <c r="M212" s="111">
        <v>0</v>
      </c>
      <c r="N212" s="54"/>
      <c r="O212" s="254" t="s">
        <v>216</v>
      </c>
      <c r="P212" s="112">
        <v>1</v>
      </c>
      <c r="Q212" s="25"/>
      <c r="R212" s="112">
        <v>1</v>
      </c>
      <c r="S212" s="112"/>
      <c r="T212" s="112">
        <f t="shared" si="41"/>
        <v>0</v>
      </c>
      <c r="U212" s="112"/>
      <c r="V212" s="54"/>
      <c r="W212" s="113"/>
      <c r="X212" s="113" t="e">
        <f t="shared" si="34"/>
        <v>#REF!</v>
      </c>
      <c r="Y212" s="278">
        <v>89.662000000000006</v>
      </c>
      <c r="Z212" s="235"/>
      <c r="AA212" s="235"/>
      <c r="AB212" s="235"/>
    </row>
    <row r="213" spans="1:28" hidden="1" x14ac:dyDescent="0.25">
      <c r="A213" s="54" t="e">
        <f>#REF!*1000</f>
        <v>#REF!</v>
      </c>
      <c r="D213" s="254">
        <v>0.86</v>
      </c>
      <c r="G213" s="54" t="str">
        <f t="shared" si="31"/>
        <v>1</v>
      </c>
      <c r="H213" s="54" t="str">
        <f t="shared" si="32"/>
        <v>1</v>
      </c>
      <c r="I213" s="54" t="str">
        <f t="shared" si="33"/>
        <v>0</v>
      </c>
      <c r="J213" s="54"/>
      <c r="K213" s="111">
        <v>1</v>
      </c>
      <c r="L213" s="111">
        <v>1</v>
      </c>
      <c r="M213" s="111">
        <v>0</v>
      </c>
      <c r="N213" s="54"/>
      <c r="O213" s="254" t="s">
        <v>216</v>
      </c>
      <c r="P213" s="112">
        <v>1</v>
      </c>
      <c r="Q213" s="25"/>
      <c r="R213" s="112">
        <v>1</v>
      </c>
      <c r="S213" s="112"/>
      <c r="T213" s="112">
        <f t="shared" si="41"/>
        <v>0</v>
      </c>
      <c r="U213" s="112"/>
      <c r="V213" s="54"/>
      <c r="W213" s="113"/>
      <c r="X213" s="113" t="e">
        <f t="shared" si="34"/>
        <v>#REF!</v>
      </c>
      <c r="Y213" s="278">
        <v>89.668999999999997</v>
      </c>
      <c r="Z213" s="235"/>
      <c r="AA213" s="235"/>
      <c r="AB213" s="235"/>
    </row>
    <row r="214" spans="1:28" hidden="1" x14ac:dyDescent="0.25">
      <c r="A214" s="54" t="e">
        <f>#REF!*1000</f>
        <v>#REF!</v>
      </c>
      <c r="D214" s="254">
        <v>0.86</v>
      </c>
      <c r="G214" s="54" t="str">
        <f t="shared" si="31"/>
        <v>1</v>
      </c>
      <c r="H214" s="54" t="str">
        <f t="shared" si="32"/>
        <v>1</v>
      </c>
      <c r="I214" s="54" t="str">
        <f t="shared" si="33"/>
        <v>0</v>
      </c>
      <c r="J214" s="54"/>
      <c r="K214" s="111">
        <v>1</v>
      </c>
      <c r="L214" s="111">
        <v>1</v>
      </c>
      <c r="M214" s="111">
        <v>0</v>
      </c>
      <c r="N214" s="54"/>
      <c r="O214" s="254" t="s">
        <v>216</v>
      </c>
      <c r="P214" s="112">
        <v>1</v>
      </c>
      <c r="Q214" s="25"/>
      <c r="R214" s="112">
        <v>1</v>
      </c>
      <c r="S214" s="112"/>
      <c r="T214" s="112">
        <f t="shared" ref="T214:T219" si="42">M214</f>
        <v>0</v>
      </c>
      <c r="U214" s="112"/>
      <c r="V214" s="54"/>
      <c r="W214" s="113"/>
      <c r="X214" s="113" t="e">
        <f t="shared" si="34"/>
        <v>#REF!</v>
      </c>
      <c r="Y214" s="278">
        <v>89.525999999999996</v>
      </c>
      <c r="Z214" s="235"/>
      <c r="AA214" s="235"/>
      <c r="AB214" s="235"/>
    </row>
    <row r="215" spans="1:28" hidden="1" x14ac:dyDescent="0.25">
      <c r="A215" s="54" t="e">
        <f>#REF!*1000</f>
        <v>#REF!</v>
      </c>
      <c r="D215" s="254">
        <v>9.99</v>
      </c>
      <c r="G215" s="54" t="str">
        <f t="shared" si="31"/>
        <v>1</v>
      </c>
      <c r="H215" s="54" t="str">
        <f t="shared" si="32"/>
        <v>1</v>
      </c>
      <c r="I215" s="54" t="str">
        <f t="shared" si="33"/>
        <v>1</v>
      </c>
      <c r="J215" s="54"/>
      <c r="K215" s="111">
        <v>1</v>
      </c>
      <c r="L215" s="111">
        <v>1</v>
      </c>
      <c r="M215" s="111">
        <v>1</v>
      </c>
      <c r="N215" s="54"/>
      <c r="O215" s="254" t="s">
        <v>216</v>
      </c>
      <c r="P215" s="112">
        <v>1</v>
      </c>
      <c r="Q215" s="25"/>
      <c r="R215" s="112">
        <v>1</v>
      </c>
      <c r="S215" s="112"/>
      <c r="T215" s="112">
        <f t="shared" si="42"/>
        <v>1</v>
      </c>
      <c r="U215" s="112"/>
      <c r="V215" s="54"/>
      <c r="W215" s="113"/>
      <c r="X215" s="113" t="e">
        <f t="shared" si="34"/>
        <v>#REF!</v>
      </c>
      <c r="Y215" s="278">
        <v>89.262</v>
      </c>
      <c r="Z215" s="235"/>
      <c r="AA215" s="235"/>
      <c r="AB215" s="235"/>
    </row>
    <row r="216" spans="1:28" hidden="1" x14ac:dyDescent="0.25">
      <c r="A216" s="54" t="e">
        <f>#REF!*1000</f>
        <v>#REF!</v>
      </c>
      <c r="D216" s="254">
        <v>9.99</v>
      </c>
      <c r="G216" s="54" t="str">
        <f t="shared" si="31"/>
        <v>1</v>
      </c>
      <c r="H216" s="54" t="str">
        <f t="shared" si="32"/>
        <v>1</v>
      </c>
      <c r="I216" s="54" t="str">
        <f t="shared" si="33"/>
        <v>1</v>
      </c>
      <c r="J216" s="54"/>
      <c r="K216" s="111">
        <v>1</v>
      </c>
      <c r="L216" s="111">
        <v>1</v>
      </c>
      <c r="M216" s="111">
        <v>1</v>
      </c>
      <c r="N216" s="54"/>
      <c r="O216" s="254" t="s">
        <v>216</v>
      </c>
      <c r="P216" s="112">
        <v>1</v>
      </c>
      <c r="Q216" s="25"/>
      <c r="R216" s="112">
        <v>1</v>
      </c>
      <c r="S216" s="112"/>
      <c r="T216" s="112">
        <f t="shared" si="42"/>
        <v>1</v>
      </c>
      <c r="U216" s="112"/>
      <c r="V216" s="54"/>
      <c r="W216" s="113"/>
      <c r="X216" s="113" t="e">
        <f t="shared" si="34"/>
        <v>#REF!</v>
      </c>
      <c r="Y216" s="278">
        <v>89.171000000000006</v>
      </c>
      <c r="Z216" s="235"/>
      <c r="AA216" s="235"/>
      <c r="AB216" s="235"/>
    </row>
    <row r="217" spans="1:28" hidden="1" x14ac:dyDescent="0.25">
      <c r="A217" s="54" t="e">
        <f>#REF!*1000</f>
        <v>#REF!</v>
      </c>
      <c r="D217" s="254">
        <v>9.99</v>
      </c>
      <c r="G217" s="54" t="str">
        <f t="shared" si="31"/>
        <v>1</v>
      </c>
      <c r="H217" s="54" t="str">
        <f t="shared" si="32"/>
        <v>1</v>
      </c>
      <c r="I217" s="54" t="str">
        <f t="shared" si="33"/>
        <v>1</v>
      </c>
      <c r="J217" s="54"/>
      <c r="K217" s="111">
        <v>1</v>
      </c>
      <c r="L217" s="111">
        <v>1</v>
      </c>
      <c r="M217" s="111">
        <v>1</v>
      </c>
      <c r="N217" s="54"/>
      <c r="O217" s="254" t="s">
        <v>216</v>
      </c>
      <c r="P217" s="112">
        <v>1</v>
      </c>
      <c r="Q217" s="25"/>
      <c r="R217" s="112">
        <v>1</v>
      </c>
      <c r="S217" s="112"/>
      <c r="T217" s="112">
        <f t="shared" si="42"/>
        <v>1</v>
      </c>
      <c r="U217" s="112"/>
      <c r="V217" s="54"/>
      <c r="W217" s="113"/>
      <c r="X217" s="113" t="e">
        <f t="shared" si="34"/>
        <v>#REF!</v>
      </c>
      <c r="Y217" s="278">
        <v>89.272000000000006</v>
      </c>
      <c r="Z217" s="235"/>
      <c r="AA217" s="235"/>
      <c r="AB217" s="235"/>
    </row>
    <row r="218" spans="1:28" hidden="1" x14ac:dyDescent="0.25">
      <c r="A218" s="54" t="e">
        <f>#REF!*1000</f>
        <v>#REF!</v>
      </c>
      <c r="D218" s="254">
        <v>9.99</v>
      </c>
      <c r="G218" s="54" t="str">
        <f t="shared" si="31"/>
        <v>1</v>
      </c>
      <c r="H218" s="54" t="str">
        <f t="shared" si="32"/>
        <v>1</v>
      </c>
      <c r="I218" s="54" t="str">
        <f t="shared" si="33"/>
        <v>1</v>
      </c>
      <c r="J218" s="54"/>
      <c r="K218" s="111">
        <v>1</v>
      </c>
      <c r="L218" s="111">
        <v>1</v>
      </c>
      <c r="M218" s="111">
        <v>1</v>
      </c>
      <c r="N218" s="54"/>
      <c r="O218" s="254" t="s">
        <v>216</v>
      </c>
      <c r="P218" s="112">
        <v>1</v>
      </c>
      <c r="Q218" s="25"/>
      <c r="R218" s="112">
        <v>1</v>
      </c>
      <c r="S218" s="112"/>
      <c r="T218" s="112">
        <f t="shared" si="42"/>
        <v>1</v>
      </c>
      <c r="U218" s="112"/>
      <c r="V218" s="54"/>
      <c r="W218" s="113"/>
      <c r="X218" s="113" t="e">
        <f t="shared" si="34"/>
        <v>#REF!</v>
      </c>
      <c r="Y218" s="278">
        <v>89.251999999999995</v>
      </c>
      <c r="Z218" s="235"/>
      <c r="AA218" s="235"/>
      <c r="AB218" s="235"/>
    </row>
    <row r="219" spans="1:28" hidden="1" x14ac:dyDescent="0.25">
      <c r="A219" s="54" t="e">
        <f>#REF!*1000</f>
        <v>#REF!</v>
      </c>
      <c r="D219" s="254">
        <v>9.99</v>
      </c>
      <c r="G219" s="54" t="str">
        <f t="shared" si="31"/>
        <v>1</v>
      </c>
      <c r="H219" s="54" t="str">
        <f t="shared" si="32"/>
        <v>1</v>
      </c>
      <c r="I219" s="54" t="str">
        <f t="shared" si="33"/>
        <v>1</v>
      </c>
      <c r="J219" s="54"/>
      <c r="K219" s="111">
        <v>1</v>
      </c>
      <c r="L219" s="111">
        <v>1</v>
      </c>
      <c r="M219" s="111">
        <v>1</v>
      </c>
      <c r="N219" s="54"/>
      <c r="O219" s="254" t="s">
        <v>216</v>
      </c>
      <c r="P219" s="112">
        <v>1</v>
      </c>
      <c r="Q219" s="25"/>
      <c r="R219" s="112">
        <v>1</v>
      </c>
      <c r="S219" s="112"/>
      <c r="T219" s="112">
        <f t="shared" si="42"/>
        <v>1</v>
      </c>
      <c r="U219" s="112"/>
      <c r="V219" s="54"/>
      <c r="W219" s="113"/>
      <c r="X219" s="113" t="e">
        <f t="shared" si="34"/>
        <v>#REF!</v>
      </c>
      <c r="Y219" s="278">
        <v>89.257999999999996</v>
      </c>
      <c r="Z219" s="235"/>
      <c r="AA219" s="235"/>
      <c r="AB219" s="235"/>
    </row>
    <row r="220" spans="1:28" hidden="1" x14ac:dyDescent="0.25">
      <c r="A220" s="54" t="e">
        <f>#REF!*1000</f>
        <v>#REF!</v>
      </c>
      <c r="D220" s="254">
        <v>0.78</v>
      </c>
      <c r="G220" s="54" t="str">
        <f t="shared" si="31"/>
        <v>1</v>
      </c>
      <c r="H220" s="54" t="str">
        <f t="shared" si="32"/>
        <v>1</v>
      </c>
      <c r="I220" s="54" t="str">
        <f t="shared" si="33"/>
        <v>0</v>
      </c>
      <c r="J220" s="54"/>
      <c r="K220" s="111">
        <v>1</v>
      </c>
      <c r="L220" s="111">
        <v>1</v>
      </c>
      <c r="M220" s="111">
        <v>0</v>
      </c>
      <c r="N220" s="54"/>
      <c r="O220" s="254" t="s">
        <v>216</v>
      </c>
      <c r="P220" s="112">
        <v>1</v>
      </c>
      <c r="Q220" s="25"/>
      <c r="R220" s="112">
        <v>1</v>
      </c>
      <c r="S220" s="112"/>
      <c r="T220" s="112">
        <f t="shared" ref="T220:T226" si="43">M220</f>
        <v>0</v>
      </c>
      <c r="U220" s="112"/>
      <c r="V220" s="54"/>
      <c r="W220" s="113"/>
      <c r="X220" s="113" t="e">
        <f t="shared" si="34"/>
        <v>#REF!</v>
      </c>
      <c r="Y220" s="278">
        <v>88.724999999999994</v>
      </c>
      <c r="Z220" s="235"/>
      <c r="AA220" s="235"/>
      <c r="AB220" s="235"/>
    </row>
    <row r="221" spans="1:28" hidden="1" x14ac:dyDescent="0.25">
      <c r="A221" s="54" t="e">
        <f>#REF!*1000</f>
        <v>#REF!</v>
      </c>
      <c r="D221" s="254">
        <v>0.93</v>
      </c>
      <c r="G221" s="54" t="str">
        <f t="shared" si="31"/>
        <v>1</v>
      </c>
      <c r="H221" s="54" t="str">
        <f t="shared" si="32"/>
        <v>1</v>
      </c>
      <c r="I221" s="54" t="str">
        <f t="shared" si="33"/>
        <v>0</v>
      </c>
      <c r="J221" s="54"/>
      <c r="K221" s="111">
        <v>1</v>
      </c>
      <c r="L221" s="111">
        <v>1</v>
      </c>
      <c r="M221" s="111">
        <v>0</v>
      </c>
      <c r="N221" s="54"/>
      <c r="O221" s="254" t="s">
        <v>216</v>
      </c>
      <c r="P221" s="112">
        <v>1</v>
      </c>
      <c r="Q221" s="25"/>
      <c r="R221" s="112">
        <v>1</v>
      </c>
      <c r="S221" s="112"/>
      <c r="T221" s="112">
        <f t="shared" si="43"/>
        <v>0</v>
      </c>
      <c r="U221" s="112"/>
      <c r="V221" s="54"/>
      <c r="W221" s="113"/>
      <c r="X221" s="113" t="e">
        <f t="shared" si="34"/>
        <v>#REF!</v>
      </c>
      <c r="Y221" s="278">
        <v>88.382999999999996</v>
      </c>
      <c r="Z221" s="235"/>
      <c r="AA221" s="235"/>
      <c r="AB221" s="235"/>
    </row>
    <row r="222" spans="1:28" hidden="1" x14ac:dyDescent="0.25">
      <c r="A222" s="54" t="e">
        <f>#REF!*1000</f>
        <v>#REF!</v>
      </c>
      <c r="D222" s="254">
        <v>0.76</v>
      </c>
      <c r="G222" s="54" t="str">
        <f t="shared" si="31"/>
        <v>1</v>
      </c>
      <c r="H222" s="54" t="str">
        <f t="shared" si="32"/>
        <v>1</v>
      </c>
      <c r="I222" s="54" t="str">
        <f t="shared" si="33"/>
        <v>0</v>
      </c>
      <c r="J222" s="54"/>
      <c r="K222" s="111">
        <v>1</v>
      </c>
      <c r="L222" s="111">
        <v>1</v>
      </c>
      <c r="M222" s="111">
        <v>0</v>
      </c>
      <c r="N222" s="54"/>
      <c r="O222" s="254" t="s">
        <v>216</v>
      </c>
      <c r="P222" s="112">
        <v>1</v>
      </c>
      <c r="Q222" s="25"/>
      <c r="R222" s="112">
        <v>1</v>
      </c>
      <c r="S222" s="112"/>
      <c r="T222" s="112">
        <f t="shared" si="43"/>
        <v>0</v>
      </c>
      <c r="U222" s="112"/>
      <c r="V222" s="54"/>
      <c r="W222" s="113"/>
      <c r="X222" s="113" t="e">
        <f t="shared" si="34"/>
        <v>#REF!</v>
      </c>
      <c r="Y222" s="278">
        <v>88.403000000000006</v>
      </c>
      <c r="Z222" s="235"/>
      <c r="AA222" s="235"/>
      <c r="AB222" s="235"/>
    </row>
    <row r="223" spans="1:28" hidden="1" x14ac:dyDescent="0.25">
      <c r="A223" s="54" t="e">
        <f>#REF!*1000</f>
        <v>#REF!</v>
      </c>
      <c r="D223" s="254">
        <v>9.99</v>
      </c>
      <c r="G223" s="54" t="str">
        <f t="shared" si="31"/>
        <v>1</v>
      </c>
      <c r="H223" s="54" t="str">
        <f t="shared" si="32"/>
        <v>1</v>
      </c>
      <c r="I223" s="54" t="str">
        <f t="shared" si="33"/>
        <v>1</v>
      </c>
      <c r="J223" s="54"/>
      <c r="K223" s="111">
        <v>1</v>
      </c>
      <c r="L223" s="111">
        <v>1</v>
      </c>
      <c r="M223" s="111">
        <v>1</v>
      </c>
      <c r="N223" s="54"/>
      <c r="O223" s="254" t="s">
        <v>216</v>
      </c>
      <c r="P223" s="112">
        <v>1</v>
      </c>
      <c r="Q223" s="25"/>
      <c r="R223" s="112">
        <v>1</v>
      </c>
      <c r="S223" s="112"/>
      <c r="T223" s="112">
        <f t="shared" si="43"/>
        <v>1</v>
      </c>
      <c r="U223" s="112"/>
      <c r="V223" s="54"/>
      <c r="W223" s="113"/>
      <c r="X223" s="113" t="e">
        <f t="shared" si="34"/>
        <v>#REF!</v>
      </c>
      <c r="Y223" s="278">
        <v>88.132000000000005</v>
      </c>
      <c r="Z223" s="235"/>
      <c r="AA223" s="235"/>
      <c r="AB223" s="235"/>
    </row>
    <row r="224" spans="1:28" hidden="1" x14ac:dyDescent="0.25">
      <c r="A224" s="54" t="e">
        <f>#REF!*1000</f>
        <v>#REF!</v>
      </c>
      <c r="D224" s="254">
        <v>9.99</v>
      </c>
      <c r="G224" s="54" t="str">
        <f t="shared" si="31"/>
        <v>1</v>
      </c>
      <c r="H224" s="54" t="str">
        <f t="shared" si="32"/>
        <v>1</v>
      </c>
      <c r="I224" s="54" t="str">
        <f t="shared" si="33"/>
        <v>1</v>
      </c>
      <c r="J224" s="54"/>
      <c r="K224" s="111">
        <v>1</v>
      </c>
      <c r="L224" s="111">
        <v>1</v>
      </c>
      <c r="M224" s="111">
        <v>1</v>
      </c>
      <c r="N224" s="54"/>
      <c r="O224" s="254" t="s">
        <v>216</v>
      </c>
      <c r="P224" s="112">
        <v>1</v>
      </c>
      <c r="Q224" s="25"/>
      <c r="R224" s="112">
        <v>1</v>
      </c>
      <c r="S224" s="112"/>
      <c r="T224" s="112">
        <f t="shared" si="43"/>
        <v>1</v>
      </c>
      <c r="U224" s="112"/>
      <c r="V224" s="54"/>
      <c r="W224" s="113"/>
      <c r="X224" s="113" t="e">
        <f t="shared" si="34"/>
        <v>#REF!</v>
      </c>
      <c r="Y224" s="278">
        <v>88.004999999999995</v>
      </c>
      <c r="Z224" s="235"/>
      <c r="AA224" s="235"/>
      <c r="AB224" s="235"/>
    </row>
    <row r="225" spans="1:28" hidden="1" x14ac:dyDescent="0.25">
      <c r="A225" s="54" t="e">
        <f>#REF!*1000</f>
        <v>#REF!</v>
      </c>
      <c r="D225" s="254">
        <v>0.87</v>
      </c>
      <c r="G225" s="54" t="str">
        <f t="shared" si="31"/>
        <v>1</v>
      </c>
      <c r="H225" s="54" t="str">
        <f t="shared" si="32"/>
        <v>1</v>
      </c>
      <c r="I225" s="54" t="str">
        <f t="shared" si="33"/>
        <v>0</v>
      </c>
      <c r="J225" s="54"/>
      <c r="K225" s="111">
        <v>1</v>
      </c>
      <c r="L225" s="111">
        <v>1</v>
      </c>
      <c r="M225" s="111">
        <v>0</v>
      </c>
      <c r="N225" s="54"/>
      <c r="O225" s="254" t="s">
        <v>216</v>
      </c>
      <c r="P225" s="112">
        <v>1</v>
      </c>
      <c r="Q225" s="25"/>
      <c r="R225" s="112">
        <v>1</v>
      </c>
      <c r="S225" s="112"/>
      <c r="T225" s="112">
        <f t="shared" si="43"/>
        <v>0</v>
      </c>
      <c r="U225" s="112"/>
      <c r="V225" s="54"/>
      <c r="W225" s="113"/>
      <c r="X225" s="113" t="e">
        <f t="shared" si="34"/>
        <v>#REF!</v>
      </c>
      <c r="Y225" s="278">
        <v>87.834000000000003</v>
      </c>
      <c r="Z225" s="235"/>
      <c r="AA225" s="235"/>
      <c r="AB225" s="235"/>
    </row>
    <row r="226" spans="1:28" hidden="1" x14ac:dyDescent="0.25">
      <c r="A226" s="54" t="e">
        <f>#REF!*1000</f>
        <v>#REF!</v>
      </c>
      <c r="D226" s="254">
        <v>0.81</v>
      </c>
      <c r="G226" s="54" t="str">
        <f t="shared" si="31"/>
        <v>1</v>
      </c>
      <c r="H226" s="54" t="str">
        <f t="shared" si="32"/>
        <v>1</v>
      </c>
      <c r="I226" s="54" t="str">
        <f t="shared" si="33"/>
        <v>0</v>
      </c>
      <c r="J226" s="54"/>
      <c r="K226" s="111">
        <v>1</v>
      </c>
      <c r="L226" s="111">
        <v>1</v>
      </c>
      <c r="M226" s="111">
        <v>0</v>
      </c>
      <c r="N226" s="54"/>
      <c r="O226" s="254" t="s">
        <v>216</v>
      </c>
      <c r="P226" s="112">
        <v>1</v>
      </c>
      <c r="Q226" s="25"/>
      <c r="R226" s="112">
        <v>1</v>
      </c>
      <c r="S226" s="112"/>
      <c r="T226" s="112">
        <f t="shared" si="43"/>
        <v>0</v>
      </c>
      <c r="U226" s="112"/>
      <c r="V226" s="54"/>
      <c r="W226" s="113"/>
      <c r="X226" s="113" t="e">
        <f t="shared" si="34"/>
        <v>#REF!</v>
      </c>
      <c r="Y226" s="278">
        <v>87.849000000000004</v>
      </c>
      <c r="Z226" s="235"/>
      <c r="AA226" s="235"/>
      <c r="AB226" s="235"/>
    </row>
    <row r="227" spans="1:28" hidden="1" x14ac:dyDescent="0.25">
      <c r="A227" s="54" t="e">
        <f>#REF!*1000</f>
        <v>#REF!</v>
      </c>
      <c r="D227" s="254">
        <v>9.99</v>
      </c>
      <c r="G227" s="54" t="str">
        <f t="shared" si="31"/>
        <v>1</v>
      </c>
      <c r="H227" s="54" t="str">
        <f t="shared" si="32"/>
        <v>1</v>
      </c>
      <c r="I227" s="54" t="str">
        <f t="shared" si="33"/>
        <v>1</v>
      </c>
      <c r="J227" s="54"/>
      <c r="K227" s="111">
        <v>1</v>
      </c>
      <c r="L227" s="111">
        <v>1</v>
      </c>
      <c r="M227" s="111">
        <v>1</v>
      </c>
      <c r="N227" s="54"/>
      <c r="O227" s="254" t="s">
        <v>216</v>
      </c>
      <c r="P227" s="112">
        <v>1</v>
      </c>
      <c r="Q227" s="25"/>
      <c r="R227" s="112">
        <v>1</v>
      </c>
      <c r="S227" s="112"/>
      <c r="T227" s="112">
        <f t="shared" ref="T227:T230" si="44">M227</f>
        <v>1</v>
      </c>
      <c r="U227" s="112"/>
      <c r="V227" s="54"/>
      <c r="W227" s="113"/>
      <c r="X227" s="113" t="e">
        <f t="shared" si="34"/>
        <v>#REF!</v>
      </c>
      <c r="Y227" s="278">
        <v>87.488</v>
      </c>
      <c r="Z227" s="235"/>
      <c r="AA227" s="235"/>
      <c r="AB227" s="235"/>
    </row>
    <row r="228" spans="1:28" hidden="1" x14ac:dyDescent="0.25">
      <c r="A228" s="54" t="e">
        <f>#REF!*1000</f>
        <v>#REF!</v>
      </c>
      <c r="D228" s="254">
        <v>9.99</v>
      </c>
      <c r="G228" s="54" t="str">
        <f t="shared" si="31"/>
        <v>1</v>
      </c>
      <c r="H228" s="54" t="str">
        <f t="shared" si="32"/>
        <v>1</v>
      </c>
      <c r="I228" s="54" t="str">
        <f t="shared" si="33"/>
        <v>1</v>
      </c>
      <c r="J228" s="54"/>
      <c r="K228" s="111">
        <v>1</v>
      </c>
      <c r="L228" s="111">
        <v>1</v>
      </c>
      <c r="M228" s="111">
        <v>1</v>
      </c>
      <c r="N228" s="54"/>
      <c r="O228" s="254" t="s">
        <v>216</v>
      </c>
      <c r="P228" s="112">
        <v>1</v>
      </c>
      <c r="Q228" s="25"/>
      <c r="R228" s="112">
        <v>1</v>
      </c>
      <c r="S228" s="112"/>
      <c r="T228" s="112">
        <f t="shared" si="44"/>
        <v>1</v>
      </c>
      <c r="U228" s="112"/>
      <c r="V228" s="54"/>
      <c r="W228" s="113"/>
      <c r="X228" s="113" t="e">
        <f t="shared" si="34"/>
        <v>#REF!</v>
      </c>
      <c r="Y228" s="278">
        <v>87.256</v>
      </c>
      <c r="Z228" s="235"/>
      <c r="AA228" s="235"/>
      <c r="AB228" s="235"/>
    </row>
    <row r="229" spans="1:28" hidden="1" x14ac:dyDescent="0.25">
      <c r="A229" s="54" t="e">
        <f>#REF!*1000</f>
        <v>#REF!</v>
      </c>
      <c r="D229" s="254">
        <v>9.99</v>
      </c>
      <c r="G229" s="54" t="str">
        <f t="shared" si="31"/>
        <v>1</v>
      </c>
      <c r="H229" s="54" t="str">
        <f t="shared" si="32"/>
        <v>1</v>
      </c>
      <c r="I229" s="54" t="str">
        <f t="shared" si="33"/>
        <v>1</v>
      </c>
      <c r="J229" s="54"/>
      <c r="K229" s="111">
        <v>1</v>
      </c>
      <c r="L229" s="111">
        <v>1</v>
      </c>
      <c r="M229" s="111">
        <v>1</v>
      </c>
      <c r="N229" s="54"/>
      <c r="O229" s="254" t="s">
        <v>216</v>
      </c>
      <c r="P229" s="112">
        <v>1</v>
      </c>
      <c r="Q229" s="25"/>
      <c r="R229" s="112">
        <v>1</v>
      </c>
      <c r="S229" s="112"/>
      <c r="T229" s="112">
        <f t="shared" si="44"/>
        <v>1</v>
      </c>
      <c r="U229" s="112"/>
      <c r="V229" s="54"/>
      <c r="W229" s="113"/>
      <c r="X229" s="113" t="e">
        <f t="shared" si="34"/>
        <v>#REF!</v>
      </c>
      <c r="Y229" s="278">
        <v>87.203000000000003</v>
      </c>
      <c r="Z229" s="235"/>
      <c r="AA229" s="235"/>
      <c r="AB229" s="235"/>
    </row>
    <row r="230" spans="1:28" hidden="1" x14ac:dyDescent="0.25">
      <c r="A230" s="54" t="e">
        <f>#REF!*1000</f>
        <v>#REF!</v>
      </c>
      <c r="D230" s="254">
        <v>9.99</v>
      </c>
      <c r="G230" s="54" t="str">
        <f t="shared" si="31"/>
        <v>1</v>
      </c>
      <c r="H230" s="54" t="str">
        <f t="shared" si="32"/>
        <v>1</v>
      </c>
      <c r="I230" s="54" t="str">
        <f t="shared" si="33"/>
        <v>1</v>
      </c>
      <c r="J230" s="54"/>
      <c r="K230" s="111">
        <v>1</v>
      </c>
      <c r="L230" s="111">
        <v>1</v>
      </c>
      <c r="M230" s="111">
        <v>1</v>
      </c>
      <c r="N230" s="54"/>
      <c r="O230" s="254" t="s">
        <v>216</v>
      </c>
      <c r="P230" s="112">
        <v>1</v>
      </c>
      <c r="Q230" s="25"/>
      <c r="R230" s="112">
        <v>1</v>
      </c>
      <c r="S230" s="112"/>
      <c r="T230" s="112">
        <f t="shared" si="44"/>
        <v>1</v>
      </c>
      <c r="U230" s="112"/>
      <c r="V230" s="54"/>
      <c r="W230" s="113"/>
      <c r="X230" s="113" t="e">
        <f t="shared" si="34"/>
        <v>#REF!</v>
      </c>
      <c r="Y230" s="278">
        <v>87.149000000000001</v>
      </c>
      <c r="Z230" s="235"/>
      <c r="AA230" s="235"/>
      <c r="AB230" s="235"/>
    </row>
    <row r="231" spans="1:28" hidden="1" x14ac:dyDescent="0.25">
      <c r="A231" s="54" t="e">
        <f>#REF!*1000</f>
        <v>#REF!</v>
      </c>
      <c r="D231" s="254">
        <v>1.23</v>
      </c>
      <c r="G231" s="54" t="str">
        <f t="shared" si="31"/>
        <v>1</v>
      </c>
      <c r="H231" s="54" t="str">
        <f t="shared" si="32"/>
        <v>1</v>
      </c>
      <c r="I231" s="54" t="str">
        <f t="shared" si="33"/>
        <v>0</v>
      </c>
      <c r="J231" s="54"/>
      <c r="K231" s="111">
        <v>1</v>
      </c>
      <c r="L231" s="111">
        <v>1</v>
      </c>
      <c r="M231" s="111">
        <v>0</v>
      </c>
      <c r="N231" s="54"/>
      <c r="O231" s="254" t="s">
        <v>216</v>
      </c>
      <c r="P231" s="112">
        <v>1</v>
      </c>
      <c r="Q231" s="25"/>
      <c r="R231" s="112">
        <v>1</v>
      </c>
      <c r="S231" s="112"/>
      <c r="T231" s="112">
        <f t="shared" ref="T231" si="45">M231</f>
        <v>0</v>
      </c>
      <c r="U231" s="112"/>
      <c r="V231" s="54"/>
      <c r="W231" s="113"/>
      <c r="X231" s="113" t="e">
        <f t="shared" si="34"/>
        <v>#REF!</v>
      </c>
      <c r="Y231" s="278">
        <v>87.978999999999999</v>
      </c>
      <c r="Z231" s="235"/>
      <c r="AA231" s="235"/>
      <c r="AB231" s="235"/>
    </row>
    <row r="232" spans="1:28" hidden="1" x14ac:dyDescent="0.25">
      <c r="A232" s="54" t="e">
        <f>#REF!*1000</f>
        <v>#REF!</v>
      </c>
      <c r="D232" s="254">
        <v>0.8</v>
      </c>
      <c r="G232" s="54" t="str">
        <f t="shared" si="31"/>
        <v>1</v>
      </c>
      <c r="H232" s="54" t="str">
        <f t="shared" si="32"/>
        <v>1</v>
      </c>
      <c r="I232" s="54" t="str">
        <f t="shared" si="33"/>
        <v>0</v>
      </c>
      <c r="J232" s="54"/>
      <c r="K232" s="111">
        <v>1</v>
      </c>
      <c r="L232" s="111">
        <v>1</v>
      </c>
      <c r="M232" s="111">
        <v>0</v>
      </c>
      <c r="N232" s="54"/>
      <c r="O232" s="254" t="s">
        <v>216</v>
      </c>
      <c r="P232" s="112">
        <v>1</v>
      </c>
      <c r="Q232" s="25"/>
      <c r="R232" s="112">
        <v>1</v>
      </c>
      <c r="S232" s="112"/>
      <c r="T232" s="112">
        <f t="shared" ref="T232:T236" si="46">M232</f>
        <v>0</v>
      </c>
      <c r="U232" s="112"/>
      <c r="V232" s="54"/>
      <c r="W232" s="113"/>
      <c r="X232" s="113" t="e">
        <f t="shared" si="34"/>
        <v>#REF!</v>
      </c>
      <c r="Y232" s="278">
        <v>88.5</v>
      </c>
      <c r="Z232" s="235"/>
      <c r="AA232" s="235"/>
      <c r="AB232" s="235"/>
    </row>
    <row r="233" spans="1:28" hidden="1" x14ac:dyDescent="0.25">
      <c r="A233" s="54" t="e">
        <f>#REF!*1000</f>
        <v>#REF!</v>
      </c>
      <c r="D233" s="254">
        <v>0.86</v>
      </c>
      <c r="G233" s="54" t="str">
        <f t="shared" ref="G233:G296" si="47">IF(D233&gt;0.75,"1", "0")</f>
        <v>1</v>
      </c>
      <c r="H233" s="54" t="str">
        <f t="shared" ref="H233:H296" si="48">IF(D233&gt;0.75,"1", "0")</f>
        <v>1</v>
      </c>
      <c r="I233" s="54" t="str">
        <f t="shared" ref="I233:I296" si="49">IF(D233&gt;1.3,"1", "0")</f>
        <v>0</v>
      </c>
      <c r="J233" s="54"/>
      <c r="K233" s="111">
        <v>1</v>
      </c>
      <c r="L233" s="111">
        <v>1</v>
      </c>
      <c r="M233" s="111">
        <v>0</v>
      </c>
      <c r="N233" s="54"/>
      <c r="O233" s="254" t="s">
        <v>216</v>
      </c>
      <c r="P233" s="112">
        <v>1</v>
      </c>
      <c r="Q233" s="25"/>
      <c r="R233" s="112">
        <v>1</v>
      </c>
      <c r="S233" s="112"/>
      <c r="T233" s="112">
        <f t="shared" si="46"/>
        <v>0</v>
      </c>
      <c r="U233" s="112"/>
      <c r="V233" s="54"/>
      <c r="W233" s="113"/>
      <c r="X233" s="113" t="e">
        <f t="shared" ref="X233:X296" si="50">A233</f>
        <v>#REF!</v>
      </c>
      <c r="Y233" s="278">
        <v>88.382000000000005</v>
      </c>
      <c r="Z233" s="235"/>
      <c r="AA233" s="235"/>
      <c r="AB233" s="235"/>
    </row>
    <row r="234" spans="1:28" hidden="1" x14ac:dyDescent="0.25">
      <c r="A234" s="54" t="e">
        <f>#REF!*1000</f>
        <v>#REF!</v>
      </c>
      <c r="D234" s="254">
        <v>0.85</v>
      </c>
      <c r="G234" s="54" t="str">
        <f t="shared" si="47"/>
        <v>1</v>
      </c>
      <c r="H234" s="54" t="str">
        <f t="shared" si="48"/>
        <v>1</v>
      </c>
      <c r="I234" s="54" t="str">
        <f t="shared" si="49"/>
        <v>0</v>
      </c>
      <c r="J234" s="54"/>
      <c r="K234" s="111">
        <v>1</v>
      </c>
      <c r="L234" s="111">
        <v>1</v>
      </c>
      <c r="M234" s="111">
        <v>0</v>
      </c>
      <c r="N234" s="54"/>
      <c r="O234" s="254" t="s">
        <v>216</v>
      </c>
      <c r="P234" s="112">
        <v>1</v>
      </c>
      <c r="Q234" s="25"/>
      <c r="R234" s="112">
        <v>1</v>
      </c>
      <c r="S234" s="112"/>
      <c r="T234" s="112">
        <f t="shared" si="46"/>
        <v>0</v>
      </c>
      <c r="U234" s="112"/>
      <c r="V234" s="54"/>
      <c r="W234" s="113"/>
      <c r="X234" s="113" t="e">
        <f t="shared" si="50"/>
        <v>#REF!</v>
      </c>
      <c r="Y234" s="278">
        <v>87.971000000000004</v>
      </c>
      <c r="Z234" s="235"/>
      <c r="AA234" s="235"/>
      <c r="AB234" s="235"/>
    </row>
    <row r="235" spans="1:28" hidden="1" x14ac:dyDescent="0.25">
      <c r="A235" s="54" t="e">
        <f>#REF!*1000</f>
        <v>#REF!</v>
      </c>
      <c r="D235" s="254">
        <v>0.91</v>
      </c>
      <c r="G235" s="54" t="str">
        <f t="shared" si="47"/>
        <v>1</v>
      </c>
      <c r="H235" s="54" t="str">
        <f t="shared" si="48"/>
        <v>1</v>
      </c>
      <c r="I235" s="54" t="str">
        <f t="shared" si="49"/>
        <v>0</v>
      </c>
      <c r="J235" s="54"/>
      <c r="K235" s="111">
        <v>1</v>
      </c>
      <c r="L235" s="111">
        <v>1</v>
      </c>
      <c r="M235" s="111">
        <v>0</v>
      </c>
      <c r="N235" s="54"/>
      <c r="O235" s="254" t="s">
        <v>216</v>
      </c>
      <c r="P235" s="112">
        <v>1</v>
      </c>
      <c r="Q235" s="25"/>
      <c r="R235" s="112">
        <v>1</v>
      </c>
      <c r="S235" s="112"/>
      <c r="T235" s="112">
        <f t="shared" si="46"/>
        <v>0</v>
      </c>
      <c r="U235" s="112"/>
      <c r="V235" s="54"/>
      <c r="W235" s="113"/>
      <c r="X235" s="113" t="e">
        <f t="shared" si="50"/>
        <v>#REF!</v>
      </c>
      <c r="Y235" s="278">
        <v>87.903000000000006</v>
      </c>
      <c r="Z235" s="235"/>
      <c r="AA235" s="235"/>
      <c r="AB235" s="235"/>
    </row>
    <row r="236" spans="1:28" hidden="1" x14ac:dyDescent="0.25">
      <c r="A236" s="54" t="e">
        <f>#REF!*1000</f>
        <v>#REF!</v>
      </c>
      <c r="D236" s="254">
        <v>0.98</v>
      </c>
      <c r="G236" s="54" t="str">
        <f t="shared" si="47"/>
        <v>1</v>
      </c>
      <c r="H236" s="54" t="str">
        <f t="shared" si="48"/>
        <v>1</v>
      </c>
      <c r="I236" s="54" t="str">
        <f t="shared" si="49"/>
        <v>0</v>
      </c>
      <c r="J236" s="54"/>
      <c r="K236" s="111">
        <v>1</v>
      </c>
      <c r="L236" s="111">
        <v>1</v>
      </c>
      <c r="M236" s="111">
        <v>0</v>
      </c>
      <c r="N236" s="54"/>
      <c r="O236" s="254" t="s">
        <v>216</v>
      </c>
      <c r="P236" s="112">
        <v>1</v>
      </c>
      <c r="Q236" s="25"/>
      <c r="R236" s="112">
        <v>1</v>
      </c>
      <c r="S236" s="112"/>
      <c r="T236" s="112">
        <f t="shared" si="46"/>
        <v>0</v>
      </c>
      <c r="U236" s="112"/>
      <c r="V236" s="54"/>
      <c r="W236" s="113"/>
      <c r="X236" s="113" t="e">
        <f t="shared" si="50"/>
        <v>#REF!</v>
      </c>
      <c r="Y236" s="278">
        <v>87.933999999999997</v>
      </c>
      <c r="Z236" s="235"/>
      <c r="AA236" s="235"/>
      <c r="AB236" s="235"/>
    </row>
    <row r="237" spans="1:28" hidden="1" x14ac:dyDescent="0.25">
      <c r="A237" s="54" t="e">
        <f>#REF!*1000</f>
        <v>#REF!</v>
      </c>
      <c r="D237" s="254">
        <v>0.91</v>
      </c>
      <c r="G237" s="54" t="str">
        <f t="shared" si="47"/>
        <v>1</v>
      </c>
      <c r="H237" s="54" t="str">
        <f t="shared" si="48"/>
        <v>1</v>
      </c>
      <c r="I237" s="54" t="str">
        <f t="shared" si="49"/>
        <v>0</v>
      </c>
      <c r="J237" s="54"/>
      <c r="K237" s="111">
        <v>1</v>
      </c>
      <c r="L237" s="111">
        <v>1</v>
      </c>
      <c r="M237" s="111">
        <v>0</v>
      </c>
      <c r="N237" s="54"/>
      <c r="O237" s="254" t="s">
        <v>216</v>
      </c>
      <c r="P237" s="112">
        <v>1</v>
      </c>
      <c r="Q237" s="25"/>
      <c r="R237" s="112">
        <v>1</v>
      </c>
      <c r="S237" s="112"/>
      <c r="T237" s="112">
        <f t="shared" ref="T237:T239" si="51">M237</f>
        <v>0</v>
      </c>
      <c r="U237" s="112"/>
      <c r="V237" s="54"/>
      <c r="W237" s="113"/>
      <c r="X237" s="113" t="e">
        <f t="shared" si="50"/>
        <v>#REF!</v>
      </c>
      <c r="Y237" s="278">
        <v>86.789000000000001</v>
      </c>
      <c r="Z237" s="235"/>
      <c r="AA237" s="235"/>
      <c r="AB237" s="235"/>
    </row>
    <row r="238" spans="1:28" hidden="1" x14ac:dyDescent="0.25">
      <c r="A238" s="54" t="e">
        <f>#REF!*1000</f>
        <v>#REF!</v>
      </c>
      <c r="D238" s="254">
        <v>0.93</v>
      </c>
      <c r="G238" s="54" t="str">
        <f t="shared" si="47"/>
        <v>1</v>
      </c>
      <c r="H238" s="54" t="str">
        <f t="shared" si="48"/>
        <v>1</v>
      </c>
      <c r="I238" s="54" t="str">
        <f t="shared" si="49"/>
        <v>0</v>
      </c>
      <c r="J238" s="54"/>
      <c r="K238" s="111">
        <v>1</v>
      </c>
      <c r="L238" s="111">
        <v>1</v>
      </c>
      <c r="M238" s="111">
        <v>0</v>
      </c>
      <c r="N238" s="54"/>
      <c r="O238" s="254" t="s">
        <v>216</v>
      </c>
      <c r="P238" s="112">
        <v>1</v>
      </c>
      <c r="Q238" s="25"/>
      <c r="R238" s="112">
        <v>1</v>
      </c>
      <c r="S238" s="112"/>
      <c r="T238" s="112">
        <f t="shared" si="51"/>
        <v>0</v>
      </c>
      <c r="U238" s="112"/>
      <c r="V238" s="54"/>
      <c r="W238" s="113"/>
      <c r="X238" s="113" t="e">
        <f t="shared" si="50"/>
        <v>#REF!</v>
      </c>
      <c r="Y238" s="278">
        <v>86.408000000000001</v>
      </c>
      <c r="Z238" s="235"/>
      <c r="AA238" s="235"/>
      <c r="AB238" s="235"/>
    </row>
    <row r="239" spans="1:28" hidden="1" x14ac:dyDescent="0.25">
      <c r="A239" s="54" t="e">
        <f>#REF!*1000</f>
        <v>#REF!</v>
      </c>
      <c r="D239" s="254">
        <v>1.1100000000000001</v>
      </c>
      <c r="G239" s="54" t="str">
        <f t="shared" si="47"/>
        <v>1</v>
      </c>
      <c r="H239" s="54" t="str">
        <f t="shared" si="48"/>
        <v>1</v>
      </c>
      <c r="I239" s="54" t="str">
        <f t="shared" si="49"/>
        <v>0</v>
      </c>
      <c r="J239" s="54"/>
      <c r="K239" s="111">
        <v>1</v>
      </c>
      <c r="L239" s="111">
        <v>1</v>
      </c>
      <c r="M239" s="111">
        <v>0</v>
      </c>
      <c r="N239" s="54"/>
      <c r="O239" s="254" t="s">
        <v>216</v>
      </c>
      <c r="P239" s="112">
        <v>1</v>
      </c>
      <c r="Q239" s="25"/>
      <c r="R239" s="112">
        <v>1</v>
      </c>
      <c r="S239" s="112"/>
      <c r="T239" s="112">
        <f t="shared" si="51"/>
        <v>0</v>
      </c>
      <c r="U239" s="112"/>
      <c r="V239" s="54"/>
      <c r="W239" s="113"/>
      <c r="X239" s="113" t="e">
        <f t="shared" si="50"/>
        <v>#REF!</v>
      </c>
      <c r="Y239" s="278">
        <v>84.477000000000004</v>
      </c>
      <c r="Z239" s="235"/>
      <c r="AA239" s="235"/>
      <c r="AB239" s="235"/>
    </row>
    <row r="240" spans="1:28" hidden="1" x14ac:dyDescent="0.25">
      <c r="A240" s="54" t="e">
        <f>#REF!*1000</f>
        <v>#REF!</v>
      </c>
      <c r="D240" s="254">
        <v>1.73</v>
      </c>
      <c r="G240" s="54" t="str">
        <f t="shared" si="47"/>
        <v>1</v>
      </c>
      <c r="H240" s="54" t="str">
        <f t="shared" si="48"/>
        <v>1</v>
      </c>
      <c r="I240" s="54" t="str">
        <f t="shared" si="49"/>
        <v>1</v>
      </c>
      <c r="J240" s="54"/>
      <c r="K240" s="111">
        <v>1</v>
      </c>
      <c r="L240" s="111">
        <v>1</v>
      </c>
      <c r="M240" s="111">
        <v>1</v>
      </c>
      <c r="N240" s="54"/>
      <c r="O240" s="254" t="s">
        <v>216</v>
      </c>
      <c r="P240" s="112">
        <v>1</v>
      </c>
      <c r="Q240" s="25"/>
      <c r="R240" s="112">
        <v>1</v>
      </c>
      <c r="S240" s="112"/>
      <c r="T240" s="112">
        <f t="shared" ref="T240" si="52">M240</f>
        <v>1</v>
      </c>
      <c r="U240" s="112"/>
      <c r="V240" s="54"/>
      <c r="W240" s="113"/>
      <c r="X240" s="113" t="e">
        <f t="shared" si="50"/>
        <v>#REF!</v>
      </c>
      <c r="Y240" s="278">
        <v>79.119</v>
      </c>
      <c r="Z240" s="235"/>
      <c r="AA240" s="235"/>
      <c r="AB240" s="235"/>
    </row>
    <row r="241" spans="1:28" hidden="1" x14ac:dyDescent="0.25">
      <c r="A241" s="54" t="e">
        <f>#REF!*1000</f>
        <v>#REF!</v>
      </c>
      <c r="D241" s="254">
        <v>0.94</v>
      </c>
      <c r="G241" s="54" t="str">
        <f t="shared" si="47"/>
        <v>1</v>
      </c>
      <c r="H241" s="54" t="str">
        <f t="shared" si="48"/>
        <v>1</v>
      </c>
      <c r="I241" s="54" t="str">
        <f t="shared" si="49"/>
        <v>0</v>
      </c>
      <c r="J241" s="54"/>
      <c r="K241" s="111">
        <v>1</v>
      </c>
      <c r="L241" s="111">
        <v>1</v>
      </c>
      <c r="M241" s="111">
        <v>0</v>
      </c>
      <c r="N241" s="54"/>
      <c r="O241" s="254" t="s">
        <v>216</v>
      </c>
      <c r="P241" s="112">
        <v>1</v>
      </c>
      <c r="Q241" s="25"/>
      <c r="R241" s="112">
        <v>1</v>
      </c>
      <c r="S241" s="112"/>
      <c r="T241" s="112">
        <f t="shared" ref="T241" si="53">M241</f>
        <v>0</v>
      </c>
      <c r="U241" s="112"/>
      <c r="V241" s="54"/>
      <c r="W241" s="113"/>
      <c r="X241" s="113" t="e">
        <f t="shared" si="50"/>
        <v>#REF!</v>
      </c>
      <c r="Y241" s="278">
        <v>72.545000000000002</v>
      </c>
      <c r="Z241" s="235"/>
      <c r="AA241" s="235"/>
      <c r="AB241" s="235"/>
    </row>
    <row r="242" spans="1:28" hidden="1" x14ac:dyDescent="0.25">
      <c r="A242" s="54" t="e">
        <f>#REF!*1000</f>
        <v>#REF!</v>
      </c>
      <c r="D242" s="254">
        <v>9.99</v>
      </c>
      <c r="G242" s="54" t="str">
        <f t="shared" si="47"/>
        <v>1</v>
      </c>
      <c r="H242" s="54" t="str">
        <f t="shared" si="48"/>
        <v>1</v>
      </c>
      <c r="I242" s="54" t="str">
        <f t="shared" si="49"/>
        <v>1</v>
      </c>
      <c r="J242" s="54"/>
      <c r="K242" s="111">
        <v>1</v>
      </c>
      <c r="L242" s="111">
        <v>1</v>
      </c>
      <c r="M242" s="111">
        <v>1</v>
      </c>
      <c r="N242" s="54"/>
      <c r="O242" s="254" t="s">
        <v>216</v>
      </c>
      <c r="P242" s="112">
        <v>1</v>
      </c>
      <c r="Q242" s="25"/>
      <c r="R242" s="112">
        <v>1</v>
      </c>
      <c r="S242" s="112"/>
      <c r="T242" s="112">
        <f t="shared" ref="T242:T244" si="54">M242</f>
        <v>1</v>
      </c>
      <c r="U242" s="112"/>
      <c r="V242" s="54"/>
      <c r="W242" s="113"/>
      <c r="X242" s="113" t="e">
        <f t="shared" si="50"/>
        <v>#REF!</v>
      </c>
      <c r="Y242" s="278">
        <v>71.210999999999999</v>
      </c>
      <c r="Z242" s="235"/>
      <c r="AA242" s="235"/>
      <c r="AB242" s="235"/>
    </row>
    <row r="243" spans="1:28" hidden="1" x14ac:dyDescent="0.25">
      <c r="A243" s="54" t="e">
        <f>#REF!*1000</f>
        <v>#REF!</v>
      </c>
      <c r="D243" s="254">
        <v>1.38</v>
      </c>
      <c r="G243" s="54" t="str">
        <f t="shared" si="47"/>
        <v>1</v>
      </c>
      <c r="H243" s="54" t="str">
        <f t="shared" si="48"/>
        <v>1</v>
      </c>
      <c r="I243" s="54" t="str">
        <f t="shared" si="49"/>
        <v>1</v>
      </c>
      <c r="J243" s="54"/>
      <c r="K243" s="111">
        <v>1</v>
      </c>
      <c r="L243" s="111">
        <v>1</v>
      </c>
      <c r="M243" s="111">
        <v>1</v>
      </c>
      <c r="N243" s="54"/>
      <c r="O243" s="254" t="s">
        <v>216</v>
      </c>
      <c r="P243" s="112">
        <v>1</v>
      </c>
      <c r="Q243" s="25"/>
      <c r="R243" s="112">
        <v>1</v>
      </c>
      <c r="S243" s="112"/>
      <c r="T243" s="112">
        <f t="shared" si="54"/>
        <v>1</v>
      </c>
      <c r="U243" s="112"/>
      <c r="V243" s="54"/>
      <c r="W243" s="113"/>
      <c r="X243" s="113" t="e">
        <f t="shared" si="50"/>
        <v>#REF!</v>
      </c>
      <c r="Y243" s="278">
        <v>70.114999999999995</v>
      </c>
      <c r="Z243" s="235"/>
      <c r="AA243" s="235"/>
      <c r="AB243" s="235"/>
    </row>
    <row r="244" spans="1:28" hidden="1" x14ac:dyDescent="0.25">
      <c r="A244" s="54" t="e">
        <f>#REF!*1000</f>
        <v>#REF!</v>
      </c>
      <c r="D244" s="254">
        <v>0.96</v>
      </c>
      <c r="G244" s="54" t="str">
        <f t="shared" si="47"/>
        <v>1</v>
      </c>
      <c r="H244" s="54" t="str">
        <f t="shared" si="48"/>
        <v>1</v>
      </c>
      <c r="I244" s="54" t="str">
        <f t="shared" si="49"/>
        <v>0</v>
      </c>
      <c r="J244" s="54"/>
      <c r="K244" s="111">
        <v>1</v>
      </c>
      <c r="L244" s="111">
        <v>1</v>
      </c>
      <c r="M244" s="111">
        <v>0</v>
      </c>
      <c r="N244" s="54"/>
      <c r="O244" s="254" t="s">
        <v>216</v>
      </c>
      <c r="P244" s="112">
        <v>1</v>
      </c>
      <c r="Q244" s="25"/>
      <c r="R244" s="112">
        <v>1</v>
      </c>
      <c r="S244" s="112"/>
      <c r="T244" s="112">
        <f t="shared" si="54"/>
        <v>0</v>
      </c>
      <c r="U244" s="112"/>
      <c r="V244" s="54"/>
      <c r="W244" s="113"/>
      <c r="X244" s="113" t="e">
        <f t="shared" si="50"/>
        <v>#REF!</v>
      </c>
      <c r="Y244" s="278">
        <v>69.641000000000005</v>
      </c>
      <c r="Z244" s="235"/>
      <c r="AA244" s="235"/>
      <c r="AB244" s="235"/>
    </row>
    <row r="245" spans="1:28" hidden="1" x14ac:dyDescent="0.25">
      <c r="A245" s="54" t="e">
        <f>#REF!*1000</f>
        <v>#REF!</v>
      </c>
      <c r="D245" s="254">
        <v>0.85</v>
      </c>
      <c r="G245" s="54" t="str">
        <f t="shared" si="47"/>
        <v>1</v>
      </c>
      <c r="H245" s="54" t="str">
        <f t="shared" si="48"/>
        <v>1</v>
      </c>
      <c r="I245" s="54" t="str">
        <f t="shared" si="49"/>
        <v>0</v>
      </c>
      <c r="J245" s="54"/>
      <c r="K245" s="111">
        <v>1</v>
      </c>
      <c r="L245" s="111">
        <v>1</v>
      </c>
      <c r="M245" s="111">
        <v>0</v>
      </c>
      <c r="N245" s="54"/>
      <c r="O245" s="254" t="s">
        <v>216</v>
      </c>
      <c r="P245" s="112">
        <v>1</v>
      </c>
      <c r="Q245" s="25"/>
      <c r="R245" s="112">
        <v>1</v>
      </c>
      <c r="S245" s="112"/>
      <c r="T245" s="112">
        <f t="shared" ref="T245:T254" si="55">M245</f>
        <v>0</v>
      </c>
      <c r="U245" s="112"/>
      <c r="V245" s="54"/>
      <c r="W245" s="113"/>
      <c r="X245" s="113" t="e">
        <f t="shared" si="50"/>
        <v>#REF!</v>
      </c>
      <c r="Y245" s="278">
        <v>68.355999999999995</v>
      </c>
      <c r="Z245" s="235"/>
      <c r="AA245" s="235"/>
      <c r="AB245" s="235"/>
    </row>
    <row r="246" spans="1:28" hidden="1" x14ac:dyDescent="0.25">
      <c r="A246" s="54" t="e">
        <f>#REF!*1000</f>
        <v>#REF!</v>
      </c>
      <c r="D246" s="254">
        <v>0.8</v>
      </c>
      <c r="G246" s="54" t="str">
        <f t="shared" si="47"/>
        <v>1</v>
      </c>
      <c r="H246" s="54" t="str">
        <f t="shared" si="48"/>
        <v>1</v>
      </c>
      <c r="I246" s="54" t="str">
        <f t="shared" si="49"/>
        <v>0</v>
      </c>
      <c r="J246" s="54"/>
      <c r="K246" s="111">
        <v>1</v>
      </c>
      <c r="L246" s="111">
        <v>1</v>
      </c>
      <c r="M246" s="111">
        <v>0</v>
      </c>
      <c r="N246" s="54"/>
      <c r="O246" s="254" t="s">
        <v>216</v>
      </c>
      <c r="P246" s="112">
        <v>1</v>
      </c>
      <c r="Q246" s="25"/>
      <c r="R246" s="112">
        <v>1</v>
      </c>
      <c r="S246" s="112"/>
      <c r="T246" s="112">
        <f t="shared" si="55"/>
        <v>0</v>
      </c>
      <c r="U246" s="112"/>
      <c r="V246" s="54"/>
      <c r="W246" s="113"/>
      <c r="X246" s="113" t="e">
        <f t="shared" si="50"/>
        <v>#REF!</v>
      </c>
      <c r="Y246" s="278">
        <v>66.994</v>
      </c>
      <c r="Z246" s="235"/>
      <c r="AA246" s="235"/>
      <c r="AB246" s="235"/>
    </row>
    <row r="247" spans="1:28" hidden="1" x14ac:dyDescent="0.25">
      <c r="A247" s="54" t="e">
        <f>#REF!*1000</f>
        <v>#REF!</v>
      </c>
      <c r="D247" s="254">
        <v>0.86</v>
      </c>
      <c r="G247" s="54" t="str">
        <f t="shared" si="47"/>
        <v>1</v>
      </c>
      <c r="H247" s="54" t="str">
        <f t="shared" si="48"/>
        <v>1</v>
      </c>
      <c r="I247" s="54" t="str">
        <f t="shared" si="49"/>
        <v>0</v>
      </c>
      <c r="J247" s="54"/>
      <c r="K247" s="111">
        <v>1</v>
      </c>
      <c r="L247" s="111">
        <v>1</v>
      </c>
      <c r="M247" s="111">
        <v>0</v>
      </c>
      <c r="N247" s="54"/>
      <c r="O247" s="254" t="s">
        <v>216</v>
      </c>
      <c r="P247" s="112">
        <v>1</v>
      </c>
      <c r="Q247" s="25"/>
      <c r="R247" s="112">
        <v>1</v>
      </c>
      <c r="S247" s="112"/>
      <c r="T247" s="112">
        <f t="shared" si="55"/>
        <v>0</v>
      </c>
      <c r="U247" s="112"/>
      <c r="V247" s="54"/>
      <c r="W247" s="113"/>
      <c r="X247" s="113" t="e">
        <f t="shared" si="50"/>
        <v>#REF!</v>
      </c>
      <c r="Y247" s="278">
        <v>66.924000000000007</v>
      </c>
      <c r="Z247" s="235"/>
      <c r="AA247" s="235"/>
      <c r="AB247" s="235"/>
    </row>
    <row r="248" spans="1:28" hidden="1" x14ac:dyDescent="0.25">
      <c r="A248" s="54" t="e">
        <f>#REF!*1000</f>
        <v>#REF!</v>
      </c>
      <c r="D248" s="254">
        <v>0.79</v>
      </c>
      <c r="G248" s="54" t="str">
        <f t="shared" si="47"/>
        <v>1</v>
      </c>
      <c r="H248" s="54" t="str">
        <f t="shared" si="48"/>
        <v>1</v>
      </c>
      <c r="I248" s="54" t="str">
        <f t="shared" si="49"/>
        <v>0</v>
      </c>
      <c r="J248" s="54"/>
      <c r="K248" s="111">
        <v>1</v>
      </c>
      <c r="L248" s="111">
        <v>1</v>
      </c>
      <c r="M248" s="111">
        <v>0</v>
      </c>
      <c r="N248" s="54"/>
      <c r="O248" s="254" t="s">
        <v>216</v>
      </c>
      <c r="P248" s="112">
        <v>1</v>
      </c>
      <c r="Q248" s="25"/>
      <c r="R248" s="112">
        <v>1</v>
      </c>
      <c r="S248" s="112"/>
      <c r="T248" s="112">
        <f t="shared" si="55"/>
        <v>0</v>
      </c>
      <c r="U248" s="112"/>
      <c r="V248" s="54"/>
      <c r="W248" s="113"/>
      <c r="X248" s="113" t="e">
        <f t="shared" si="50"/>
        <v>#REF!</v>
      </c>
      <c r="Y248" s="278">
        <v>66.843999999999994</v>
      </c>
      <c r="Z248" s="235"/>
      <c r="AA248" s="235"/>
      <c r="AB248" s="235"/>
    </row>
    <row r="249" spans="1:28" hidden="1" x14ac:dyDescent="0.25">
      <c r="A249" s="54" t="e">
        <f>#REF!*1000</f>
        <v>#REF!</v>
      </c>
      <c r="D249" s="254">
        <v>0.77</v>
      </c>
      <c r="G249" s="54" t="str">
        <f t="shared" si="47"/>
        <v>1</v>
      </c>
      <c r="H249" s="54" t="str">
        <f t="shared" si="48"/>
        <v>1</v>
      </c>
      <c r="I249" s="54" t="str">
        <f t="shared" si="49"/>
        <v>0</v>
      </c>
      <c r="J249" s="54"/>
      <c r="K249" s="111">
        <v>1</v>
      </c>
      <c r="L249" s="111">
        <v>1</v>
      </c>
      <c r="M249" s="111">
        <v>0</v>
      </c>
      <c r="N249" s="54"/>
      <c r="O249" s="254" t="s">
        <v>216</v>
      </c>
      <c r="P249" s="112">
        <v>1</v>
      </c>
      <c r="Q249" s="25"/>
      <c r="R249" s="112">
        <v>1</v>
      </c>
      <c r="S249" s="112"/>
      <c r="T249" s="112">
        <f t="shared" si="55"/>
        <v>0</v>
      </c>
      <c r="U249" s="112"/>
      <c r="V249" s="54"/>
      <c r="W249" s="113"/>
      <c r="X249" s="113" t="e">
        <f t="shared" si="50"/>
        <v>#REF!</v>
      </c>
      <c r="Y249" s="278">
        <v>66.513999999999996</v>
      </c>
      <c r="Z249" s="235"/>
      <c r="AA249" s="235"/>
      <c r="AB249" s="235"/>
    </row>
    <row r="250" spans="1:28" hidden="1" x14ac:dyDescent="0.25">
      <c r="A250" s="54" t="e">
        <f>#REF!*1000</f>
        <v>#REF!</v>
      </c>
      <c r="D250" s="254">
        <v>0.95</v>
      </c>
      <c r="G250" s="54" t="str">
        <f t="shared" si="47"/>
        <v>1</v>
      </c>
      <c r="H250" s="54" t="str">
        <f t="shared" si="48"/>
        <v>1</v>
      </c>
      <c r="I250" s="54" t="str">
        <f t="shared" si="49"/>
        <v>0</v>
      </c>
      <c r="J250" s="54"/>
      <c r="K250" s="111">
        <v>1</v>
      </c>
      <c r="L250" s="111">
        <v>1</v>
      </c>
      <c r="M250" s="111">
        <v>0</v>
      </c>
      <c r="N250" s="54"/>
      <c r="O250" s="254" t="s">
        <v>216</v>
      </c>
      <c r="P250" s="112">
        <v>1</v>
      </c>
      <c r="Q250" s="25"/>
      <c r="R250" s="112">
        <v>1</v>
      </c>
      <c r="S250" s="112"/>
      <c r="T250" s="112">
        <f t="shared" si="55"/>
        <v>0</v>
      </c>
      <c r="U250" s="112"/>
      <c r="V250" s="54"/>
      <c r="W250" s="113"/>
      <c r="X250" s="113" t="e">
        <f t="shared" si="50"/>
        <v>#REF!</v>
      </c>
      <c r="Y250" s="278">
        <v>65.438000000000002</v>
      </c>
      <c r="Z250" s="235"/>
      <c r="AA250" s="235"/>
      <c r="AB250" s="235"/>
    </row>
    <row r="251" spans="1:28" hidden="1" x14ac:dyDescent="0.25">
      <c r="A251" s="54" t="e">
        <f>#REF!*1000</f>
        <v>#REF!</v>
      </c>
      <c r="D251" s="254">
        <v>0.85</v>
      </c>
      <c r="G251" s="54" t="str">
        <f t="shared" si="47"/>
        <v>1</v>
      </c>
      <c r="H251" s="54" t="str">
        <f t="shared" si="48"/>
        <v>1</v>
      </c>
      <c r="I251" s="54" t="str">
        <f t="shared" si="49"/>
        <v>0</v>
      </c>
      <c r="J251" s="54"/>
      <c r="K251" s="111">
        <v>1</v>
      </c>
      <c r="L251" s="111">
        <v>1</v>
      </c>
      <c r="M251" s="111">
        <v>0</v>
      </c>
      <c r="N251" s="54"/>
      <c r="O251" s="254" t="s">
        <v>216</v>
      </c>
      <c r="P251" s="112">
        <v>1</v>
      </c>
      <c r="Q251" s="25"/>
      <c r="R251" s="112">
        <v>1</v>
      </c>
      <c r="S251" s="112"/>
      <c r="T251" s="112">
        <f t="shared" si="55"/>
        <v>0</v>
      </c>
      <c r="U251" s="112"/>
      <c r="V251" s="54"/>
      <c r="W251" s="113"/>
      <c r="X251" s="113" t="e">
        <f t="shared" si="50"/>
        <v>#REF!</v>
      </c>
      <c r="Y251" s="278">
        <v>65.177999999999997</v>
      </c>
      <c r="Z251" s="235"/>
      <c r="AA251" s="235"/>
      <c r="AB251" s="235"/>
    </row>
    <row r="252" spans="1:28" hidden="1" x14ac:dyDescent="0.25">
      <c r="A252" s="54" t="e">
        <f>#REF!*1000</f>
        <v>#REF!</v>
      </c>
      <c r="D252" s="254">
        <v>0.85</v>
      </c>
      <c r="G252" s="54" t="str">
        <f t="shared" si="47"/>
        <v>1</v>
      </c>
      <c r="H252" s="54" t="str">
        <f t="shared" si="48"/>
        <v>1</v>
      </c>
      <c r="I252" s="54" t="str">
        <f t="shared" si="49"/>
        <v>0</v>
      </c>
      <c r="J252" s="54"/>
      <c r="K252" s="111">
        <v>1</v>
      </c>
      <c r="L252" s="111">
        <v>1</v>
      </c>
      <c r="M252" s="111">
        <v>0</v>
      </c>
      <c r="N252" s="54"/>
      <c r="O252" s="254" t="s">
        <v>216</v>
      </c>
      <c r="P252" s="112">
        <v>1</v>
      </c>
      <c r="Q252" s="25"/>
      <c r="R252" s="112">
        <v>1</v>
      </c>
      <c r="S252" s="112"/>
      <c r="T252" s="112">
        <f t="shared" si="55"/>
        <v>0</v>
      </c>
      <c r="U252" s="112"/>
      <c r="V252" s="54"/>
      <c r="W252" s="113"/>
      <c r="X252" s="113" t="e">
        <f t="shared" si="50"/>
        <v>#REF!</v>
      </c>
      <c r="Y252" s="278">
        <v>65.113</v>
      </c>
      <c r="Z252" s="235"/>
      <c r="AA252" s="235"/>
      <c r="AB252" s="235"/>
    </row>
    <row r="253" spans="1:28" hidden="1" x14ac:dyDescent="0.25">
      <c r="A253" s="54" t="e">
        <f>#REF!*1000</f>
        <v>#REF!</v>
      </c>
      <c r="D253" s="254">
        <v>0.78</v>
      </c>
      <c r="G253" s="54" t="str">
        <f t="shared" si="47"/>
        <v>1</v>
      </c>
      <c r="H253" s="54" t="str">
        <f t="shared" si="48"/>
        <v>1</v>
      </c>
      <c r="I253" s="54" t="str">
        <f t="shared" si="49"/>
        <v>0</v>
      </c>
      <c r="J253" s="54"/>
      <c r="K253" s="111">
        <v>1</v>
      </c>
      <c r="L253" s="111">
        <v>1</v>
      </c>
      <c r="M253" s="111">
        <v>0</v>
      </c>
      <c r="N253" s="54"/>
      <c r="O253" s="254" t="s">
        <v>216</v>
      </c>
      <c r="P253" s="112">
        <v>1</v>
      </c>
      <c r="Q253" s="25"/>
      <c r="R253" s="112">
        <v>1</v>
      </c>
      <c r="S253" s="112"/>
      <c r="T253" s="112">
        <f t="shared" si="55"/>
        <v>0</v>
      </c>
      <c r="U253" s="112"/>
      <c r="V253" s="54"/>
      <c r="W253" s="113"/>
      <c r="X253" s="113" t="e">
        <f t="shared" si="50"/>
        <v>#REF!</v>
      </c>
      <c r="Y253" s="278">
        <v>64.683000000000007</v>
      </c>
      <c r="Z253" s="235"/>
      <c r="AA253" s="235"/>
      <c r="AB253" s="235"/>
    </row>
    <row r="254" spans="1:28" hidden="1" x14ac:dyDescent="0.25">
      <c r="A254" s="54" t="e">
        <f>#REF!*1000</f>
        <v>#REF!</v>
      </c>
      <c r="D254" s="254">
        <v>9.99</v>
      </c>
      <c r="G254" s="54" t="str">
        <f t="shared" si="47"/>
        <v>1</v>
      </c>
      <c r="H254" s="54" t="str">
        <f t="shared" si="48"/>
        <v>1</v>
      </c>
      <c r="I254" s="54" t="str">
        <f t="shared" si="49"/>
        <v>1</v>
      </c>
      <c r="J254" s="54"/>
      <c r="K254" s="111">
        <v>1</v>
      </c>
      <c r="L254" s="111">
        <v>1</v>
      </c>
      <c r="M254" s="111">
        <v>1</v>
      </c>
      <c r="N254" s="54"/>
      <c r="O254" s="254" t="s">
        <v>216</v>
      </c>
      <c r="P254" s="112">
        <v>1</v>
      </c>
      <c r="Q254" s="25"/>
      <c r="R254" s="112">
        <v>1</v>
      </c>
      <c r="S254" s="112"/>
      <c r="T254" s="112">
        <f t="shared" si="55"/>
        <v>1</v>
      </c>
      <c r="U254" s="112"/>
      <c r="V254" s="54"/>
      <c r="W254" s="113"/>
      <c r="X254" s="113" t="e">
        <f t="shared" si="50"/>
        <v>#REF!</v>
      </c>
      <c r="Y254" s="278">
        <v>62.710999999999999</v>
      </c>
      <c r="Z254" s="235"/>
      <c r="AA254" s="235"/>
      <c r="AB254" s="235"/>
    </row>
    <row r="255" spans="1:28" hidden="1" x14ac:dyDescent="0.25">
      <c r="A255" s="54" t="e">
        <f>#REF!*1000</f>
        <v>#REF!</v>
      </c>
      <c r="D255" s="254">
        <v>0.78</v>
      </c>
      <c r="G255" s="54" t="str">
        <f t="shared" si="47"/>
        <v>1</v>
      </c>
      <c r="H255" s="54" t="str">
        <f t="shared" si="48"/>
        <v>1</v>
      </c>
      <c r="I255" s="54" t="str">
        <f t="shared" si="49"/>
        <v>0</v>
      </c>
      <c r="J255" s="54"/>
      <c r="K255" s="111">
        <v>1</v>
      </c>
      <c r="L255" s="111">
        <v>1</v>
      </c>
      <c r="M255" s="111">
        <v>0</v>
      </c>
      <c r="N255" s="54"/>
      <c r="O255" s="254" t="s">
        <v>216</v>
      </c>
      <c r="P255" s="112">
        <v>1</v>
      </c>
      <c r="Q255" s="25"/>
      <c r="R255" s="112">
        <v>1</v>
      </c>
      <c r="S255" s="112"/>
      <c r="T255" s="112">
        <f t="shared" ref="T255" si="56">M255</f>
        <v>0</v>
      </c>
      <c r="U255" s="112"/>
      <c r="V255" s="54"/>
      <c r="W255" s="113"/>
      <c r="X255" s="113" t="e">
        <f t="shared" si="50"/>
        <v>#REF!</v>
      </c>
      <c r="Y255" s="278">
        <v>61.781999999999996</v>
      </c>
      <c r="Z255" s="235"/>
      <c r="AA255" s="235"/>
      <c r="AB255" s="235"/>
    </row>
    <row r="256" spans="1:28" hidden="1" x14ac:dyDescent="0.25">
      <c r="A256" s="54" t="e">
        <f>#REF!*1000</f>
        <v>#REF!</v>
      </c>
      <c r="D256" s="254">
        <v>0.79</v>
      </c>
      <c r="G256" s="54" t="str">
        <f t="shared" si="47"/>
        <v>1</v>
      </c>
      <c r="H256" s="54" t="str">
        <f t="shared" si="48"/>
        <v>1</v>
      </c>
      <c r="I256" s="54" t="str">
        <f t="shared" si="49"/>
        <v>0</v>
      </c>
      <c r="J256" s="54"/>
      <c r="K256" s="111">
        <v>1</v>
      </c>
      <c r="L256" s="111">
        <v>1</v>
      </c>
      <c r="M256" s="111">
        <v>0</v>
      </c>
      <c r="N256" s="54"/>
      <c r="O256" s="254" t="s">
        <v>216</v>
      </c>
      <c r="P256" s="112">
        <v>1</v>
      </c>
      <c r="Q256" s="25"/>
      <c r="R256" s="112">
        <v>1</v>
      </c>
      <c r="S256" s="112"/>
      <c r="T256" s="112">
        <f t="shared" ref="T256:T258" si="57">M256</f>
        <v>0</v>
      </c>
      <c r="U256" s="112"/>
      <c r="V256" s="54"/>
      <c r="W256" s="113"/>
      <c r="X256" s="113" t="e">
        <f t="shared" si="50"/>
        <v>#REF!</v>
      </c>
      <c r="Y256" s="278">
        <v>57.698999999999998</v>
      </c>
      <c r="Z256" s="235"/>
      <c r="AA256" s="235"/>
      <c r="AB256" s="235"/>
    </row>
    <row r="257" spans="1:28" hidden="1" x14ac:dyDescent="0.25">
      <c r="A257" s="54" t="e">
        <f>#REF!*1000</f>
        <v>#REF!</v>
      </c>
      <c r="D257" s="254">
        <v>0.83</v>
      </c>
      <c r="G257" s="54" t="str">
        <f t="shared" si="47"/>
        <v>1</v>
      </c>
      <c r="H257" s="54" t="str">
        <f t="shared" si="48"/>
        <v>1</v>
      </c>
      <c r="I257" s="54" t="str">
        <f t="shared" si="49"/>
        <v>0</v>
      </c>
      <c r="J257" s="54"/>
      <c r="K257" s="111">
        <v>1</v>
      </c>
      <c r="L257" s="111">
        <v>1</v>
      </c>
      <c r="M257" s="111">
        <v>0</v>
      </c>
      <c r="N257" s="54"/>
      <c r="O257" s="254" t="s">
        <v>216</v>
      </c>
      <c r="P257" s="112">
        <v>1</v>
      </c>
      <c r="Q257" s="25"/>
      <c r="R257" s="112">
        <v>1</v>
      </c>
      <c r="S257" s="112"/>
      <c r="T257" s="112">
        <f t="shared" si="57"/>
        <v>0</v>
      </c>
      <c r="U257" s="112"/>
      <c r="V257" s="54"/>
      <c r="W257" s="113"/>
      <c r="X257" s="113" t="e">
        <f t="shared" si="50"/>
        <v>#REF!</v>
      </c>
      <c r="Y257" s="278">
        <v>57.593000000000004</v>
      </c>
      <c r="Z257" s="235"/>
      <c r="AA257" s="235"/>
      <c r="AB257" s="235"/>
    </row>
    <row r="258" spans="1:28" hidden="1" x14ac:dyDescent="0.25">
      <c r="A258" s="54" t="e">
        <f>#REF!*1000</f>
        <v>#REF!</v>
      </c>
      <c r="D258" s="254">
        <v>0.84</v>
      </c>
      <c r="G258" s="54" t="str">
        <f t="shared" si="47"/>
        <v>1</v>
      </c>
      <c r="H258" s="54" t="str">
        <f t="shared" si="48"/>
        <v>1</v>
      </c>
      <c r="I258" s="54" t="str">
        <f t="shared" si="49"/>
        <v>0</v>
      </c>
      <c r="J258" s="54"/>
      <c r="K258" s="111">
        <v>1</v>
      </c>
      <c r="L258" s="111">
        <v>1</v>
      </c>
      <c r="M258" s="111">
        <v>0</v>
      </c>
      <c r="N258" s="54"/>
      <c r="O258" s="254" t="s">
        <v>216</v>
      </c>
      <c r="P258" s="112">
        <v>1</v>
      </c>
      <c r="Q258" s="25"/>
      <c r="R258" s="112">
        <v>1</v>
      </c>
      <c r="S258" s="112"/>
      <c r="T258" s="112">
        <f t="shared" si="57"/>
        <v>0</v>
      </c>
      <c r="U258" s="112"/>
      <c r="V258" s="54"/>
      <c r="W258" s="113"/>
      <c r="X258" s="113" t="e">
        <f t="shared" si="50"/>
        <v>#REF!</v>
      </c>
      <c r="Y258" s="278">
        <v>57.402000000000001</v>
      </c>
      <c r="Z258" s="235"/>
      <c r="AA258" s="235"/>
      <c r="AB258" s="235"/>
    </row>
    <row r="259" spans="1:28" hidden="1" x14ac:dyDescent="0.25">
      <c r="A259" s="54" t="e">
        <f>#REF!*1000</f>
        <v>#REF!</v>
      </c>
      <c r="D259" s="254">
        <v>0.82</v>
      </c>
      <c r="G259" s="54" t="str">
        <f t="shared" si="47"/>
        <v>1</v>
      </c>
      <c r="H259" s="54" t="str">
        <f t="shared" si="48"/>
        <v>1</v>
      </c>
      <c r="I259" s="54" t="str">
        <f t="shared" si="49"/>
        <v>0</v>
      </c>
      <c r="J259" s="54"/>
      <c r="K259" s="111">
        <v>1</v>
      </c>
      <c r="L259" s="111">
        <v>1</v>
      </c>
      <c r="M259" s="111">
        <v>0</v>
      </c>
      <c r="N259" s="54"/>
      <c r="O259" s="254" t="s">
        <v>216</v>
      </c>
      <c r="P259" s="112">
        <v>1</v>
      </c>
      <c r="Q259" s="25"/>
      <c r="R259" s="112">
        <v>1</v>
      </c>
      <c r="S259" s="112"/>
      <c r="T259" s="112">
        <f t="shared" ref="T259" si="58">M259</f>
        <v>0</v>
      </c>
      <c r="U259" s="112"/>
      <c r="V259" s="54"/>
      <c r="W259" s="113"/>
      <c r="X259" s="113" t="e">
        <f t="shared" si="50"/>
        <v>#REF!</v>
      </c>
      <c r="Y259" s="278">
        <v>54.31</v>
      </c>
      <c r="Z259" s="235"/>
      <c r="AA259" s="235"/>
      <c r="AB259" s="235"/>
    </row>
    <row r="260" spans="1:28" hidden="1" x14ac:dyDescent="0.25">
      <c r="A260" s="54" t="e">
        <f>#REF!*1000</f>
        <v>#REF!</v>
      </c>
      <c r="D260" s="254">
        <v>0.85</v>
      </c>
      <c r="G260" s="54" t="str">
        <f t="shared" si="47"/>
        <v>1</v>
      </c>
      <c r="H260" s="54" t="str">
        <f t="shared" si="48"/>
        <v>1</v>
      </c>
      <c r="I260" s="54" t="str">
        <f t="shared" si="49"/>
        <v>0</v>
      </c>
      <c r="J260" s="54"/>
      <c r="K260" s="111">
        <v>1</v>
      </c>
      <c r="L260" s="111">
        <v>1</v>
      </c>
      <c r="M260" s="111">
        <v>0</v>
      </c>
      <c r="N260" s="54"/>
      <c r="O260" s="254" t="s">
        <v>216</v>
      </c>
      <c r="P260" s="112">
        <v>1</v>
      </c>
      <c r="Q260" s="25"/>
      <c r="R260" s="112">
        <v>1</v>
      </c>
      <c r="S260" s="112"/>
      <c r="T260" s="112">
        <f t="shared" ref="T260:T263" si="59">M260</f>
        <v>0</v>
      </c>
      <c r="U260" s="112"/>
      <c r="V260" s="54"/>
      <c r="W260" s="113"/>
      <c r="X260" s="113" t="e">
        <f t="shared" si="50"/>
        <v>#REF!</v>
      </c>
      <c r="Y260" s="278">
        <v>52.26</v>
      </c>
      <c r="Z260" s="235"/>
      <c r="AA260" s="235"/>
      <c r="AB260" s="235"/>
    </row>
    <row r="261" spans="1:28" hidden="1" x14ac:dyDescent="0.25">
      <c r="A261" s="54" t="e">
        <f>#REF!*1000</f>
        <v>#REF!</v>
      </c>
      <c r="D261" s="254">
        <v>0.81</v>
      </c>
      <c r="G261" s="54" t="str">
        <f t="shared" si="47"/>
        <v>1</v>
      </c>
      <c r="H261" s="54" t="str">
        <f t="shared" si="48"/>
        <v>1</v>
      </c>
      <c r="I261" s="54" t="str">
        <f t="shared" si="49"/>
        <v>0</v>
      </c>
      <c r="J261" s="54"/>
      <c r="K261" s="111">
        <v>1</v>
      </c>
      <c r="L261" s="111">
        <v>1</v>
      </c>
      <c r="M261" s="111">
        <v>0</v>
      </c>
      <c r="N261" s="54"/>
      <c r="O261" s="254" t="s">
        <v>216</v>
      </c>
      <c r="P261" s="112">
        <v>1</v>
      </c>
      <c r="Q261" s="25"/>
      <c r="R261" s="112">
        <v>1</v>
      </c>
      <c r="S261" s="112"/>
      <c r="T261" s="112">
        <f t="shared" si="59"/>
        <v>0</v>
      </c>
      <c r="U261" s="112"/>
      <c r="V261" s="54"/>
      <c r="W261" s="113"/>
      <c r="X261" s="113" t="e">
        <f t="shared" si="50"/>
        <v>#REF!</v>
      </c>
      <c r="Y261" s="278">
        <v>52.265000000000001</v>
      </c>
      <c r="Z261" s="235"/>
      <c r="AA261" s="235"/>
      <c r="AB261" s="235"/>
    </row>
    <row r="262" spans="1:28" hidden="1" x14ac:dyDescent="0.25">
      <c r="A262" s="54" t="e">
        <f>#REF!*1000</f>
        <v>#REF!</v>
      </c>
      <c r="D262" s="254">
        <v>0.82</v>
      </c>
      <c r="G262" s="54" t="str">
        <f t="shared" si="47"/>
        <v>1</v>
      </c>
      <c r="H262" s="54" t="str">
        <f t="shared" si="48"/>
        <v>1</v>
      </c>
      <c r="I262" s="54" t="str">
        <f t="shared" si="49"/>
        <v>0</v>
      </c>
      <c r="J262" s="54"/>
      <c r="K262" s="111">
        <v>1</v>
      </c>
      <c r="L262" s="111">
        <v>1</v>
      </c>
      <c r="M262" s="111">
        <v>0</v>
      </c>
      <c r="N262" s="54"/>
      <c r="O262" s="254" t="s">
        <v>216</v>
      </c>
      <c r="P262" s="112">
        <v>1</v>
      </c>
      <c r="Q262" s="25"/>
      <c r="R262" s="112">
        <v>1</v>
      </c>
      <c r="S262" s="112"/>
      <c r="T262" s="112">
        <f t="shared" si="59"/>
        <v>0</v>
      </c>
      <c r="U262" s="112"/>
      <c r="V262" s="54"/>
      <c r="W262" s="113"/>
      <c r="X262" s="113" t="e">
        <f t="shared" si="50"/>
        <v>#REF!</v>
      </c>
      <c r="Y262" s="278">
        <v>52.252000000000002</v>
      </c>
      <c r="Z262" s="235"/>
      <c r="AA262" s="235"/>
      <c r="AB262" s="235"/>
    </row>
    <row r="263" spans="1:28" hidden="1" x14ac:dyDescent="0.25">
      <c r="A263" s="54" t="e">
        <f>#REF!*1000</f>
        <v>#REF!</v>
      </c>
      <c r="D263" s="254">
        <v>0.84</v>
      </c>
      <c r="G263" s="54" t="str">
        <f t="shared" si="47"/>
        <v>1</v>
      </c>
      <c r="H263" s="54" t="str">
        <f t="shared" si="48"/>
        <v>1</v>
      </c>
      <c r="I263" s="54" t="str">
        <f t="shared" si="49"/>
        <v>0</v>
      </c>
      <c r="J263" s="54"/>
      <c r="K263" s="111">
        <v>1</v>
      </c>
      <c r="L263" s="111">
        <v>1</v>
      </c>
      <c r="M263" s="111">
        <v>0</v>
      </c>
      <c r="N263" s="54"/>
      <c r="O263" s="254" t="s">
        <v>216</v>
      </c>
      <c r="P263" s="112">
        <v>1</v>
      </c>
      <c r="Q263" s="25"/>
      <c r="R263" s="112">
        <v>1</v>
      </c>
      <c r="S263" s="112"/>
      <c r="T263" s="112">
        <f t="shared" si="59"/>
        <v>0</v>
      </c>
      <c r="U263" s="112"/>
      <c r="V263" s="54"/>
      <c r="W263" s="113"/>
      <c r="X263" s="113" t="e">
        <f t="shared" si="50"/>
        <v>#REF!</v>
      </c>
      <c r="Y263" s="278">
        <v>52.173000000000002</v>
      </c>
      <c r="Z263" s="235"/>
      <c r="AA263" s="235"/>
      <c r="AB263" s="235"/>
    </row>
    <row r="264" spans="1:28" hidden="1" x14ac:dyDescent="0.25">
      <c r="A264" s="54" t="e">
        <f>#REF!*1000</f>
        <v>#REF!</v>
      </c>
      <c r="D264" s="254">
        <v>0.93</v>
      </c>
      <c r="G264" s="54" t="str">
        <f t="shared" si="47"/>
        <v>1</v>
      </c>
      <c r="H264" s="54" t="str">
        <f t="shared" si="48"/>
        <v>1</v>
      </c>
      <c r="I264" s="54" t="str">
        <f t="shared" si="49"/>
        <v>0</v>
      </c>
      <c r="J264" s="54"/>
      <c r="K264" s="111">
        <v>1</v>
      </c>
      <c r="L264" s="111">
        <v>1</v>
      </c>
      <c r="M264" s="111">
        <v>0</v>
      </c>
      <c r="N264" s="54"/>
      <c r="O264" s="254" t="s">
        <v>216</v>
      </c>
      <c r="P264" s="112">
        <v>1</v>
      </c>
      <c r="Q264" s="25"/>
      <c r="R264" s="112">
        <v>1</v>
      </c>
      <c r="S264" s="112"/>
      <c r="T264" s="112">
        <f t="shared" ref="T264:T266" si="60">M264</f>
        <v>0</v>
      </c>
      <c r="U264" s="112"/>
      <c r="V264" s="54"/>
      <c r="W264" s="113"/>
      <c r="X264" s="113" t="e">
        <f t="shared" si="50"/>
        <v>#REF!</v>
      </c>
      <c r="Y264" s="278">
        <v>51.274000000000001</v>
      </c>
      <c r="Z264" s="235"/>
      <c r="AA264" s="235"/>
      <c r="AB264" s="235"/>
    </row>
    <row r="265" spans="1:28" hidden="1" x14ac:dyDescent="0.25">
      <c r="A265" s="54" t="e">
        <f>#REF!*1000</f>
        <v>#REF!</v>
      </c>
      <c r="D265" s="254">
        <v>9.99</v>
      </c>
      <c r="G265" s="54" t="str">
        <f t="shared" si="47"/>
        <v>1</v>
      </c>
      <c r="H265" s="54" t="str">
        <f t="shared" si="48"/>
        <v>1</v>
      </c>
      <c r="I265" s="54" t="str">
        <f t="shared" si="49"/>
        <v>1</v>
      </c>
      <c r="J265" s="54"/>
      <c r="K265" s="111">
        <v>1</v>
      </c>
      <c r="L265" s="111">
        <v>1</v>
      </c>
      <c r="M265" s="111">
        <v>1</v>
      </c>
      <c r="N265" s="54"/>
      <c r="O265" s="254" t="s">
        <v>216</v>
      </c>
      <c r="P265" s="112">
        <v>1</v>
      </c>
      <c r="Q265" s="25"/>
      <c r="R265" s="112">
        <v>1</v>
      </c>
      <c r="S265" s="112"/>
      <c r="T265" s="112">
        <f t="shared" si="60"/>
        <v>1</v>
      </c>
      <c r="U265" s="112"/>
      <c r="V265" s="54"/>
      <c r="W265" s="113"/>
      <c r="X265" s="113" t="e">
        <f t="shared" si="50"/>
        <v>#REF!</v>
      </c>
      <c r="Y265" s="278">
        <v>50.655999999999999</v>
      </c>
      <c r="Z265" s="235"/>
      <c r="AA265" s="235"/>
      <c r="AB265" s="235"/>
    </row>
    <row r="266" spans="1:28" hidden="1" x14ac:dyDescent="0.25">
      <c r="A266" s="54" t="e">
        <f>#REF!*1000</f>
        <v>#REF!</v>
      </c>
      <c r="D266" s="254">
        <v>9.99</v>
      </c>
      <c r="G266" s="54" t="str">
        <f t="shared" si="47"/>
        <v>1</v>
      </c>
      <c r="H266" s="54" t="str">
        <f t="shared" si="48"/>
        <v>1</v>
      </c>
      <c r="I266" s="54" t="str">
        <f t="shared" si="49"/>
        <v>1</v>
      </c>
      <c r="J266" s="54"/>
      <c r="K266" s="111">
        <v>1</v>
      </c>
      <c r="L266" s="111">
        <v>1</v>
      </c>
      <c r="M266" s="111">
        <v>1</v>
      </c>
      <c r="N266" s="54"/>
      <c r="O266" s="254" t="s">
        <v>216</v>
      </c>
      <c r="P266" s="112">
        <v>1</v>
      </c>
      <c r="Q266" s="25"/>
      <c r="R266" s="112">
        <v>1</v>
      </c>
      <c r="S266" s="112"/>
      <c r="T266" s="112">
        <f t="shared" si="60"/>
        <v>1</v>
      </c>
      <c r="U266" s="112"/>
      <c r="V266" s="54"/>
      <c r="W266" s="113"/>
      <c r="X266" s="113" t="e">
        <f t="shared" si="50"/>
        <v>#REF!</v>
      </c>
      <c r="Y266" s="278">
        <v>50.308</v>
      </c>
      <c r="Z266" s="235"/>
      <c r="AA266" s="235"/>
      <c r="AB266" s="235"/>
    </row>
    <row r="267" spans="1:28" hidden="1" x14ac:dyDescent="0.25">
      <c r="A267" s="54" t="e">
        <f>#REF!*1000</f>
        <v>#REF!</v>
      </c>
      <c r="D267" s="254">
        <v>0.98</v>
      </c>
      <c r="G267" s="54" t="str">
        <f t="shared" si="47"/>
        <v>1</v>
      </c>
      <c r="H267" s="54" t="str">
        <f t="shared" si="48"/>
        <v>1</v>
      </c>
      <c r="I267" s="54" t="str">
        <f t="shared" si="49"/>
        <v>0</v>
      </c>
      <c r="J267" s="54"/>
      <c r="K267" s="111">
        <v>1</v>
      </c>
      <c r="L267" s="111">
        <v>1</v>
      </c>
      <c r="M267" s="111">
        <v>0</v>
      </c>
      <c r="N267" s="54"/>
      <c r="O267" s="254" t="s">
        <v>216</v>
      </c>
      <c r="P267" s="112">
        <v>1</v>
      </c>
      <c r="Q267" s="25"/>
      <c r="R267" s="112">
        <v>1</v>
      </c>
      <c r="S267" s="112"/>
      <c r="T267" s="112">
        <f t="shared" ref="T267:T269" si="61">M267</f>
        <v>0</v>
      </c>
      <c r="U267" s="112"/>
      <c r="V267" s="54"/>
      <c r="W267" s="113"/>
      <c r="X267" s="113" t="e">
        <f t="shared" si="50"/>
        <v>#REF!</v>
      </c>
      <c r="Y267" s="278">
        <v>50.045000000000002</v>
      </c>
      <c r="Z267" s="235"/>
      <c r="AA267" s="235"/>
      <c r="AB267" s="235"/>
    </row>
    <row r="268" spans="1:28" hidden="1" x14ac:dyDescent="0.25">
      <c r="A268" s="54" t="e">
        <f>#REF!*1000</f>
        <v>#REF!</v>
      </c>
      <c r="D268" s="254">
        <v>1.1599999999999999</v>
      </c>
      <c r="G268" s="54" t="str">
        <f t="shared" si="47"/>
        <v>1</v>
      </c>
      <c r="H268" s="54" t="str">
        <f t="shared" si="48"/>
        <v>1</v>
      </c>
      <c r="I268" s="54" t="str">
        <f t="shared" si="49"/>
        <v>0</v>
      </c>
      <c r="J268" s="54"/>
      <c r="K268" s="111">
        <v>1</v>
      </c>
      <c r="L268" s="111">
        <v>1</v>
      </c>
      <c r="M268" s="111">
        <v>0</v>
      </c>
      <c r="N268" s="54"/>
      <c r="O268" s="254" t="s">
        <v>216</v>
      </c>
      <c r="P268" s="112">
        <v>1</v>
      </c>
      <c r="Q268" s="25"/>
      <c r="R268" s="112">
        <v>1</v>
      </c>
      <c r="S268" s="112"/>
      <c r="T268" s="112">
        <f t="shared" si="61"/>
        <v>0</v>
      </c>
      <c r="U268" s="112"/>
      <c r="V268" s="54"/>
      <c r="W268" s="113"/>
      <c r="X268" s="113" t="e">
        <f t="shared" si="50"/>
        <v>#REF!</v>
      </c>
      <c r="Y268" s="278">
        <v>49.731000000000002</v>
      </c>
      <c r="Z268" s="235"/>
      <c r="AA268" s="235"/>
      <c r="AB268" s="235"/>
    </row>
    <row r="269" spans="1:28" hidden="1" x14ac:dyDescent="0.25">
      <c r="A269" s="54" t="e">
        <f>#REF!*1000</f>
        <v>#REF!</v>
      </c>
      <c r="D269" s="254">
        <v>9.99</v>
      </c>
      <c r="G269" s="54" t="str">
        <f t="shared" si="47"/>
        <v>1</v>
      </c>
      <c r="H269" s="54" t="str">
        <f t="shared" si="48"/>
        <v>1</v>
      </c>
      <c r="I269" s="54" t="str">
        <f t="shared" si="49"/>
        <v>1</v>
      </c>
      <c r="J269" s="54"/>
      <c r="K269" s="111">
        <v>1</v>
      </c>
      <c r="L269" s="111">
        <v>1</v>
      </c>
      <c r="M269" s="111">
        <v>1</v>
      </c>
      <c r="N269" s="54"/>
      <c r="O269" s="254" t="s">
        <v>216</v>
      </c>
      <c r="P269" s="112">
        <v>1</v>
      </c>
      <c r="Q269" s="25"/>
      <c r="R269" s="112">
        <v>1</v>
      </c>
      <c r="S269" s="112"/>
      <c r="T269" s="112">
        <f t="shared" si="61"/>
        <v>1</v>
      </c>
      <c r="U269" s="112"/>
      <c r="V269" s="54"/>
      <c r="W269" s="113"/>
      <c r="X269" s="113" t="e">
        <f t="shared" si="50"/>
        <v>#REF!</v>
      </c>
      <c r="Y269" s="278">
        <v>49.631</v>
      </c>
      <c r="Z269" s="235"/>
      <c r="AA269" s="235"/>
      <c r="AB269" s="235"/>
    </row>
    <row r="270" spans="1:28" hidden="1" x14ac:dyDescent="0.25">
      <c r="A270" s="54" t="e">
        <f>#REF!*1000</f>
        <v>#REF!</v>
      </c>
      <c r="D270" s="254">
        <v>0.9</v>
      </c>
      <c r="G270" s="54" t="str">
        <f t="shared" si="47"/>
        <v>1</v>
      </c>
      <c r="H270" s="54" t="str">
        <f t="shared" si="48"/>
        <v>1</v>
      </c>
      <c r="I270" s="54" t="str">
        <f t="shared" si="49"/>
        <v>0</v>
      </c>
      <c r="J270" s="54"/>
      <c r="K270" s="111">
        <v>1</v>
      </c>
      <c r="L270" s="111">
        <v>1</v>
      </c>
      <c r="M270" s="111">
        <v>0</v>
      </c>
      <c r="N270" s="54"/>
      <c r="O270" s="254" t="s">
        <v>216</v>
      </c>
      <c r="P270" s="112">
        <v>1</v>
      </c>
      <c r="Q270" s="25"/>
      <c r="R270" s="112">
        <v>1</v>
      </c>
      <c r="S270" s="112"/>
      <c r="T270" s="112">
        <f t="shared" ref="T270:T277" si="62">M270</f>
        <v>0</v>
      </c>
      <c r="U270" s="112"/>
      <c r="V270" s="54"/>
      <c r="W270" s="113"/>
      <c r="X270" s="113" t="e">
        <f t="shared" si="50"/>
        <v>#REF!</v>
      </c>
      <c r="Y270" s="278">
        <v>49.063000000000002</v>
      </c>
      <c r="Z270" s="235"/>
      <c r="AA270" s="235"/>
      <c r="AB270" s="235"/>
    </row>
    <row r="271" spans="1:28" hidden="1" x14ac:dyDescent="0.25">
      <c r="A271" s="54" t="e">
        <f>#REF!*1000</f>
        <v>#REF!</v>
      </c>
      <c r="D271" s="254">
        <v>0.92</v>
      </c>
      <c r="G271" s="54" t="str">
        <f t="shared" si="47"/>
        <v>1</v>
      </c>
      <c r="H271" s="54" t="str">
        <f t="shared" si="48"/>
        <v>1</v>
      </c>
      <c r="I271" s="54" t="str">
        <f t="shared" si="49"/>
        <v>0</v>
      </c>
      <c r="J271" s="54"/>
      <c r="K271" s="111">
        <v>1</v>
      </c>
      <c r="L271" s="111">
        <v>1</v>
      </c>
      <c r="M271" s="111">
        <v>0</v>
      </c>
      <c r="N271" s="54"/>
      <c r="O271" s="254" t="s">
        <v>216</v>
      </c>
      <c r="P271" s="112">
        <v>1</v>
      </c>
      <c r="Q271" s="25"/>
      <c r="R271" s="112">
        <v>1</v>
      </c>
      <c r="S271" s="112"/>
      <c r="T271" s="112">
        <f t="shared" si="62"/>
        <v>0</v>
      </c>
      <c r="U271" s="112"/>
      <c r="V271" s="54"/>
      <c r="W271" s="113"/>
      <c r="X271" s="113" t="e">
        <f t="shared" si="50"/>
        <v>#REF!</v>
      </c>
      <c r="Y271" s="278">
        <v>49.036999999999999</v>
      </c>
      <c r="Z271" s="235"/>
      <c r="AA271" s="235"/>
      <c r="AB271" s="235"/>
    </row>
    <row r="272" spans="1:28" hidden="1" x14ac:dyDescent="0.25">
      <c r="A272" s="54" t="e">
        <f>#REF!*1000</f>
        <v>#REF!</v>
      </c>
      <c r="D272" s="254">
        <v>0.87</v>
      </c>
      <c r="G272" s="54" t="str">
        <f t="shared" si="47"/>
        <v>1</v>
      </c>
      <c r="H272" s="54" t="str">
        <f t="shared" si="48"/>
        <v>1</v>
      </c>
      <c r="I272" s="54" t="str">
        <f t="shared" si="49"/>
        <v>0</v>
      </c>
      <c r="J272" s="54"/>
      <c r="K272" s="111">
        <v>1</v>
      </c>
      <c r="L272" s="111">
        <v>1</v>
      </c>
      <c r="M272" s="111">
        <v>0</v>
      </c>
      <c r="N272" s="54"/>
      <c r="O272" s="254" t="s">
        <v>216</v>
      </c>
      <c r="P272" s="112">
        <v>1</v>
      </c>
      <c r="Q272" s="25"/>
      <c r="R272" s="112">
        <v>1</v>
      </c>
      <c r="S272" s="112"/>
      <c r="T272" s="112">
        <f t="shared" si="62"/>
        <v>0</v>
      </c>
      <c r="U272" s="112"/>
      <c r="V272" s="54"/>
      <c r="W272" s="113"/>
      <c r="X272" s="113" t="e">
        <f t="shared" si="50"/>
        <v>#REF!</v>
      </c>
      <c r="Y272" s="278">
        <v>48.951999999999998</v>
      </c>
      <c r="Z272" s="235"/>
      <c r="AA272" s="235"/>
      <c r="AB272" s="235"/>
    </row>
    <row r="273" spans="1:28" hidden="1" x14ac:dyDescent="0.25">
      <c r="A273" s="54" t="e">
        <f>#REF!*1000</f>
        <v>#REF!</v>
      </c>
      <c r="D273" s="254">
        <v>0.8</v>
      </c>
      <c r="G273" s="54" t="str">
        <f t="shared" si="47"/>
        <v>1</v>
      </c>
      <c r="H273" s="54" t="str">
        <f t="shared" si="48"/>
        <v>1</v>
      </c>
      <c r="I273" s="54" t="str">
        <f t="shared" si="49"/>
        <v>0</v>
      </c>
      <c r="J273" s="54"/>
      <c r="K273" s="111">
        <v>1</v>
      </c>
      <c r="L273" s="111">
        <v>1</v>
      </c>
      <c r="M273" s="111">
        <v>0</v>
      </c>
      <c r="N273" s="54"/>
      <c r="O273" s="254" t="s">
        <v>216</v>
      </c>
      <c r="P273" s="112">
        <v>1</v>
      </c>
      <c r="Q273" s="25"/>
      <c r="R273" s="112">
        <v>1</v>
      </c>
      <c r="S273" s="112"/>
      <c r="T273" s="112">
        <f t="shared" si="62"/>
        <v>0</v>
      </c>
      <c r="U273" s="112"/>
      <c r="V273" s="54"/>
      <c r="W273" s="113"/>
      <c r="X273" s="113" t="e">
        <f t="shared" si="50"/>
        <v>#REF!</v>
      </c>
      <c r="Y273" s="278">
        <v>48.384999999999998</v>
      </c>
      <c r="Z273" s="235"/>
      <c r="AA273" s="235"/>
      <c r="AB273" s="235"/>
    </row>
    <row r="274" spans="1:28" hidden="1" x14ac:dyDescent="0.25">
      <c r="A274" s="54" t="e">
        <f>#REF!*1000</f>
        <v>#REF!</v>
      </c>
      <c r="D274" s="254">
        <v>1.24</v>
      </c>
      <c r="G274" s="54" t="str">
        <f t="shared" si="47"/>
        <v>1</v>
      </c>
      <c r="H274" s="54" t="str">
        <f t="shared" si="48"/>
        <v>1</v>
      </c>
      <c r="I274" s="54" t="str">
        <f t="shared" si="49"/>
        <v>0</v>
      </c>
      <c r="J274" s="54"/>
      <c r="K274" s="111">
        <v>1</v>
      </c>
      <c r="L274" s="111">
        <v>1</v>
      </c>
      <c r="M274" s="111">
        <v>0</v>
      </c>
      <c r="N274" s="54"/>
      <c r="O274" s="254" t="s">
        <v>216</v>
      </c>
      <c r="P274" s="112">
        <v>1</v>
      </c>
      <c r="Q274" s="25"/>
      <c r="R274" s="112">
        <v>1</v>
      </c>
      <c r="S274" s="112"/>
      <c r="T274" s="112">
        <f t="shared" si="62"/>
        <v>0</v>
      </c>
      <c r="U274" s="112"/>
      <c r="V274" s="54"/>
      <c r="W274" s="113"/>
      <c r="X274" s="113" t="e">
        <f t="shared" si="50"/>
        <v>#REF!</v>
      </c>
      <c r="Y274" s="278">
        <v>46.643000000000001</v>
      </c>
      <c r="Z274" s="235"/>
      <c r="AA274" s="235"/>
      <c r="AB274" s="235"/>
    </row>
    <row r="275" spans="1:28" hidden="1" x14ac:dyDescent="0.25">
      <c r="A275" s="54" t="e">
        <f>#REF!*1000</f>
        <v>#REF!</v>
      </c>
      <c r="D275" s="254">
        <v>9.99</v>
      </c>
      <c r="G275" s="54" t="str">
        <f t="shared" si="47"/>
        <v>1</v>
      </c>
      <c r="H275" s="54" t="str">
        <f t="shared" si="48"/>
        <v>1</v>
      </c>
      <c r="I275" s="54" t="str">
        <f t="shared" si="49"/>
        <v>1</v>
      </c>
      <c r="J275" s="54"/>
      <c r="K275" s="111">
        <v>1</v>
      </c>
      <c r="L275" s="111">
        <v>1</v>
      </c>
      <c r="M275" s="111">
        <v>1</v>
      </c>
      <c r="N275" s="54"/>
      <c r="O275" s="254" t="s">
        <v>216</v>
      </c>
      <c r="P275" s="112">
        <v>1</v>
      </c>
      <c r="Q275" s="25"/>
      <c r="R275" s="112">
        <v>1</v>
      </c>
      <c r="S275" s="112"/>
      <c r="T275" s="112">
        <f t="shared" si="62"/>
        <v>1</v>
      </c>
      <c r="U275" s="112"/>
      <c r="V275" s="54"/>
      <c r="W275" s="113"/>
      <c r="X275" s="113" t="e">
        <f t="shared" si="50"/>
        <v>#REF!</v>
      </c>
      <c r="Y275" s="278">
        <v>45.997999999999998</v>
      </c>
      <c r="Z275" s="235"/>
      <c r="AA275" s="235"/>
      <c r="AB275" s="235"/>
    </row>
    <row r="276" spans="1:28" hidden="1" x14ac:dyDescent="0.25">
      <c r="A276" s="54" t="e">
        <f>#REF!*1000</f>
        <v>#REF!</v>
      </c>
      <c r="D276" s="254">
        <v>0.77</v>
      </c>
      <c r="G276" s="54" t="str">
        <f t="shared" si="47"/>
        <v>1</v>
      </c>
      <c r="H276" s="54" t="str">
        <f t="shared" si="48"/>
        <v>1</v>
      </c>
      <c r="I276" s="54" t="str">
        <f t="shared" si="49"/>
        <v>0</v>
      </c>
      <c r="J276" s="54"/>
      <c r="K276" s="111">
        <v>1</v>
      </c>
      <c r="L276" s="111">
        <v>1</v>
      </c>
      <c r="M276" s="111">
        <v>0</v>
      </c>
      <c r="N276" s="54"/>
      <c r="O276" s="254" t="s">
        <v>216</v>
      </c>
      <c r="P276" s="112">
        <v>1</v>
      </c>
      <c r="Q276" s="25"/>
      <c r="R276" s="112">
        <v>1</v>
      </c>
      <c r="S276" s="112"/>
      <c r="T276" s="112">
        <f t="shared" si="62"/>
        <v>0</v>
      </c>
      <c r="U276" s="112"/>
      <c r="V276" s="54"/>
      <c r="W276" s="113"/>
      <c r="X276" s="113" t="e">
        <f t="shared" si="50"/>
        <v>#REF!</v>
      </c>
      <c r="Y276" s="278">
        <v>45.893000000000001</v>
      </c>
      <c r="Z276" s="235"/>
      <c r="AA276" s="235"/>
      <c r="AB276" s="235"/>
    </row>
    <row r="277" spans="1:28" hidden="1" x14ac:dyDescent="0.25">
      <c r="A277" s="54" t="e">
        <f>#REF!*1000</f>
        <v>#REF!</v>
      </c>
      <c r="D277" s="254">
        <v>9.99</v>
      </c>
      <c r="G277" s="54" t="str">
        <f t="shared" si="47"/>
        <v>1</v>
      </c>
      <c r="H277" s="54" t="str">
        <f t="shared" si="48"/>
        <v>1</v>
      </c>
      <c r="I277" s="54" t="str">
        <f t="shared" si="49"/>
        <v>1</v>
      </c>
      <c r="J277" s="54"/>
      <c r="K277" s="111">
        <v>1</v>
      </c>
      <c r="L277" s="111">
        <v>1</v>
      </c>
      <c r="M277" s="111">
        <v>1</v>
      </c>
      <c r="N277" s="54"/>
      <c r="O277" s="254" t="s">
        <v>216</v>
      </c>
      <c r="P277" s="112">
        <v>1</v>
      </c>
      <c r="Q277" s="25"/>
      <c r="R277" s="112">
        <v>1</v>
      </c>
      <c r="S277" s="112"/>
      <c r="T277" s="112">
        <f t="shared" si="62"/>
        <v>1</v>
      </c>
      <c r="U277" s="112"/>
      <c r="V277" s="54"/>
      <c r="W277" s="113"/>
      <c r="X277" s="113" t="e">
        <f t="shared" si="50"/>
        <v>#REF!</v>
      </c>
      <c r="Y277" s="278">
        <v>45.604999999999997</v>
      </c>
      <c r="Z277" s="235"/>
      <c r="AA277" s="235"/>
      <c r="AB277" s="235"/>
    </row>
    <row r="278" spans="1:28" hidden="1" x14ac:dyDescent="0.25">
      <c r="A278" s="54" t="e">
        <f>#REF!*1000</f>
        <v>#REF!</v>
      </c>
      <c r="D278" s="254">
        <v>1.35</v>
      </c>
      <c r="G278" s="54" t="str">
        <f t="shared" si="47"/>
        <v>1</v>
      </c>
      <c r="H278" s="54" t="str">
        <f t="shared" si="48"/>
        <v>1</v>
      </c>
      <c r="I278" s="54" t="str">
        <f t="shared" si="49"/>
        <v>1</v>
      </c>
      <c r="J278" s="54"/>
      <c r="K278" s="111">
        <v>1</v>
      </c>
      <c r="L278" s="111">
        <v>1</v>
      </c>
      <c r="M278" s="111">
        <v>1</v>
      </c>
      <c r="N278" s="54"/>
      <c r="O278" s="254" t="s">
        <v>216</v>
      </c>
      <c r="P278" s="112">
        <v>1</v>
      </c>
      <c r="Q278" s="25"/>
      <c r="R278" s="112">
        <v>1</v>
      </c>
      <c r="S278" s="112"/>
      <c r="T278" s="112">
        <f t="shared" ref="T278:T283" si="63">M278</f>
        <v>1</v>
      </c>
      <c r="U278" s="112"/>
      <c r="V278" s="54"/>
      <c r="W278" s="113"/>
      <c r="X278" s="113" t="e">
        <f t="shared" si="50"/>
        <v>#REF!</v>
      </c>
      <c r="Y278" s="278">
        <v>38.363999999999997</v>
      </c>
      <c r="Z278" s="235"/>
      <c r="AA278" s="235"/>
      <c r="AB278" s="235"/>
    </row>
    <row r="279" spans="1:28" hidden="1" x14ac:dyDescent="0.25">
      <c r="A279" s="54" t="e">
        <f>#REF!*1000</f>
        <v>#REF!</v>
      </c>
      <c r="D279" s="254">
        <v>1.1000000000000001</v>
      </c>
      <c r="G279" s="54" t="str">
        <f t="shared" si="47"/>
        <v>1</v>
      </c>
      <c r="H279" s="54" t="str">
        <f t="shared" si="48"/>
        <v>1</v>
      </c>
      <c r="I279" s="54" t="str">
        <f t="shared" si="49"/>
        <v>0</v>
      </c>
      <c r="J279" s="54"/>
      <c r="K279" s="111">
        <v>1</v>
      </c>
      <c r="L279" s="111">
        <v>1</v>
      </c>
      <c r="M279" s="111">
        <v>0</v>
      </c>
      <c r="N279" s="54"/>
      <c r="O279" s="254" t="s">
        <v>216</v>
      </c>
      <c r="P279" s="112">
        <v>1</v>
      </c>
      <c r="Q279" s="25"/>
      <c r="R279" s="112">
        <v>1</v>
      </c>
      <c r="S279" s="112"/>
      <c r="T279" s="112">
        <f t="shared" si="63"/>
        <v>0</v>
      </c>
      <c r="U279" s="112"/>
      <c r="V279" s="54"/>
      <c r="W279" s="113"/>
      <c r="X279" s="113" t="e">
        <f t="shared" si="50"/>
        <v>#REF!</v>
      </c>
      <c r="Y279" s="278">
        <v>38.320999999999998</v>
      </c>
      <c r="Z279" s="235"/>
      <c r="AA279" s="235"/>
      <c r="AB279" s="235"/>
    </row>
    <row r="280" spans="1:28" hidden="1" x14ac:dyDescent="0.25">
      <c r="A280" s="54" t="e">
        <f>#REF!*1000</f>
        <v>#REF!</v>
      </c>
      <c r="D280" s="254">
        <v>0.89</v>
      </c>
      <c r="G280" s="54" t="str">
        <f t="shared" si="47"/>
        <v>1</v>
      </c>
      <c r="H280" s="54" t="str">
        <f t="shared" si="48"/>
        <v>1</v>
      </c>
      <c r="I280" s="54" t="str">
        <f t="shared" si="49"/>
        <v>0</v>
      </c>
      <c r="J280" s="54"/>
      <c r="K280" s="111">
        <v>1</v>
      </c>
      <c r="L280" s="111">
        <v>1</v>
      </c>
      <c r="M280" s="111">
        <v>0</v>
      </c>
      <c r="N280" s="54"/>
      <c r="O280" s="254" t="s">
        <v>216</v>
      </c>
      <c r="P280" s="112">
        <v>1</v>
      </c>
      <c r="Q280" s="25"/>
      <c r="R280" s="112">
        <v>1</v>
      </c>
      <c r="S280" s="112"/>
      <c r="T280" s="112">
        <f t="shared" si="63"/>
        <v>0</v>
      </c>
      <c r="U280" s="112"/>
      <c r="V280" s="54"/>
      <c r="W280" s="113"/>
      <c r="X280" s="113" t="e">
        <f t="shared" si="50"/>
        <v>#REF!</v>
      </c>
      <c r="Y280" s="278">
        <v>38.295999999999999</v>
      </c>
      <c r="Z280" s="235"/>
      <c r="AA280" s="235"/>
      <c r="AB280" s="235"/>
    </row>
    <row r="281" spans="1:28" hidden="1" x14ac:dyDescent="0.25">
      <c r="A281" s="54" t="e">
        <f>#REF!*1000</f>
        <v>#REF!</v>
      </c>
      <c r="D281" s="254">
        <v>0.81</v>
      </c>
      <c r="G281" s="54" t="str">
        <f t="shared" si="47"/>
        <v>1</v>
      </c>
      <c r="H281" s="54" t="str">
        <f t="shared" si="48"/>
        <v>1</v>
      </c>
      <c r="I281" s="54" t="str">
        <f t="shared" si="49"/>
        <v>0</v>
      </c>
      <c r="J281" s="54"/>
      <c r="K281" s="111">
        <v>1</v>
      </c>
      <c r="L281" s="111">
        <v>1</v>
      </c>
      <c r="M281" s="111">
        <v>0</v>
      </c>
      <c r="N281" s="54"/>
      <c r="O281" s="254" t="s">
        <v>216</v>
      </c>
      <c r="P281" s="112">
        <v>1</v>
      </c>
      <c r="Q281" s="25"/>
      <c r="R281" s="112">
        <v>1</v>
      </c>
      <c r="S281" s="112"/>
      <c r="T281" s="112">
        <f t="shared" si="63"/>
        <v>0</v>
      </c>
      <c r="U281" s="112"/>
      <c r="V281" s="54"/>
      <c r="W281" s="113"/>
      <c r="X281" s="113" t="e">
        <f t="shared" si="50"/>
        <v>#REF!</v>
      </c>
      <c r="Y281" s="278">
        <v>38.213000000000001</v>
      </c>
      <c r="Z281" s="235"/>
      <c r="AA281" s="235"/>
      <c r="AB281" s="235"/>
    </row>
    <row r="282" spans="1:28" hidden="1" x14ac:dyDescent="0.25">
      <c r="A282" s="54" t="e">
        <f>#REF!*1000</f>
        <v>#REF!</v>
      </c>
      <c r="D282" s="254">
        <v>9.99</v>
      </c>
      <c r="G282" s="54" t="str">
        <f t="shared" si="47"/>
        <v>1</v>
      </c>
      <c r="H282" s="54" t="str">
        <f t="shared" si="48"/>
        <v>1</v>
      </c>
      <c r="I282" s="54" t="str">
        <f t="shared" si="49"/>
        <v>1</v>
      </c>
      <c r="J282" s="54"/>
      <c r="K282" s="111">
        <v>1</v>
      </c>
      <c r="L282" s="111">
        <v>1</v>
      </c>
      <c r="M282" s="111">
        <v>1</v>
      </c>
      <c r="N282" s="54"/>
      <c r="O282" s="254" t="s">
        <v>216</v>
      </c>
      <c r="P282" s="112">
        <v>1</v>
      </c>
      <c r="Q282" s="25"/>
      <c r="R282" s="112">
        <v>1</v>
      </c>
      <c r="S282" s="112"/>
      <c r="T282" s="112">
        <f t="shared" si="63"/>
        <v>1</v>
      </c>
      <c r="U282" s="112"/>
      <c r="V282" s="54"/>
      <c r="W282" s="113"/>
      <c r="X282" s="113" t="e">
        <f t="shared" si="50"/>
        <v>#REF!</v>
      </c>
      <c r="Y282" s="278">
        <v>38.048999999999999</v>
      </c>
      <c r="Z282" s="235"/>
      <c r="AA282" s="235"/>
      <c r="AB282" s="235"/>
    </row>
    <row r="283" spans="1:28" hidden="1" x14ac:dyDescent="0.25">
      <c r="A283" s="54" t="e">
        <f>#REF!*1000</f>
        <v>#REF!</v>
      </c>
      <c r="D283" s="254">
        <v>0.82</v>
      </c>
      <c r="G283" s="54" t="str">
        <f t="shared" si="47"/>
        <v>1</v>
      </c>
      <c r="H283" s="54" t="str">
        <f t="shared" si="48"/>
        <v>1</v>
      </c>
      <c r="I283" s="54" t="str">
        <f t="shared" si="49"/>
        <v>0</v>
      </c>
      <c r="J283" s="54"/>
      <c r="K283" s="111">
        <v>1</v>
      </c>
      <c r="L283" s="111">
        <v>1</v>
      </c>
      <c r="M283" s="111">
        <v>0</v>
      </c>
      <c r="N283" s="54"/>
      <c r="O283" s="254" t="s">
        <v>216</v>
      </c>
      <c r="P283" s="112">
        <v>1</v>
      </c>
      <c r="Q283" s="25"/>
      <c r="R283" s="112">
        <v>1</v>
      </c>
      <c r="S283" s="112"/>
      <c r="T283" s="112">
        <f t="shared" si="63"/>
        <v>0</v>
      </c>
      <c r="U283" s="112"/>
      <c r="V283" s="54"/>
      <c r="W283" s="113"/>
      <c r="X283" s="113" t="e">
        <f t="shared" si="50"/>
        <v>#REF!</v>
      </c>
      <c r="Y283" s="278">
        <v>37.843000000000004</v>
      </c>
      <c r="Z283" s="235"/>
      <c r="AA283" s="235"/>
      <c r="AB283" s="235"/>
    </row>
    <row r="284" spans="1:28" hidden="1" x14ac:dyDescent="0.25">
      <c r="A284" s="54" t="e">
        <f>#REF!*1000</f>
        <v>#REF!</v>
      </c>
      <c r="D284" s="254">
        <v>1.1299999999999999</v>
      </c>
      <c r="G284" s="54" t="str">
        <f t="shared" si="47"/>
        <v>1</v>
      </c>
      <c r="H284" s="54" t="str">
        <f t="shared" si="48"/>
        <v>1</v>
      </c>
      <c r="I284" s="54" t="str">
        <f t="shared" si="49"/>
        <v>0</v>
      </c>
      <c r="J284" s="54"/>
      <c r="K284" s="111">
        <v>1</v>
      </c>
      <c r="L284" s="111">
        <v>1</v>
      </c>
      <c r="M284" s="111">
        <v>0</v>
      </c>
      <c r="N284" s="54"/>
      <c r="O284" s="254" t="s">
        <v>216</v>
      </c>
      <c r="P284" s="112">
        <v>1</v>
      </c>
      <c r="Q284" s="25"/>
      <c r="R284" s="112">
        <v>1</v>
      </c>
      <c r="S284" s="112"/>
      <c r="T284" s="112">
        <f t="shared" ref="T284:T301" si="64">M284</f>
        <v>0</v>
      </c>
      <c r="U284" s="112"/>
      <c r="V284" s="54"/>
      <c r="W284" s="113"/>
      <c r="X284" s="113" t="e">
        <f t="shared" si="50"/>
        <v>#REF!</v>
      </c>
      <c r="Y284" s="278">
        <v>37.807000000000002</v>
      </c>
      <c r="Z284" s="235"/>
      <c r="AA284" s="235"/>
      <c r="AB284" s="235"/>
    </row>
    <row r="285" spans="1:28" hidden="1" x14ac:dyDescent="0.25">
      <c r="A285" s="54" t="e">
        <f>#REF!*1000</f>
        <v>#REF!</v>
      </c>
      <c r="D285" s="254">
        <v>0.79</v>
      </c>
      <c r="G285" s="54" t="str">
        <f t="shared" si="47"/>
        <v>1</v>
      </c>
      <c r="H285" s="54" t="str">
        <f t="shared" si="48"/>
        <v>1</v>
      </c>
      <c r="I285" s="54" t="str">
        <f t="shared" si="49"/>
        <v>0</v>
      </c>
      <c r="J285" s="54"/>
      <c r="K285" s="111">
        <v>1</v>
      </c>
      <c r="L285" s="111">
        <v>1</v>
      </c>
      <c r="M285" s="111">
        <v>0</v>
      </c>
      <c r="N285" s="54"/>
      <c r="O285" s="254" t="s">
        <v>216</v>
      </c>
      <c r="P285" s="112">
        <v>1</v>
      </c>
      <c r="Q285" s="25"/>
      <c r="R285" s="112">
        <v>1</v>
      </c>
      <c r="S285" s="112"/>
      <c r="T285" s="112">
        <f t="shared" si="64"/>
        <v>0</v>
      </c>
      <c r="U285" s="112"/>
      <c r="V285" s="54"/>
      <c r="W285" s="113"/>
      <c r="X285" s="113" t="e">
        <f t="shared" si="50"/>
        <v>#REF!</v>
      </c>
      <c r="Y285" s="278">
        <v>37.752000000000002</v>
      </c>
      <c r="Z285" s="235"/>
      <c r="AA285" s="235"/>
      <c r="AB285" s="235"/>
    </row>
    <row r="286" spans="1:28" hidden="1" x14ac:dyDescent="0.25">
      <c r="A286" s="54" t="e">
        <f>#REF!*1000</f>
        <v>#REF!</v>
      </c>
      <c r="D286" s="254">
        <v>0.82</v>
      </c>
      <c r="G286" s="54" t="str">
        <f t="shared" si="47"/>
        <v>1</v>
      </c>
      <c r="H286" s="54" t="str">
        <f t="shared" si="48"/>
        <v>1</v>
      </c>
      <c r="I286" s="54" t="str">
        <f t="shared" si="49"/>
        <v>0</v>
      </c>
      <c r="J286" s="54"/>
      <c r="K286" s="111">
        <v>1</v>
      </c>
      <c r="L286" s="111">
        <v>1</v>
      </c>
      <c r="M286" s="111">
        <v>0</v>
      </c>
      <c r="N286" s="54"/>
      <c r="O286" s="254" t="s">
        <v>216</v>
      </c>
      <c r="P286" s="112">
        <v>1</v>
      </c>
      <c r="Q286" s="25"/>
      <c r="R286" s="112">
        <v>1</v>
      </c>
      <c r="S286" s="112"/>
      <c r="T286" s="112">
        <f t="shared" si="64"/>
        <v>0</v>
      </c>
      <c r="U286" s="112"/>
      <c r="V286" s="54"/>
      <c r="W286" s="113"/>
      <c r="X286" s="113" t="e">
        <f t="shared" si="50"/>
        <v>#REF!</v>
      </c>
      <c r="Y286" s="278">
        <v>37.726999999999997</v>
      </c>
      <c r="Z286" s="235"/>
      <c r="AA286" s="235"/>
      <c r="AB286" s="235"/>
    </row>
    <row r="287" spans="1:28" hidden="1" x14ac:dyDescent="0.25">
      <c r="A287" s="54" t="e">
        <f>#REF!*1000</f>
        <v>#REF!</v>
      </c>
      <c r="D287" s="254">
        <v>0.84</v>
      </c>
      <c r="G287" s="54" t="str">
        <f t="shared" si="47"/>
        <v>1</v>
      </c>
      <c r="H287" s="54" t="str">
        <f t="shared" si="48"/>
        <v>1</v>
      </c>
      <c r="I287" s="54" t="str">
        <f t="shared" si="49"/>
        <v>0</v>
      </c>
      <c r="J287" s="54"/>
      <c r="K287" s="111">
        <v>1</v>
      </c>
      <c r="L287" s="111">
        <v>1</v>
      </c>
      <c r="M287" s="111">
        <v>0</v>
      </c>
      <c r="N287" s="54"/>
      <c r="O287" s="254" t="s">
        <v>216</v>
      </c>
      <c r="P287" s="112">
        <v>1</v>
      </c>
      <c r="Q287" s="25"/>
      <c r="R287" s="112">
        <v>1</v>
      </c>
      <c r="S287" s="112"/>
      <c r="T287" s="112">
        <f t="shared" si="64"/>
        <v>0</v>
      </c>
      <c r="U287" s="112"/>
      <c r="V287" s="54"/>
      <c r="W287" s="113"/>
      <c r="X287" s="113" t="e">
        <f t="shared" si="50"/>
        <v>#REF!</v>
      </c>
      <c r="Y287" s="278">
        <v>37.786999999999999</v>
      </c>
      <c r="Z287" s="235"/>
      <c r="AA287" s="235"/>
      <c r="AB287" s="235"/>
    </row>
    <row r="288" spans="1:28" hidden="1" x14ac:dyDescent="0.25">
      <c r="A288" s="54" t="e">
        <f>#REF!*1000</f>
        <v>#REF!</v>
      </c>
      <c r="D288" s="254">
        <v>0.79</v>
      </c>
      <c r="G288" s="54" t="str">
        <f t="shared" si="47"/>
        <v>1</v>
      </c>
      <c r="H288" s="54" t="str">
        <f t="shared" si="48"/>
        <v>1</v>
      </c>
      <c r="I288" s="54" t="str">
        <f t="shared" si="49"/>
        <v>0</v>
      </c>
      <c r="J288" s="54"/>
      <c r="K288" s="111">
        <v>1</v>
      </c>
      <c r="L288" s="111">
        <v>1</v>
      </c>
      <c r="M288" s="111">
        <v>0</v>
      </c>
      <c r="N288" s="54"/>
      <c r="O288" s="254" t="s">
        <v>216</v>
      </c>
      <c r="P288" s="112">
        <v>1</v>
      </c>
      <c r="Q288" s="25"/>
      <c r="R288" s="112">
        <v>1</v>
      </c>
      <c r="S288" s="112"/>
      <c r="T288" s="112">
        <f t="shared" si="64"/>
        <v>0</v>
      </c>
      <c r="U288" s="112"/>
      <c r="V288" s="54"/>
      <c r="W288" s="113"/>
      <c r="X288" s="113" t="e">
        <f t="shared" si="50"/>
        <v>#REF!</v>
      </c>
      <c r="Y288" s="278">
        <v>37.761000000000003</v>
      </c>
      <c r="Z288" s="235"/>
      <c r="AA288" s="235"/>
      <c r="AB288" s="235"/>
    </row>
    <row r="289" spans="1:28" hidden="1" x14ac:dyDescent="0.25">
      <c r="A289" s="54" t="e">
        <f>#REF!*1000</f>
        <v>#REF!</v>
      </c>
      <c r="D289" s="254">
        <v>1.1399999999999999</v>
      </c>
      <c r="G289" s="54" t="str">
        <f t="shared" si="47"/>
        <v>1</v>
      </c>
      <c r="H289" s="54" t="str">
        <f t="shared" si="48"/>
        <v>1</v>
      </c>
      <c r="I289" s="54" t="str">
        <f t="shared" si="49"/>
        <v>0</v>
      </c>
      <c r="J289" s="54"/>
      <c r="K289" s="111">
        <v>1</v>
      </c>
      <c r="L289" s="111">
        <v>1</v>
      </c>
      <c r="M289" s="111">
        <v>0</v>
      </c>
      <c r="N289" s="54"/>
      <c r="O289" s="254" t="s">
        <v>216</v>
      </c>
      <c r="P289" s="112">
        <v>1</v>
      </c>
      <c r="Q289" s="25"/>
      <c r="R289" s="112">
        <v>1</v>
      </c>
      <c r="S289" s="112"/>
      <c r="T289" s="112">
        <f t="shared" si="64"/>
        <v>0</v>
      </c>
      <c r="U289" s="112"/>
      <c r="V289" s="54"/>
      <c r="W289" s="113"/>
      <c r="X289" s="113" t="e">
        <f t="shared" si="50"/>
        <v>#REF!</v>
      </c>
      <c r="Y289" s="278">
        <v>37.802999999999997</v>
      </c>
      <c r="Z289" s="235"/>
      <c r="AA289" s="235"/>
      <c r="AB289" s="235"/>
    </row>
    <row r="290" spans="1:28" hidden="1" x14ac:dyDescent="0.25">
      <c r="A290" s="54" t="e">
        <f>#REF!*1000</f>
        <v>#REF!</v>
      </c>
      <c r="D290" s="254">
        <v>0.82</v>
      </c>
      <c r="G290" s="54" t="str">
        <f t="shared" si="47"/>
        <v>1</v>
      </c>
      <c r="H290" s="54" t="str">
        <f t="shared" si="48"/>
        <v>1</v>
      </c>
      <c r="I290" s="54" t="str">
        <f t="shared" si="49"/>
        <v>0</v>
      </c>
      <c r="J290" s="54"/>
      <c r="K290" s="111">
        <v>1</v>
      </c>
      <c r="L290" s="111">
        <v>1</v>
      </c>
      <c r="M290" s="111">
        <v>0</v>
      </c>
      <c r="N290" s="54"/>
      <c r="O290" s="254" t="s">
        <v>216</v>
      </c>
      <c r="P290" s="112">
        <v>1</v>
      </c>
      <c r="Q290" s="25"/>
      <c r="R290" s="112">
        <v>1</v>
      </c>
      <c r="S290" s="112"/>
      <c r="T290" s="112">
        <f t="shared" si="64"/>
        <v>0</v>
      </c>
      <c r="U290" s="112"/>
      <c r="V290" s="54"/>
      <c r="W290" s="113"/>
      <c r="X290" s="113" t="e">
        <f t="shared" si="50"/>
        <v>#REF!</v>
      </c>
      <c r="Y290" s="278">
        <v>37.76</v>
      </c>
      <c r="Z290" s="235"/>
      <c r="AA290" s="235"/>
      <c r="AB290" s="235"/>
    </row>
    <row r="291" spans="1:28" hidden="1" x14ac:dyDescent="0.25">
      <c r="A291" s="54" t="e">
        <f>#REF!*1000</f>
        <v>#REF!</v>
      </c>
      <c r="D291" s="254">
        <v>1.1599999999999999</v>
      </c>
      <c r="G291" s="54" t="str">
        <f t="shared" si="47"/>
        <v>1</v>
      </c>
      <c r="H291" s="54" t="str">
        <f t="shared" si="48"/>
        <v>1</v>
      </c>
      <c r="I291" s="54" t="str">
        <f t="shared" si="49"/>
        <v>0</v>
      </c>
      <c r="J291" s="54"/>
      <c r="K291" s="111">
        <v>1</v>
      </c>
      <c r="L291" s="111">
        <v>1</v>
      </c>
      <c r="M291" s="111">
        <v>0</v>
      </c>
      <c r="N291" s="54"/>
      <c r="O291" s="254" t="s">
        <v>216</v>
      </c>
      <c r="P291" s="112">
        <v>1</v>
      </c>
      <c r="Q291" s="25"/>
      <c r="R291" s="112">
        <v>1</v>
      </c>
      <c r="S291" s="112"/>
      <c r="T291" s="112">
        <f t="shared" si="64"/>
        <v>0</v>
      </c>
      <c r="U291" s="112"/>
      <c r="V291" s="54"/>
      <c r="W291" s="113"/>
      <c r="X291" s="113" t="e">
        <f t="shared" si="50"/>
        <v>#REF!</v>
      </c>
      <c r="Y291" s="278">
        <v>37.585000000000001</v>
      </c>
      <c r="Z291" s="235"/>
      <c r="AA291" s="235"/>
      <c r="AB291" s="235"/>
    </row>
    <row r="292" spans="1:28" hidden="1" x14ac:dyDescent="0.25">
      <c r="A292" s="54" t="e">
        <f>#REF!*1000</f>
        <v>#REF!</v>
      </c>
      <c r="D292" s="254">
        <v>0.81</v>
      </c>
      <c r="G292" s="54" t="str">
        <f t="shared" si="47"/>
        <v>1</v>
      </c>
      <c r="H292" s="54" t="str">
        <f t="shared" si="48"/>
        <v>1</v>
      </c>
      <c r="I292" s="54" t="str">
        <f t="shared" si="49"/>
        <v>0</v>
      </c>
      <c r="J292" s="54"/>
      <c r="K292" s="111">
        <v>1</v>
      </c>
      <c r="L292" s="111">
        <v>1</v>
      </c>
      <c r="M292" s="111">
        <v>0</v>
      </c>
      <c r="N292" s="54"/>
      <c r="O292" s="254" t="s">
        <v>216</v>
      </c>
      <c r="P292" s="112">
        <v>1</v>
      </c>
      <c r="Q292" s="25"/>
      <c r="R292" s="112">
        <v>1</v>
      </c>
      <c r="S292" s="112"/>
      <c r="T292" s="112">
        <f t="shared" si="64"/>
        <v>0</v>
      </c>
      <c r="U292" s="112"/>
      <c r="V292" s="54"/>
      <c r="W292" s="113"/>
      <c r="X292" s="113" t="e">
        <f t="shared" si="50"/>
        <v>#REF!</v>
      </c>
      <c r="Y292" s="278">
        <v>37.475000000000001</v>
      </c>
      <c r="Z292" s="235"/>
      <c r="AA292" s="235"/>
      <c r="AB292" s="235"/>
    </row>
    <row r="293" spans="1:28" hidden="1" x14ac:dyDescent="0.25">
      <c r="A293" s="54" t="e">
        <f>#REF!*1000</f>
        <v>#REF!</v>
      </c>
      <c r="D293" s="254">
        <v>0.79</v>
      </c>
      <c r="G293" s="54" t="str">
        <f t="shared" si="47"/>
        <v>1</v>
      </c>
      <c r="H293" s="54" t="str">
        <f t="shared" si="48"/>
        <v>1</v>
      </c>
      <c r="I293" s="54" t="str">
        <f t="shared" si="49"/>
        <v>0</v>
      </c>
      <c r="J293" s="54"/>
      <c r="K293" s="111">
        <v>1</v>
      </c>
      <c r="L293" s="111">
        <v>1</v>
      </c>
      <c r="M293" s="111">
        <v>0</v>
      </c>
      <c r="N293" s="54"/>
      <c r="O293" s="254" t="s">
        <v>216</v>
      </c>
      <c r="P293" s="112">
        <v>1</v>
      </c>
      <c r="Q293" s="25"/>
      <c r="R293" s="112">
        <v>1</v>
      </c>
      <c r="S293" s="112"/>
      <c r="T293" s="112">
        <f t="shared" si="64"/>
        <v>0</v>
      </c>
      <c r="U293" s="112"/>
      <c r="V293" s="54"/>
      <c r="W293" s="113"/>
      <c r="X293" s="113" t="e">
        <f t="shared" si="50"/>
        <v>#REF!</v>
      </c>
      <c r="Y293" s="278">
        <v>37.448</v>
      </c>
      <c r="Z293" s="235"/>
      <c r="AA293" s="235"/>
      <c r="AB293" s="235"/>
    </row>
    <row r="294" spans="1:28" hidden="1" x14ac:dyDescent="0.25">
      <c r="A294" s="54" t="e">
        <f>#REF!*1000</f>
        <v>#REF!</v>
      </c>
      <c r="D294" s="254">
        <v>0.76</v>
      </c>
      <c r="G294" s="54" t="str">
        <f t="shared" si="47"/>
        <v>1</v>
      </c>
      <c r="H294" s="54" t="str">
        <f t="shared" si="48"/>
        <v>1</v>
      </c>
      <c r="I294" s="54" t="str">
        <f t="shared" si="49"/>
        <v>0</v>
      </c>
      <c r="J294" s="54"/>
      <c r="K294" s="111">
        <v>1</v>
      </c>
      <c r="L294" s="111">
        <v>1</v>
      </c>
      <c r="M294" s="111">
        <v>0</v>
      </c>
      <c r="N294" s="54"/>
      <c r="O294" s="254" t="s">
        <v>216</v>
      </c>
      <c r="P294" s="112">
        <v>1</v>
      </c>
      <c r="Q294" s="25"/>
      <c r="R294" s="112">
        <v>1</v>
      </c>
      <c r="S294" s="112"/>
      <c r="T294" s="112">
        <f t="shared" si="64"/>
        <v>0</v>
      </c>
      <c r="U294" s="112"/>
      <c r="V294" s="54"/>
      <c r="W294" s="113"/>
      <c r="X294" s="113" t="e">
        <f t="shared" si="50"/>
        <v>#REF!</v>
      </c>
      <c r="Y294" s="278">
        <v>37.241999999999997</v>
      </c>
      <c r="Z294" s="235"/>
      <c r="AA294" s="235"/>
      <c r="AB294" s="235"/>
    </row>
    <row r="295" spans="1:28" hidden="1" x14ac:dyDescent="0.25">
      <c r="A295" s="54" t="e">
        <f>#REF!*1000</f>
        <v>#REF!</v>
      </c>
      <c r="D295" s="254">
        <v>0.82</v>
      </c>
      <c r="G295" s="54" t="str">
        <f t="shared" si="47"/>
        <v>1</v>
      </c>
      <c r="H295" s="54" t="str">
        <f t="shared" si="48"/>
        <v>1</v>
      </c>
      <c r="I295" s="54" t="str">
        <f t="shared" si="49"/>
        <v>0</v>
      </c>
      <c r="J295" s="54"/>
      <c r="K295" s="111">
        <v>1</v>
      </c>
      <c r="L295" s="111">
        <v>1</v>
      </c>
      <c r="M295" s="111">
        <v>0</v>
      </c>
      <c r="N295" s="54"/>
      <c r="O295" s="254" t="s">
        <v>216</v>
      </c>
      <c r="P295" s="112">
        <v>1</v>
      </c>
      <c r="Q295" s="25"/>
      <c r="R295" s="112">
        <v>1</v>
      </c>
      <c r="S295" s="112"/>
      <c r="T295" s="112">
        <f t="shared" si="64"/>
        <v>0</v>
      </c>
      <c r="U295" s="112"/>
      <c r="V295" s="54"/>
      <c r="W295" s="113"/>
      <c r="X295" s="113" t="e">
        <f t="shared" si="50"/>
        <v>#REF!</v>
      </c>
      <c r="Y295" s="278">
        <v>37.094000000000001</v>
      </c>
      <c r="Z295" s="235"/>
      <c r="AA295" s="235"/>
      <c r="AB295" s="235"/>
    </row>
    <row r="296" spans="1:28" hidden="1" x14ac:dyDescent="0.25">
      <c r="A296" s="54" t="e">
        <f>#REF!*1000</f>
        <v>#REF!</v>
      </c>
      <c r="D296" s="254">
        <v>0.87</v>
      </c>
      <c r="G296" s="54" t="str">
        <f t="shared" si="47"/>
        <v>1</v>
      </c>
      <c r="H296" s="54" t="str">
        <f t="shared" si="48"/>
        <v>1</v>
      </c>
      <c r="I296" s="54" t="str">
        <f t="shared" si="49"/>
        <v>0</v>
      </c>
      <c r="J296" s="54"/>
      <c r="K296" s="111">
        <v>1</v>
      </c>
      <c r="L296" s="111">
        <v>1</v>
      </c>
      <c r="M296" s="111">
        <v>0</v>
      </c>
      <c r="N296" s="54"/>
      <c r="O296" s="254" t="s">
        <v>216</v>
      </c>
      <c r="P296" s="112">
        <v>1</v>
      </c>
      <c r="Q296" s="25"/>
      <c r="R296" s="112">
        <v>1</v>
      </c>
      <c r="S296" s="112"/>
      <c r="T296" s="112">
        <f t="shared" si="64"/>
        <v>0</v>
      </c>
      <c r="U296" s="112"/>
      <c r="V296" s="54"/>
      <c r="W296" s="113"/>
      <c r="X296" s="113" t="e">
        <f t="shared" si="50"/>
        <v>#REF!</v>
      </c>
      <c r="Y296" s="278">
        <v>36.927</v>
      </c>
      <c r="Z296" s="235"/>
      <c r="AA296" s="235"/>
      <c r="AB296" s="235"/>
    </row>
    <row r="297" spans="1:28" hidden="1" x14ac:dyDescent="0.25">
      <c r="A297" s="54" t="e">
        <f>#REF!*1000</f>
        <v>#REF!</v>
      </c>
      <c r="D297" s="254">
        <v>1.05</v>
      </c>
      <c r="G297" s="54" t="str">
        <f t="shared" ref="G297:G306" si="65">IF(D297&gt;0.75,"1", "0")</f>
        <v>1</v>
      </c>
      <c r="H297" s="54" t="str">
        <f t="shared" ref="H297:H306" si="66">IF(D297&gt;0.75,"1", "0")</f>
        <v>1</v>
      </c>
      <c r="I297" s="54" t="str">
        <f t="shared" ref="I297:I306" si="67">IF(D297&gt;1.3,"1", "0")</f>
        <v>0</v>
      </c>
      <c r="J297" s="54"/>
      <c r="K297" s="111">
        <v>1</v>
      </c>
      <c r="L297" s="111">
        <v>1</v>
      </c>
      <c r="M297" s="111">
        <v>0</v>
      </c>
      <c r="N297" s="54"/>
      <c r="O297" s="254" t="s">
        <v>216</v>
      </c>
      <c r="P297" s="112">
        <v>1</v>
      </c>
      <c r="Q297" s="25"/>
      <c r="R297" s="112">
        <v>1</v>
      </c>
      <c r="S297" s="112"/>
      <c r="T297" s="112">
        <f t="shared" si="64"/>
        <v>0</v>
      </c>
      <c r="U297" s="112"/>
      <c r="V297" s="54"/>
      <c r="W297" s="113"/>
      <c r="X297" s="113" t="e">
        <f t="shared" ref="X297:X306" si="68">A297</f>
        <v>#REF!</v>
      </c>
      <c r="Y297" s="278">
        <v>36.734000000000002</v>
      </c>
      <c r="Z297" s="235"/>
      <c r="AA297" s="235"/>
      <c r="AB297" s="235"/>
    </row>
    <row r="298" spans="1:28" hidden="1" x14ac:dyDescent="0.25">
      <c r="A298" s="54" t="e">
        <f>#REF!*1000</f>
        <v>#REF!</v>
      </c>
      <c r="D298" s="254">
        <v>1.19</v>
      </c>
      <c r="G298" s="54" t="str">
        <f t="shared" si="65"/>
        <v>1</v>
      </c>
      <c r="H298" s="54" t="str">
        <f t="shared" si="66"/>
        <v>1</v>
      </c>
      <c r="I298" s="54" t="str">
        <f t="shared" si="67"/>
        <v>0</v>
      </c>
      <c r="J298" s="54"/>
      <c r="K298" s="111">
        <v>1</v>
      </c>
      <c r="L298" s="111">
        <v>1</v>
      </c>
      <c r="M298" s="111">
        <v>0</v>
      </c>
      <c r="N298" s="54"/>
      <c r="O298" s="254" t="s">
        <v>216</v>
      </c>
      <c r="P298" s="112">
        <v>1</v>
      </c>
      <c r="Q298" s="25"/>
      <c r="R298" s="112">
        <v>1</v>
      </c>
      <c r="S298" s="112"/>
      <c r="T298" s="112">
        <f t="shared" si="64"/>
        <v>0</v>
      </c>
      <c r="U298" s="112"/>
      <c r="V298" s="54"/>
      <c r="W298" s="113"/>
      <c r="X298" s="113" t="e">
        <f t="shared" si="68"/>
        <v>#REF!</v>
      </c>
      <c r="Y298" s="278">
        <v>36.603000000000002</v>
      </c>
      <c r="Z298" s="235"/>
      <c r="AA298" s="235"/>
      <c r="AB298" s="235"/>
    </row>
    <row r="299" spans="1:28" hidden="1" x14ac:dyDescent="0.25">
      <c r="A299" s="54" t="e">
        <f>#REF!*1000</f>
        <v>#REF!</v>
      </c>
      <c r="D299" s="254">
        <v>1.22</v>
      </c>
      <c r="G299" s="54" t="str">
        <f t="shared" si="65"/>
        <v>1</v>
      </c>
      <c r="H299" s="54" t="str">
        <f t="shared" si="66"/>
        <v>1</v>
      </c>
      <c r="I299" s="54" t="str">
        <f t="shared" si="67"/>
        <v>0</v>
      </c>
      <c r="J299" s="54"/>
      <c r="K299" s="111">
        <v>1</v>
      </c>
      <c r="L299" s="111">
        <v>1</v>
      </c>
      <c r="M299" s="111">
        <v>0</v>
      </c>
      <c r="N299" s="54"/>
      <c r="O299" s="254" t="s">
        <v>216</v>
      </c>
      <c r="P299" s="112">
        <v>1</v>
      </c>
      <c r="Q299" s="25"/>
      <c r="R299" s="112">
        <v>1</v>
      </c>
      <c r="S299" s="112"/>
      <c r="T299" s="112">
        <f t="shared" si="64"/>
        <v>0</v>
      </c>
      <c r="U299" s="112"/>
      <c r="V299" s="54"/>
      <c r="W299" s="113"/>
      <c r="X299" s="113" t="e">
        <f t="shared" si="68"/>
        <v>#REF!</v>
      </c>
      <c r="Y299" s="278">
        <v>36.566000000000003</v>
      </c>
      <c r="Z299" s="235"/>
      <c r="AA299" s="235"/>
      <c r="AB299" s="235"/>
    </row>
    <row r="300" spans="1:28" hidden="1" x14ac:dyDescent="0.25">
      <c r="A300" s="54" t="e">
        <f>#REF!*1000</f>
        <v>#REF!</v>
      </c>
      <c r="D300" s="254">
        <v>1.33</v>
      </c>
      <c r="G300" s="54" t="str">
        <f t="shared" si="65"/>
        <v>1</v>
      </c>
      <c r="H300" s="54" t="str">
        <f t="shared" si="66"/>
        <v>1</v>
      </c>
      <c r="I300" s="54" t="str">
        <f t="shared" si="67"/>
        <v>1</v>
      </c>
      <c r="J300" s="54"/>
      <c r="K300" s="111">
        <v>1</v>
      </c>
      <c r="L300" s="111">
        <v>1</v>
      </c>
      <c r="M300" s="111">
        <v>1</v>
      </c>
      <c r="N300" s="54"/>
      <c r="O300" s="254" t="s">
        <v>216</v>
      </c>
      <c r="P300" s="112">
        <v>1</v>
      </c>
      <c r="Q300" s="25"/>
      <c r="R300" s="112">
        <v>1</v>
      </c>
      <c r="S300" s="112"/>
      <c r="T300" s="112">
        <f t="shared" si="64"/>
        <v>1</v>
      </c>
      <c r="U300" s="112"/>
      <c r="V300" s="54"/>
      <c r="W300" s="113"/>
      <c r="X300" s="113" t="e">
        <f t="shared" si="68"/>
        <v>#REF!</v>
      </c>
      <c r="Y300" s="278">
        <v>36.392000000000003</v>
      </c>
      <c r="Z300" s="235"/>
      <c r="AA300" s="235"/>
      <c r="AB300" s="235"/>
    </row>
    <row r="301" spans="1:28" hidden="1" x14ac:dyDescent="0.25">
      <c r="A301" s="54" t="e">
        <f>#REF!*1000</f>
        <v>#REF!</v>
      </c>
      <c r="D301" s="254">
        <v>1.34</v>
      </c>
      <c r="G301" s="54" t="str">
        <f t="shared" si="65"/>
        <v>1</v>
      </c>
      <c r="H301" s="54" t="str">
        <f t="shared" si="66"/>
        <v>1</v>
      </c>
      <c r="I301" s="54" t="str">
        <f t="shared" si="67"/>
        <v>1</v>
      </c>
      <c r="J301" s="54"/>
      <c r="K301" s="111">
        <v>1</v>
      </c>
      <c r="L301" s="111">
        <v>1</v>
      </c>
      <c r="M301" s="111">
        <v>1</v>
      </c>
      <c r="N301" s="54"/>
      <c r="O301" s="254" t="s">
        <v>216</v>
      </c>
      <c r="P301" s="112">
        <v>1</v>
      </c>
      <c r="Q301" s="25"/>
      <c r="R301" s="112">
        <v>1</v>
      </c>
      <c r="S301" s="112"/>
      <c r="T301" s="112">
        <f t="shared" si="64"/>
        <v>1</v>
      </c>
      <c r="U301" s="112"/>
      <c r="V301" s="54"/>
      <c r="W301" s="113"/>
      <c r="X301" s="113" t="e">
        <f t="shared" si="68"/>
        <v>#REF!</v>
      </c>
      <c r="Y301" s="278">
        <v>36.332000000000001</v>
      </c>
      <c r="Z301" s="235"/>
      <c r="AA301" s="235"/>
      <c r="AB301" s="235"/>
    </row>
    <row r="302" spans="1:28" hidden="1" x14ac:dyDescent="0.25">
      <c r="A302" s="54" t="e">
        <f>#REF!*1000</f>
        <v>#REF!</v>
      </c>
      <c r="D302" s="254">
        <v>0.92</v>
      </c>
      <c r="G302" s="54" t="str">
        <f t="shared" si="65"/>
        <v>1</v>
      </c>
      <c r="H302" s="54" t="str">
        <f t="shared" si="66"/>
        <v>1</v>
      </c>
      <c r="I302" s="54" t="str">
        <f t="shared" si="67"/>
        <v>0</v>
      </c>
      <c r="J302" s="54"/>
      <c r="K302" s="111">
        <v>1</v>
      </c>
      <c r="L302" s="111">
        <v>1</v>
      </c>
      <c r="M302" s="111">
        <v>0</v>
      </c>
      <c r="N302" s="54"/>
      <c r="O302" s="254" t="s">
        <v>216</v>
      </c>
      <c r="P302" s="112">
        <v>1</v>
      </c>
      <c r="Q302" s="25"/>
      <c r="R302" s="112">
        <v>1</v>
      </c>
      <c r="S302" s="112"/>
      <c r="T302" s="112">
        <f t="shared" ref="T302:T303" si="69">M302</f>
        <v>0</v>
      </c>
      <c r="U302" s="112"/>
      <c r="V302" s="54"/>
      <c r="W302" s="113"/>
      <c r="X302" s="113" t="e">
        <f t="shared" si="68"/>
        <v>#REF!</v>
      </c>
      <c r="Y302" s="278">
        <v>15.621</v>
      </c>
      <c r="Z302" s="235"/>
      <c r="AA302" s="235"/>
      <c r="AB302" s="235"/>
    </row>
    <row r="303" spans="1:28" hidden="1" x14ac:dyDescent="0.25">
      <c r="A303" s="54" t="e">
        <f>#REF!*1000</f>
        <v>#REF!</v>
      </c>
      <c r="D303" s="254">
        <v>0.95</v>
      </c>
      <c r="G303" s="54" t="str">
        <f t="shared" si="65"/>
        <v>1</v>
      </c>
      <c r="H303" s="54" t="str">
        <f t="shared" si="66"/>
        <v>1</v>
      </c>
      <c r="I303" s="54" t="str">
        <f t="shared" si="67"/>
        <v>0</v>
      </c>
      <c r="J303" s="54"/>
      <c r="K303" s="111">
        <v>1</v>
      </c>
      <c r="L303" s="111">
        <v>1</v>
      </c>
      <c r="M303" s="111">
        <v>0</v>
      </c>
      <c r="N303" s="54"/>
      <c r="O303" s="254" t="s">
        <v>216</v>
      </c>
      <c r="P303" s="112">
        <v>1</v>
      </c>
      <c r="Q303" s="25"/>
      <c r="R303" s="112">
        <v>1</v>
      </c>
      <c r="S303" s="112"/>
      <c r="T303" s="112">
        <f t="shared" si="69"/>
        <v>0</v>
      </c>
      <c r="U303" s="112"/>
      <c r="V303" s="54"/>
      <c r="W303" s="113"/>
      <c r="X303" s="113" t="e">
        <f t="shared" si="68"/>
        <v>#REF!</v>
      </c>
      <c r="Y303" s="278">
        <v>15.262</v>
      </c>
      <c r="Z303" s="235"/>
      <c r="AA303" s="235"/>
      <c r="AB303" s="235"/>
    </row>
    <row r="304" spans="1:28" hidden="1" x14ac:dyDescent="0.25">
      <c r="A304" s="54" t="e">
        <f>#REF!*1000</f>
        <v>#REF!</v>
      </c>
      <c r="D304" s="254">
        <v>0.8</v>
      </c>
      <c r="G304" s="54" t="str">
        <f t="shared" si="65"/>
        <v>1</v>
      </c>
      <c r="H304" s="54" t="str">
        <f t="shared" si="66"/>
        <v>1</v>
      </c>
      <c r="I304" s="54" t="str">
        <f t="shared" si="67"/>
        <v>0</v>
      </c>
      <c r="J304" s="54"/>
      <c r="K304" s="111">
        <v>1</v>
      </c>
      <c r="L304" s="111">
        <v>1</v>
      </c>
      <c r="M304" s="111">
        <v>0</v>
      </c>
      <c r="N304" s="54"/>
      <c r="O304" s="254" t="s">
        <v>216</v>
      </c>
      <c r="P304" s="112">
        <v>1</v>
      </c>
      <c r="Q304" s="25"/>
      <c r="R304" s="112">
        <v>1</v>
      </c>
      <c r="S304" s="112"/>
      <c r="T304" s="112">
        <f t="shared" ref="T304:T306" si="70">M304</f>
        <v>0</v>
      </c>
      <c r="U304" s="112"/>
      <c r="V304" s="54"/>
      <c r="W304" s="113"/>
      <c r="X304" s="113" t="e">
        <f t="shared" si="68"/>
        <v>#REF!</v>
      </c>
      <c r="Y304" s="278">
        <v>14.675000000000001</v>
      </c>
      <c r="Z304" s="235"/>
      <c r="AA304" s="235"/>
      <c r="AB304" s="235"/>
    </row>
    <row r="305" spans="1:28" hidden="1" x14ac:dyDescent="0.25">
      <c r="A305" s="54" t="e">
        <f>#REF!*1000</f>
        <v>#REF!</v>
      </c>
      <c r="D305" s="254">
        <v>0.93</v>
      </c>
      <c r="G305" s="54" t="str">
        <f t="shared" si="65"/>
        <v>1</v>
      </c>
      <c r="H305" s="54" t="str">
        <f t="shared" si="66"/>
        <v>1</v>
      </c>
      <c r="I305" s="54" t="str">
        <f t="shared" si="67"/>
        <v>0</v>
      </c>
      <c r="J305" s="54"/>
      <c r="K305" s="111">
        <v>1</v>
      </c>
      <c r="L305" s="111">
        <v>1</v>
      </c>
      <c r="M305" s="111">
        <v>0</v>
      </c>
      <c r="N305" s="54"/>
      <c r="O305" s="254" t="s">
        <v>216</v>
      </c>
      <c r="P305" s="112">
        <v>1</v>
      </c>
      <c r="Q305" s="25"/>
      <c r="R305" s="112">
        <v>1</v>
      </c>
      <c r="S305" s="112"/>
      <c r="T305" s="112">
        <f t="shared" si="70"/>
        <v>0</v>
      </c>
      <c r="U305" s="112"/>
      <c r="V305" s="54"/>
      <c r="W305" s="113"/>
      <c r="X305" s="113" t="e">
        <f t="shared" si="68"/>
        <v>#REF!</v>
      </c>
      <c r="Y305" s="278">
        <v>12.558999999999999</v>
      </c>
      <c r="Z305" s="235"/>
      <c r="AA305" s="235"/>
      <c r="AB305" s="235"/>
    </row>
    <row r="306" spans="1:28" hidden="1" x14ac:dyDescent="0.25">
      <c r="A306" s="54" t="e">
        <f>#REF!*1000</f>
        <v>#REF!</v>
      </c>
      <c r="D306" s="254">
        <v>1.1100000000000001</v>
      </c>
      <c r="G306" s="54" t="str">
        <f t="shared" si="65"/>
        <v>1</v>
      </c>
      <c r="H306" s="54" t="str">
        <f t="shared" si="66"/>
        <v>1</v>
      </c>
      <c r="I306" s="54" t="str">
        <f t="shared" si="67"/>
        <v>0</v>
      </c>
      <c r="J306" s="54"/>
      <c r="K306" s="111">
        <v>1</v>
      </c>
      <c r="L306" s="111">
        <v>1</v>
      </c>
      <c r="M306" s="111">
        <v>0</v>
      </c>
      <c r="N306" s="54"/>
      <c r="O306" s="254" t="s">
        <v>216</v>
      </c>
      <c r="P306" s="112">
        <v>1</v>
      </c>
      <c r="Q306" s="25"/>
      <c r="R306" s="112">
        <v>1</v>
      </c>
      <c r="S306" s="112"/>
      <c r="T306" s="112">
        <f t="shared" si="70"/>
        <v>0</v>
      </c>
      <c r="U306" s="112"/>
      <c r="V306" s="54"/>
      <c r="W306" s="113"/>
      <c r="X306" s="113" t="e">
        <f t="shared" si="68"/>
        <v>#REF!</v>
      </c>
      <c r="Y306" s="278">
        <v>10.14</v>
      </c>
      <c r="Z306" s="235"/>
      <c r="AA306" s="235"/>
      <c r="AB306" s="235"/>
    </row>
    <row r="307" spans="1:28" ht="15.75" thickBot="1" x14ac:dyDescent="0.3">
      <c r="G307" s="54"/>
      <c r="H307" s="54"/>
      <c r="K307" s="111"/>
      <c r="L307" s="111"/>
      <c r="M307" s="111"/>
      <c r="W307" s="114"/>
      <c r="X307" s="114"/>
      <c r="Y307" s="116"/>
      <c r="Z307" s="115"/>
      <c r="AA307" s="115"/>
      <c r="AB307" s="115"/>
    </row>
    <row r="308" spans="1:28" x14ac:dyDescent="0.25">
      <c r="A308" s="260"/>
      <c r="B308" s="260"/>
      <c r="F308" s="288" t="s">
        <v>99</v>
      </c>
      <c r="G308" s="266"/>
      <c r="H308" s="195"/>
      <c r="I308" s="195"/>
      <c r="J308" s="195"/>
      <c r="K308" s="196"/>
      <c r="L308" s="196"/>
      <c r="M308" s="197"/>
      <c r="N308" s="54"/>
      <c r="O308" s="236" t="s">
        <v>99</v>
      </c>
      <c r="P308" s="195"/>
      <c r="Q308" s="195"/>
      <c r="R308" s="195"/>
      <c r="S308" s="195"/>
      <c r="T308" s="195"/>
      <c r="U308" s="195"/>
      <c r="V308" s="54"/>
      <c r="W308" s="333" t="s">
        <v>241</v>
      </c>
      <c r="X308" s="334"/>
      <c r="Y308" s="335"/>
      <c r="Z308" s="336"/>
      <c r="AA308" s="336"/>
      <c r="AB308" s="337"/>
    </row>
    <row r="309" spans="1:28" x14ac:dyDescent="0.25">
      <c r="F309" s="289" t="s">
        <v>177</v>
      </c>
      <c r="G309" s="314">
        <f>COUNTIF(G4:G101, "1")</f>
        <v>1</v>
      </c>
      <c r="H309" s="315">
        <f>COUNTIF(H4:H101, "1")</f>
        <v>1</v>
      </c>
      <c r="I309" s="315">
        <f>COUNTIF(I4:I101, "1")</f>
        <v>1</v>
      </c>
      <c r="J309" s="315"/>
      <c r="K309" s="315">
        <f>COUNTIF(K4:K101, "1")</f>
        <v>1</v>
      </c>
      <c r="L309" s="315">
        <f>COUNTIF(L4:L101, "1")</f>
        <v>1</v>
      </c>
      <c r="M309" s="316">
        <f>COUNTIF(M4:M101, "1")</f>
        <v>1</v>
      </c>
      <c r="O309" s="249" t="s">
        <v>177</v>
      </c>
      <c r="P309" s="317">
        <f>COUNTIF(P4:P101, "1")</f>
        <v>1</v>
      </c>
      <c r="Q309" s="317"/>
      <c r="R309" s="317">
        <f>COUNTIF(R4:R101, "1")</f>
        <v>1</v>
      </c>
      <c r="S309" s="317"/>
      <c r="T309" s="317">
        <f>COUNTIF(T4:T101, "1")</f>
        <v>1</v>
      </c>
      <c r="U309" s="245"/>
      <c r="W309" s="135" t="s">
        <v>119</v>
      </c>
      <c r="X309" s="131"/>
      <c r="Y309" s="131"/>
      <c r="Z309" s="132" t="s">
        <v>112</v>
      </c>
      <c r="AA309" s="132" t="s">
        <v>110</v>
      </c>
      <c r="AB309" s="136" t="s">
        <v>102</v>
      </c>
    </row>
    <row r="310" spans="1:28" x14ac:dyDescent="0.25">
      <c r="A310" s="110"/>
      <c r="B310" s="110"/>
      <c r="C310" s="110"/>
      <c r="F310" s="289" t="s">
        <v>178</v>
      </c>
      <c r="G310" s="314">
        <f>COUNTIF(G4:G101, "0")</f>
        <v>97</v>
      </c>
      <c r="H310" s="315">
        <f>COUNTIF(H4:H101, "0")</f>
        <v>97</v>
      </c>
      <c r="I310" s="315">
        <f>COUNTIF(I4:I101, "0")</f>
        <v>97</v>
      </c>
      <c r="J310" s="315"/>
      <c r="K310" s="315">
        <f>COUNTIF(K4:K101, "0")</f>
        <v>97</v>
      </c>
      <c r="L310" s="315">
        <f>COUNTIF(L4:L101, "0")</f>
        <v>97</v>
      </c>
      <c r="M310" s="316">
        <f>COUNTIF(M4:M101, "0")</f>
        <v>97</v>
      </c>
      <c r="O310" s="249" t="s">
        <v>178</v>
      </c>
      <c r="P310" s="317">
        <f>COUNTIF(P4:P306, "0")</f>
        <v>97</v>
      </c>
      <c r="Q310" s="317"/>
      <c r="R310" s="317">
        <f>COUNTIF(R4:R306, "0")</f>
        <v>97</v>
      </c>
      <c r="S310" s="317"/>
      <c r="T310" s="317">
        <f>COUNTIF(T4:T101, "0")</f>
        <v>97</v>
      </c>
      <c r="U310" s="245"/>
      <c r="W310" s="126" t="s">
        <v>116</v>
      </c>
      <c r="X310" s="127"/>
      <c r="Y310" s="127"/>
      <c r="Z310" s="243">
        <f>P314</f>
        <v>1.020408163265306E-2</v>
      </c>
      <c r="AA310" s="243">
        <f>R314</f>
        <v>1.020408163265306E-2</v>
      </c>
      <c r="AB310" s="244">
        <f>T314</f>
        <v>1.020408163265306E-2</v>
      </c>
    </row>
    <row r="311" spans="1:28" x14ac:dyDescent="0.25">
      <c r="A311" s="110"/>
      <c r="B311" s="110"/>
      <c r="C311" s="110"/>
      <c r="F311" s="289"/>
      <c r="G311" s="267"/>
      <c r="H311" s="245"/>
      <c r="I311" s="245"/>
      <c r="J311" s="245"/>
      <c r="K311" s="245"/>
      <c r="L311" s="265"/>
      <c r="M311" s="268"/>
      <c r="O311" s="249" t="s">
        <v>179</v>
      </c>
      <c r="P311" s="317">
        <f>COUNTIF(P5:P101, "2")</f>
        <v>0</v>
      </c>
      <c r="Q311" s="317"/>
      <c r="R311" s="317">
        <f>COUNTIF(R5:R307, "2")</f>
        <v>0</v>
      </c>
      <c r="S311" s="317"/>
      <c r="T311" s="317">
        <f>COUNTIF(T5:T307, "2")</f>
        <v>0</v>
      </c>
      <c r="U311" s="245"/>
      <c r="W311" s="126" t="s">
        <v>117</v>
      </c>
      <c r="X311" s="127"/>
      <c r="Y311" s="127"/>
      <c r="Z311" s="243">
        <f>P315</f>
        <v>0.98979591836734693</v>
      </c>
      <c r="AA311" s="243">
        <f>R315</f>
        <v>0.98979591836734693</v>
      </c>
      <c r="AB311" s="244">
        <f>T315</f>
        <v>0.98979591836734693</v>
      </c>
    </row>
    <row r="312" spans="1:28" s="54" customFormat="1" x14ac:dyDescent="0.25">
      <c r="A312" s="110"/>
      <c r="B312" s="110"/>
      <c r="C312" s="110"/>
      <c r="F312" s="289"/>
      <c r="G312" s="267"/>
      <c r="H312" s="245"/>
      <c r="I312" s="245"/>
      <c r="J312" s="245"/>
      <c r="K312" s="245"/>
      <c r="L312" s="265"/>
      <c r="M312" s="268"/>
      <c r="O312" s="249"/>
      <c r="P312" s="317"/>
      <c r="Q312" s="317"/>
      <c r="R312" s="317"/>
      <c r="S312" s="317"/>
      <c r="T312" s="317"/>
      <c r="U312" s="245"/>
      <c r="W312" s="126"/>
      <c r="X312" s="127"/>
      <c r="Y312" s="127"/>
      <c r="Z312" s="243"/>
      <c r="AA312" s="243"/>
      <c r="AB312" s="244"/>
    </row>
    <row r="313" spans="1:28" x14ac:dyDescent="0.25">
      <c r="A313" s="110"/>
      <c r="B313" s="110"/>
      <c r="C313" s="110"/>
      <c r="F313" s="261" t="s">
        <v>220</v>
      </c>
      <c r="G313" s="311">
        <f>G309+G310</f>
        <v>98</v>
      </c>
      <c r="H313" s="312">
        <f>H309+H310</f>
        <v>98</v>
      </c>
      <c r="I313" s="312">
        <f>I309+I310</f>
        <v>98</v>
      </c>
      <c r="J313" s="312"/>
      <c r="K313" s="312">
        <f>K309+K310</f>
        <v>98</v>
      </c>
      <c r="L313" s="312">
        <f>L309+L310</f>
        <v>98</v>
      </c>
      <c r="M313" s="313">
        <f>M309+M310</f>
        <v>98</v>
      </c>
      <c r="O313" s="261" t="s">
        <v>220</v>
      </c>
      <c r="P313" s="318">
        <f>P310+P311+P309</f>
        <v>98</v>
      </c>
      <c r="Q313" s="318"/>
      <c r="R313" s="318">
        <f>R310+R311+R309</f>
        <v>98</v>
      </c>
      <c r="S313" s="319"/>
      <c r="T313" s="318">
        <f>T310+T311+T309</f>
        <v>98</v>
      </c>
      <c r="U313" s="262"/>
      <c r="W313" s="126" t="s">
        <v>129</v>
      </c>
      <c r="X313" s="127"/>
      <c r="Y313" s="127"/>
      <c r="Z313" s="308">
        <f>W101</f>
        <v>6</v>
      </c>
      <c r="AA313" s="308">
        <f>Z313</f>
        <v>6</v>
      </c>
      <c r="AB313" s="309">
        <f>AA313</f>
        <v>6</v>
      </c>
    </row>
    <row r="314" spans="1:28" ht="15.75" thickBot="1" x14ac:dyDescent="0.3">
      <c r="A314" s="110"/>
      <c r="B314" s="110"/>
      <c r="C314" s="110"/>
      <c r="F314" s="290" t="s">
        <v>175</v>
      </c>
      <c r="G314" s="292">
        <f>G309/(SUM(G309:G310))</f>
        <v>1.020408163265306E-2</v>
      </c>
      <c r="H314" s="243">
        <f>H309/(SUM(H309:H310))</f>
        <v>1.020408163265306E-2</v>
      </c>
      <c r="I314" s="243">
        <f>I309/(SUM(I309:I310))</f>
        <v>1.020408163265306E-2</v>
      </c>
      <c r="J314" s="245"/>
      <c r="K314" s="243">
        <f>K309/(SUM(K309:K310))</f>
        <v>1.020408163265306E-2</v>
      </c>
      <c r="L314" s="243">
        <f>L309/(SUM(L309:L310))</f>
        <v>1.020408163265306E-2</v>
      </c>
      <c r="M314" s="244">
        <f>M309/(SUM(M309:M310))</f>
        <v>1.020408163265306E-2</v>
      </c>
      <c r="O314" s="249" t="s">
        <v>175</v>
      </c>
      <c r="P314" s="320">
        <f>(P309+P311)/(SUM(P309:P311))</f>
        <v>1.020408163265306E-2</v>
      </c>
      <c r="Q314" s="320"/>
      <c r="R314" s="320">
        <f>(R309+R311)/(SUM(R309:R311))</f>
        <v>1.020408163265306E-2</v>
      </c>
      <c r="S314" s="320"/>
      <c r="T314" s="320">
        <f>(T309+T311)/(SUM(T309:T311))</f>
        <v>1.020408163265306E-2</v>
      </c>
      <c r="U314" s="243"/>
      <c r="W314" s="128" t="s">
        <v>118</v>
      </c>
      <c r="X314" s="129"/>
      <c r="Y314" s="130"/>
      <c r="Z314" s="133">
        <f>Z310+Z311</f>
        <v>1</v>
      </c>
      <c r="AA314" s="133">
        <f>AA310+AA311</f>
        <v>1</v>
      </c>
      <c r="AB314" s="134">
        <f>AB310+AB311</f>
        <v>1</v>
      </c>
    </row>
    <row r="315" spans="1:28" x14ac:dyDescent="0.25">
      <c r="A315" s="110"/>
      <c r="B315" s="110"/>
      <c r="C315" s="110"/>
      <c r="F315" s="290" t="s">
        <v>176</v>
      </c>
      <c r="G315" s="292">
        <f>G310/(SUM(G309:G310))</f>
        <v>0.98979591836734693</v>
      </c>
      <c r="H315" s="243">
        <f>H310/(SUM(H309:H310))</f>
        <v>0.98979591836734693</v>
      </c>
      <c r="I315" s="243">
        <f>I310/(SUM(I309:I310))</f>
        <v>0.98979591836734693</v>
      </c>
      <c r="J315" s="245"/>
      <c r="K315" s="243">
        <f>K310/(SUM(K309:K310))</f>
        <v>0.98979591836734693</v>
      </c>
      <c r="L315" s="243">
        <f>L310/(SUM(L309:L310))</f>
        <v>0.98979591836734693</v>
      </c>
      <c r="M315" s="244">
        <f>M310/(SUM(M309:M310))</f>
        <v>0.98979591836734693</v>
      </c>
      <c r="O315" s="249" t="s">
        <v>176</v>
      </c>
      <c r="P315" s="320">
        <f>P310/(SUM(P309:P311))</f>
        <v>0.98979591836734693</v>
      </c>
      <c r="Q315" s="320"/>
      <c r="R315" s="320">
        <f>R310/(SUM(R309:R311))</f>
        <v>0.98979591836734693</v>
      </c>
      <c r="S315" s="320"/>
      <c r="T315" s="320">
        <f>T310/(SUM(T309:T311))</f>
        <v>0.98979591836734693</v>
      </c>
      <c r="U315" s="243"/>
      <c r="W315" s="54"/>
      <c r="X315" s="54"/>
      <c r="AB315" s="54"/>
    </row>
    <row r="316" spans="1:28" ht="15.75" thickBot="1" x14ac:dyDescent="0.3">
      <c r="A316" s="110"/>
      <c r="B316" s="110"/>
      <c r="C316" s="110"/>
      <c r="F316" s="291" t="s">
        <v>174</v>
      </c>
      <c r="G316" s="293">
        <f>G314+G315</f>
        <v>1</v>
      </c>
      <c r="H316" s="246">
        <f>H314+H315</f>
        <v>1</v>
      </c>
      <c r="I316" s="246">
        <f>I314+I315</f>
        <v>1</v>
      </c>
      <c r="J316" s="247"/>
      <c r="K316" s="246">
        <f>K314+K315</f>
        <v>1</v>
      </c>
      <c r="L316" s="246">
        <f>L314+L315</f>
        <v>1</v>
      </c>
      <c r="M316" s="248">
        <f>M314+M315</f>
        <v>1</v>
      </c>
      <c r="O316" s="250" t="s">
        <v>174</v>
      </c>
      <c r="P316" s="246">
        <f>P314+P315</f>
        <v>1</v>
      </c>
      <c r="Q316" s="321"/>
      <c r="R316" s="246">
        <f>R314+R315</f>
        <v>1</v>
      </c>
      <c r="S316" s="321"/>
      <c r="T316" s="246">
        <f>T314+T315</f>
        <v>1</v>
      </c>
      <c r="U316" s="251"/>
      <c r="W316" s="54"/>
      <c r="X316" s="54"/>
    </row>
    <row r="317" spans="1:28" x14ac:dyDescent="0.25">
      <c r="G317" s="54"/>
      <c r="H317" s="54"/>
      <c r="K317" s="111"/>
      <c r="L317" s="111"/>
      <c r="M317" s="111"/>
      <c r="W317" s="467" t="s">
        <v>237</v>
      </c>
      <c r="X317" s="468"/>
      <c r="Y317" s="468"/>
      <c r="Z317" s="468"/>
      <c r="AA317" s="468"/>
      <c r="AB317" s="468"/>
    </row>
    <row r="318" spans="1:28" x14ac:dyDescent="0.25">
      <c r="A318" s="298"/>
      <c r="B318" s="298"/>
      <c r="C318" s="298"/>
      <c r="G318" s="54"/>
      <c r="H318" s="54"/>
      <c r="K318" s="111"/>
      <c r="L318" s="111"/>
      <c r="M318" s="111"/>
      <c r="W318" s="468"/>
      <c r="X318" s="468"/>
      <c r="Y318" s="468"/>
      <c r="Z318" s="468"/>
      <c r="AA318" s="468"/>
      <c r="AB318" s="468"/>
    </row>
    <row r="319" spans="1:28" x14ac:dyDescent="0.25">
      <c r="A319" s="298"/>
      <c r="B319" s="298"/>
      <c r="C319" s="298"/>
      <c r="G319" s="54"/>
      <c r="H319" s="54"/>
      <c r="K319" s="111"/>
      <c r="L319" s="111"/>
      <c r="M319" s="111"/>
      <c r="W319" s="468"/>
      <c r="X319" s="468"/>
      <c r="Y319" s="468"/>
      <c r="Z319" s="468"/>
      <c r="AA319" s="468"/>
      <c r="AB319" s="468"/>
    </row>
    <row r="320" spans="1:28" x14ac:dyDescent="0.25">
      <c r="A320" s="298"/>
      <c r="B320" s="298"/>
      <c r="C320" s="298"/>
      <c r="G320" s="54"/>
      <c r="H320" s="54"/>
      <c r="K320" s="111"/>
      <c r="L320" s="111"/>
      <c r="M320" s="111"/>
      <c r="W320" s="468"/>
      <c r="X320" s="468"/>
      <c r="Y320" s="468"/>
      <c r="Z320" s="468"/>
      <c r="AA320" s="468"/>
      <c r="AB320" s="468"/>
    </row>
    <row r="321" spans="1:28" x14ac:dyDescent="0.25">
      <c r="A321" s="25"/>
      <c r="B321" s="25"/>
      <c r="C321" s="25"/>
      <c r="G321" s="54"/>
      <c r="H321" s="54"/>
      <c r="K321" s="111"/>
      <c r="L321" s="111"/>
      <c r="M321" s="111"/>
      <c r="W321" s="468"/>
      <c r="X321" s="468"/>
      <c r="Y321" s="468"/>
      <c r="Z321" s="468"/>
      <c r="AA321" s="468"/>
      <c r="AB321" s="468"/>
    </row>
    <row r="322" spans="1:28" x14ac:dyDescent="0.25">
      <c r="G322" s="54"/>
      <c r="H322" s="54"/>
      <c r="K322" s="111"/>
      <c r="L322" s="111"/>
      <c r="M322" s="111"/>
      <c r="W322" s="468"/>
      <c r="X322" s="468"/>
      <c r="Y322" s="468"/>
      <c r="Z322" s="468"/>
      <c r="AA322" s="468"/>
      <c r="AB322" s="468"/>
    </row>
    <row r="323" spans="1:28" x14ac:dyDescent="0.25">
      <c r="G323" s="54"/>
      <c r="H323" s="54"/>
      <c r="K323" s="111"/>
      <c r="L323" s="111"/>
      <c r="M323" s="111"/>
      <c r="W323" s="468"/>
      <c r="X323" s="468"/>
      <c r="Y323" s="468"/>
      <c r="Z323" s="468"/>
      <c r="AA323" s="468"/>
      <c r="AB323" s="468"/>
    </row>
    <row r="324" spans="1:28" x14ac:dyDescent="0.25">
      <c r="G324" s="54"/>
      <c r="H324" s="54"/>
      <c r="K324" s="111"/>
      <c r="L324" s="111"/>
      <c r="M324" s="111"/>
      <c r="W324" s="468"/>
      <c r="X324" s="468"/>
      <c r="Y324" s="468"/>
      <c r="Z324" s="468"/>
      <c r="AA324" s="468"/>
      <c r="AB324" s="468"/>
    </row>
    <row r="325" spans="1:28" x14ac:dyDescent="0.25">
      <c r="G325" s="54"/>
      <c r="H325" s="54"/>
      <c r="K325" s="111"/>
      <c r="L325" s="111"/>
      <c r="M325" s="111"/>
      <c r="W325" s="468"/>
      <c r="X325" s="468"/>
      <c r="Y325" s="468"/>
      <c r="Z325" s="468"/>
      <c r="AA325" s="468"/>
      <c r="AB325" s="468"/>
    </row>
    <row r="326" spans="1:28" x14ac:dyDescent="0.25">
      <c r="G326" s="54"/>
      <c r="H326" s="54"/>
      <c r="K326" s="111"/>
      <c r="L326" s="111"/>
      <c r="M326" s="111"/>
      <c r="P326" s="110"/>
      <c r="R326" s="110"/>
      <c r="S326" s="110"/>
    </row>
    <row r="327" spans="1:28" x14ac:dyDescent="0.25">
      <c r="G327" s="54"/>
      <c r="H327" s="54"/>
      <c r="K327" s="111"/>
      <c r="L327" s="111"/>
      <c r="M327" s="111"/>
      <c r="P327" s="110"/>
      <c r="R327" s="110"/>
      <c r="S327" s="110"/>
      <c r="W327" s="467" t="s">
        <v>238</v>
      </c>
      <c r="X327" s="468"/>
      <c r="Y327" s="468"/>
      <c r="Z327" s="468"/>
      <c r="AA327" s="468"/>
      <c r="AB327" s="468"/>
    </row>
    <row r="328" spans="1:28" x14ac:dyDescent="0.25">
      <c r="G328" s="54"/>
      <c r="H328" s="54"/>
      <c r="K328" s="111"/>
      <c r="L328" s="111"/>
      <c r="M328" s="111"/>
      <c r="P328" s="110"/>
      <c r="R328" s="110"/>
      <c r="S328" s="110"/>
      <c r="W328" s="468"/>
      <c r="X328" s="468"/>
      <c r="Y328" s="468"/>
      <c r="Z328" s="468"/>
      <c r="AA328" s="468"/>
      <c r="AB328" s="468"/>
    </row>
    <row r="329" spans="1:28" x14ac:dyDescent="0.25">
      <c r="G329" s="54"/>
      <c r="H329" s="54"/>
      <c r="K329" s="111"/>
      <c r="L329" s="111"/>
      <c r="M329" s="111"/>
      <c r="P329" s="110"/>
      <c r="R329" s="110"/>
      <c r="S329" s="110"/>
      <c r="W329" s="468"/>
      <c r="X329" s="468"/>
      <c r="Y329" s="468"/>
      <c r="Z329" s="468"/>
      <c r="AA329" s="468"/>
      <c r="AB329" s="468"/>
    </row>
    <row r="330" spans="1:28" x14ac:dyDescent="0.25">
      <c r="G330" s="54"/>
      <c r="H330" s="54"/>
      <c r="K330" s="111"/>
      <c r="L330" s="111"/>
      <c r="M330" s="111"/>
      <c r="P330" s="110"/>
      <c r="R330" s="110"/>
      <c r="S330" s="110"/>
      <c r="V330" s="55"/>
      <c r="W330" s="468"/>
      <c r="X330" s="468"/>
      <c r="Y330" s="468"/>
      <c r="Z330" s="468"/>
      <c r="AA330" s="468"/>
      <c r="AB330" s="468"/>
    </row>
    <row r="331" spans="1:28" x14ac:dyDescent="0.25">
      <c r="G331" s="54"/>
      <c r="H331" s="54"/>
      <c r="K331" s="111"/>
      <c r="L331" s="111"/>
      <c r="M331" s="111"/>
      <c r="P331" s="110"/>
      <c r="R331" s="110"/>
      <c r="S331" s="110"/>
      <c r="V331" s="55"/>
      <c r="W331" s="468"/>
      <c r="X331" s="468"/>
      <c r="Y331" s="468"/>
      <c r="Z331" s="468"/>
      <c r="AA331" s="468"/>
      <c r="AB331" s="468"/>
    </row>
    <row r="332" spans="1:28" x14ac:dyDescent="0.25">
      <c r="G332" s="54"/>
      <c r="H332" s="54"/>
      <c r="K332" s="111"/>
      <c r="L332" s="111"/>
      <c r="M332" s="111"/>
      <c r="P332" s="110"/>
      <c r="R332" s="110"/>
      <c r="S332" s="110"/>
      <c r="V332" s="109"/>
      <c r="W332" s="468"/>
      <c r="X332" s="468"/>
      <c r="Y332" s="468"/>
      <c r="Z332" s="468"/>
      <c r="AA332" s="468"/>
      <c r="AB332" s="468"/>
    </row>
    <row r="333" spans="1:28" x14ac:dyDescent="0.25">
      <c r="G333" s="54"/>
      <c r="H333" s="54"/>
      <c r="K333" s="111"/>
      <c r="L333" s="111"/>
      <c r="M333" s="111"/>
      <c r="P333" s="110"/>
      <c r="R333" s="110"/>
      <c r="S333" s="110"/>
      <c r="V333" s="109"/>
      <c r="W333" s="468"/>
      <c r="X333" s="468"/>
      <c r="Y333" s="468"/>
      <c r="Z333" s="468"/>
      <c r="AA333" s="468"/>
      <c r="AB333" s="468"/>
    </row>
    <row r="334" spans="1:28" x14ac:dyDescent="0.25">
      <c r="G334" s="54"/>
      <c r="H334" s="54"/>
      <c r="K334" s="111"/>
      <c r="L334" s="111"/>
      <c r="M334" s="111"/>
      <c r="W334" s="468"/>
      <c r="X334" s="468"/>
      <c r="Y334" s="468"/>
      <c r="Z334" s="468"/>
      <c r="AA334" s="468"/>
      <c r="AB334" s="468"/>
    </row>
    <row r="335" spans="1:28" x14ac:dyDescent="0.25">
      <c r="G335" s="54"/>
      <c r="H335" s="54"/>
      <c r="K335" s="111"/>
      <c r="L335" s="111"/>
      <c r="M335" s="111"/>
      <c r="W335" s="468"/>
      <c r="X335" s="468"/>
      <c r="Y335" s="468"/>
      <c r="Z335" s="468"/>
      <c r="AA335" s="468"/>
      <c r="AB335" s="468"/>
    </row>
    <row r="336" spans="1:28" x14ac:dyDescent="0.25">
      <c r="G336" s="54"/>
      <c r="H336" s="54"/>
      <c r="K336" s="111"/>
      <c r="L336" s="111"/>
      <c r="M336" s="111"/>
    </row>
    <row r="337" spans="7:28" x14ac:dyDescent="0.25">
      <c r="G337" s="54"/>
      <c r="H337" s="54"/>
      <c r="J337" s="54"/>
      <c r="K337" s="111"/>
      <c r="L337" s="111"/>
      <c r="M337" s="111"/>
      <c r="N337" s="54"/>
      <c r="O337" s="54"/>
      <c r="P337" s="54"/>
      <c r="Q337" s="54"/>
      <c r="R337" s="54"/>
      <c r="T337" s="54"/>
      <c r="V337" s="54"/>
    </row>
    <row r="338" spans="7:28" x14ac:dyDescent="0.25">
      <c r="G338" s="54"/>
      <c r="H338" s="54"/>
      <c r="K338" s="111"/>
      <c r="L338" s="111"/>
      <c r="M338" s="111"/>
    </row>
    <row r="339" spans="7:28" x14ac:dyDescent="0.25">
      <c r="G339" s="54"/>
      <c r="H339" s="54"/>
      <c r="K339" s="111"/>
      <c r="L339" s="111"/>
      <c r="M339" s="111"/>
    </row>
    <row r="340" spans="7:28" x14ac:dyDescent="0.25">
      <c r="G340" s="54"/>
      <c r="H340" s="54"/>
      <c r="K340" s="111"/>
      <c r="L340" s="111"/>
      <c r="M340" s="111"/>
    </row>
    <row r="341" spans="7:28" x14ac:dyDescent="0.25">
      <c r="G341" s="54"/>
      <c r="H341" s="54"/>
      <c r="K341" s="111"/>
      <c r="L341" s="111"/>
      <c r="M341" s="111"/>
    </row>
    <row r="342" spans="7:28" x14ac:dyDescent="0.25">
      <c r="G342" s="54"/>
      <c r="H342" s="54"/>
      <c r="K342" s="111"/>
      <c r="L342" s="111"/>
      <c r="M342" s="111"/>
    </row>
    <row r="343" spans="7:28" x14ac:dyDescent="0.25">
      <c r="K343" s="111"/>
      <c r="L343" s="111"/>
      <c r="M343" s="111"/>
      <c r="W343" s="54"/>
      <c r="X343" s="54"/>
      <c r="AB343" s="54"/>
    </row>
    <row r="344" spans="7:28" x14ac:dyDescent="0.25">
      <c r="K344" s="111"/>
      <c r="L344" s="111"/>
      <c r="M344" s="111"/>
    </row>
    <row r="345" spans="7:28" x14ac:dyDescent="0.25">
      <c r="K345" s="111"/>
      <c r="L345" s="111"/>
      <c r="M345" s="111"/>
    </row>
    <row r="346" spans="7:28" x14ac:dyDescent="0.25">
      <c r="K346" s="111"/>
      <c r="L346" s="111"/>
      <c r="M346" s="111"/>
    </row>
    <row r="347" spans="7:28" x14ac:dyDescent="0.25">
      <c r="K347" s="111"/>
      <c r="L347" s="111"/>
      <c r="M347" s="111"/>
    </row>
    <row r="348" spans="7:28" x14ac:dyDescent="0.25">
      <c r="K348" s="111"/>
      <c r="L348" s="111"/>
      <c r="M348" s="111"/>
    </row>
    <row r="349" spans="7:28" x14ac:dyDescent="0.25">
      <c r="K349" s="111"/>
      <c r="L349" s="111"/>
      <c r="M349" s="111"/>
    </row>
    <row r="350" spans="7:28" x14ac:dyDescent="0.25">
      <c r="K350" s="111"/>
      <c r="L350" s="111"/>
      <c r="M350" s="111"/>
    </row>
    <row r="351" spans="7:28" x14ac:dyDescent="0.25">
      <c r="K351" s="111"/>
      <c r="L351" s="111"/>
      <c r="M351" s="111"/>
    </row>
    <row r="352" spans="7:28" x14ac:dyDescent="0.25">
      <c r="K352" s="111"/>
      <c r="L352" s="111"/>
      <c r="M352" s="111"/>
    </row>
    <row r="353" spans="7:22" x14ac:dyDescent="0.25">
      <c r="K353" s="111"/>
      <c r="L353" s="111"/>
      <c r="M353" s="111"/>
    </row>
    <row r="354" spans="7:22" x14ac:dyDescent="0.25">
      <c r="K354" s="111"/>
      <c r="L354" s="111"/>
      <c r="M354" s="111"/>
    </row>
    <row r="355" spans="7:22" x14ac:dyDescent="0.25">
      <c r="G355" s="54"/>
      <c r="J355" s="54"/>
      <c r="K355" s="111"/>
      <c r="L355" s="111"/>
      <c r="M355" s="111"/>
      <c r="N355" s="54"/>
      <c r="O355" s="54"/>
      <c r="P355" s="54"/>
      <c r="Q355" s="54"/>
      <c r="R355" s="54"/>
      <c r="T355" s="54"/>
      <c r="V355" s="54"/>
    </row>
    <row r="356" spans="7:22" x14ac:dyDescent="0.25">
      <c r="K356" s="111"/>
      <c r="L356" s="111"/>
      <c r="M356" s="111"/>
    </row>
    <row r="357" spans="7:22" x14ac:dyDescent="0.25">
      <c r="K357" s="111"/>
      <c r="L357" s="111"/>
      <c r="M357" s="111"/>
    </row>
    <row r="358" spans="7:22" x14ac:dyDescent="0.25">
      <c r="K358" s="111"/>
      <c r="L358" s="111"/>
      <c r="M358" s="111"/>
    </row>
    <row r="359" spans="7:22" x14ac:dyDescent="0.25">
      <c r="K359" s="111"/>
      <c r="L359" s="111"/>
      <c r="M359" s="111"/>
    </row>
    <row r="360" spans="7:22" x14ac:dyDescent="0.25">
      <c r="K360" s="111"/>
      <c r="L360" s="111"/>
      <c r="M360" s="111"/>
    </row>
    <row r="361" spans="7:22" x14ac:dyDescent="0.25">
      <c r="K361" s="111"/>
      <c r="L361" s="111"/>
      <c r="M361" s="111"/>
    </row>
    <row r="362" spans="7:22" x14ac:dyDescent="0.25">
      <c r="K362" s="111"/>
      <c r="L362" s="111"/>
      <c r="M362" s="111"/>
    </row>
    <row r="363" spans="7:22" x14ac:dyDescent="0.25">
      <c r="K363" s="111"/>
      <c r="L363" s="111"/>
      <c r="M363" s="111"/>
    </row>
    <row r="364" spans="7:22" x14ac:dyDescent="0.25">
      <c r="K364" s="111"/>
      <c r="L364" s="111"/>
      <c r="M364" s="111"/>
    </row>
    <row r="365" spans="7:22" x14ac:dyDescent="0.25">
      <c r="K365" s="111"/>
      <c r="L365" s="111"/>
      <c r="M365" s="111"/>
    </row>
    <row r="366" spans="7:22" x14ac:dyDescent="0.25">
      <c r="K366" s="111"/>
      <c r="L366" s="111"/>
      <c r="M366" s="111"/>
    </row>
    <row r="367" spans="7:22" x14ac:dyDescent="0.25">
      <c r="K367" s="111"/>
      <c r="L367" s="111"/>
      <c r="M367" s="111"/>
    </row>
    <row r="368" spans="7:22" x14ac:dyDescent="0.25">
      <c r="K368" s="111"/>
      <c r="L368" s="111"/>
      <c r="M368" s="111"/>
    </row>
    <row r="369" spans="11:13" x14ac:dyDescent="0.25">
      <c r="K369" s="111"/>
      <c r="L369" s="111"/>
      <c r="M369" s="111"/>
    </row>
    <row r="370" spans="11:13" x14ac:dyDescent="0.25">
      <c r="K370" s="111"/>
      <c r="L370" s="111"/>
      <c r="M370" s="111"/>
    </row>
    <row r="371" spans="11:13" x14ac:dyDescent="0.25">
      <c r="K371" s="111"/>
      <c r="L371" s="111"/>
      <c r="M371" s="111"/>
    </row>
    <row r="372" spans="11:13" x14ac:dyDescent="0.25">
      <c r="K372" s="111"/>
      <c r="L372" s="111"/>
      <c r="M372" s="111"/>
    </row>
    <row r="373" spans="11:13" x14ac:dyDescent="0.25">
      <c r="K373" s="111"/>
      <c r="L373" s="111"/>
      <c r="M373" s="111"/>
    </row>
    <row r="374" spans="11:13" x14ac:dyDescent="0.25">
      <c r="K374" s="111"/>
      <c r="L374" s="111"/>
      <c r="M374" s="111"/>
    </row>
    <row r="375" spans="11:13" x14ac:dyDescent="0.25">
      <c r="K375" s="111"/>
      <c r="L375" s="111"/>
      <c r="M375" s="111"/>
    </row>
    <row r="376" spans="11:13" x14ac:dyDescent="0.25">
      <c r="K376" s="111"/>
      <c r="L376" s="111"/>
      <c r="M376" s="111"/>
    </row>
    <row r="377" spans="11:13" x14ac:dyDescent="0.25">
      <c r="K377" s="111"/>
      <c r="L377" s="111"/>
      <c r="M377" s="111"/>
    </row>
    <row r="378" spans="11:13" x14ac:dyDescent="0.25">
      <c r="K378" s="111"/>
      <c r="L378" s="111"/>
      <c r="M378" s="111"/>
    </row>
    <row r="379" spans="11:13" x14ac:dyDescent="0.25">
      <c r="K379" s="111"/>
      <c r="L379" s="111"/>
      <c r="M379" s="111"/>
    </row>
    <row r="380" spans="11:13" x14ac:dyDescent="0.25">
      <c r="K380" s="111"/>
      <c r="L380" s="111"/>
      <c r="M380" s="111"/>
    </row>
    <row r="381" spans="11:13" x14ac:dyDescent="0.25">
      <c r="K381" s="111"/>
      <c r="L381" s="111"/>
      <c r="M381" s="111"/>
    </row>
    <row r="382" spans="11:13" x14ac:dyDescent="0.25">
      <c r="K382" s="111"/>
      <c r="L382" s="111"/>
      <c r="M382" s="111"/>
    </row>
    <row r="383" spans="11:13" x14ac:dyDescent="0.25">
      <c r="K383" s="111"/>
      <c r="L383" s="111"/>
      <c r="M383" s="111"/>
    </row>
    <row r="384" spans="11:13" x14ac:dyDescent="0.25">
      <c r="K384" s="111"/>
      <c r="L384" s="111"/>
      <c r="M384" s="111"/>
    </row>
    <row r="385" spans="11:13" x14ac:dyDescent="0.25">
      <c r="K385" s="111"/>
      <c r="L385" s="111"/>
      <c r="M385" s="111"/>
    </row>
    <row r="386" spans="11:13" x14ac:dyDescent="0.25">
      <c r="K386" s="111"/>
      <c r="L386" s="111"/>
      <c r="M386" s="111"/>
    </row>
    <row r="387" spans="11:13" x14ac:dyDescent="0.25">
      <c r="K387" s="111"/>
      <c r="L387" s="111"/>
      <c r="M387" s="111"/>
    </row>
    <row r="388" spans="11:13" x14ac:dyDescent="0.25">
      <c r="K388" s="111"/>
      <c r="L388" s="111"/>
      <c r="M388" s="111"/>
    </row>
    <row r="389" spans="11:13" x14ac:dyDescent="0.25">
      <c r="K389" s="111"/>
      <c r="L389" s="111"/>
      <c r="M389" s="111"/>
    </row>
    <row r="390" spans="11:13" x14ac:dyDescent="0.25">
      <c r="K390" s="111"/>
      <c r="L390" s="111"/>
      <c r="M390" s="111"/>
    </row>
    <row r="391" spans="11:13" x14ac:dyDescent="0.25">
      <c r="K391" s="111"/>
      <c r="L391" s="111"/>
      <c r="M391" s="111"/>
    </row>
    <row r="392" spans="11:13" x14ac:dyDescent="0.25">
      <c r="K392" s="111"/>
      <c r="L392" s="111"/>
      <c r="M392" s="111"/>
    </row>
    <row r="393" spans="11:13" x14ac:dyDescent="0.25">
      <c r="K393" s="111"/>
      <c r="L393" s="111"/>
      <c r="M393" s="111"/>
    </row>
    <row r="394" spans="11:13" x14ac:dyDescent="0.25">
      <c r="K394" s="111"/>
      <c r="L394" s="111"/>
      <c r="M394" s="111"/>
    </row>
    <row r="395" spans="11:13" x14ac:dyDescent="0.25">
      <c r="K395" s="111"/>
      <c r="L395" s="111"/>
      <c r="M395" s="111"/>
    </row>
    <row r="396" spans="11:13" x14ac:dyDescent="0.25">
      <c r="K396" s="111"/>
      <c r="L396" s="111"/>
      <c r="M396" s="111"/>
    </row>
    <row r="397" spans="11:13" x14ac:dyDescent="0.25">
      <c r="K397" s="111"/>
      <c r="L397" s="111"/>
      <c r="M397" s="111"/>
    </row>
    <row r="398" spans="11:13" x14ac:dyDescent="0.25">
      <c r="K398" s="111"/>
      <c r="L398" s="111"/>
      <c r="M398" s="111"/>
    </row>
    <row r="399" spans="11:13" x14ac:dyDescent="0.25">
      <c r="K399" s="111"/>
      <c r="L399" s="111"/>
      <c r="M399" s="111"/>
    </row>
    <row r="400" spans="11:13" x14ac:dyDescent="0.25">
      <c r="K400" s="111"/>
      <c r="L400" s="111"/>
      <c r="M400" s="111"/>
    </row>
    <row r="401" spans="11:13" x14ac:dyDescent="0.25">
      <c r="K401" s="111"/>
      <c r="L401" s="111"/>
      <c r="M401" s="111"/>
    </row>
    <row r="402" spans="11:13" x14ac:dyDescent="0.25">
      <c r="K402" s="111"/>
      <c r="L402" s="111"/>
      <c r="M402" s="111"/>
    </row>
    <row r="403" spans="11:13" x14ac:dyDescent="0.25">
      <c r="K403" s="111"/>
      <c r="L403" s="111"/>
      <c r="M403" s="111"/>
    </row>
    <row r="404" spans="11:13" x14ac:dyDescent="0.25">
      <c r="K404" s="111"/>
      <c r="L404" s="111"/>
      <c r="M404" s="111"/>
    </row>
    <row r="405" spans="11:13" x14ac:dyDescent="0.25">
      <c r="K405" s="111"/>
      <c r="L405" s="111"/>
      <c r="M405" s="111"/>
    </row>
    <row r="406" spans="11:13" x14ac:dyDescent="0.25">
      <c r="K406" s="111"/>
      <c r="L406" s="111"/>
      <c r="M406" s="111"/>
    </row>
    <row r="407" spans="11:13" x14ac:dyDescent="0.25">
      <c r="K407" s="111"/>
      <c r="L407" s="111"/>
      <c r="M407" s="111"/>
    </row>
    <row r="408" spans="11:13" x14ac:dyDescent="0.25">
      <c r="K408" s="111"/>
      <c r="L408" s="111"/>
      <c r="M408" s="111"/>
    </row>
    <row r="409" spans="11:13" x14ac:dyDescent="0.25">
      <c r="K409" s="111"/>
      <c r="L409" s="111"/>
      <c r="M409" s="111"/>
    </row>
    <row r="410" spans="11:13" x14ac:dyDescent="0.25">
      <c r="K410" s="111"/>
      <c r="L410" s="111"/>
      <c r="M410" s="111"/>
    </row>
    <row r="411" spans="11:13" x14ac:dyDescent="0.25">
      <c r="K411" s="111"/>
      <c r="L411" s="111"/>
      <c r="M411" s="111"/>
    </row>
    <row r="412" spans="11:13" x14ac:dyDescent="0.25">
      <c r="K412" s="111"/>
      <c r="L412" s="111"/>
      <c r="M412" s="111"/>
    </row>
    <row r="413" spans="11:13" x14ac:dyDescent="0.25">
      <c r="K413" s="111"/>
      <c r="L413" s="111"/>
      <c r="M413" s="111"/>
    </row>
    <row r="414" spans="11:13" x14ac:dyDescent="0.25">
      <c r="K414" s="111"/>
      <c r="L414" s="111"/>
      <c r="M414" s="111"/>
    </row>
    <row r="415" spans="11:13" x14ac:dyDescent="0.25">
      <c r="K415" s="111"/>
      <c r="L415" s="111"/>
      <c r="M415" s="111"/>
    </row>
    <row r="416" spans="11:13" x14ac:dyDescent="0.25">
      <c r="K416" s="111"/>
      <c r="L416" s="111"/>
      <c r="M416" s="111"/>
    </row>
    <row r="417" spans="11:13" x14ac:dyDescent="0.25">
      <c r="K417" s="111"/>
      <c r="L417" s="111"/>
      <c r="M417" s="111"/>
    </row>
    <row r="418" spans="11:13" x14ac:dyDescent="0.25">
      <c r="K418" s="111"/>
      <c r="L418" s="111"/>
      <c r="M418" s="111"/>
    </row>
    <row r="419" spans="11:13" x14ac:dyDescent="0.25">
      <c r="K419" s="111"/>
      <c r="L419" s="111"/>
      <c r="M419" s="111"/>
    </row>
    <row r="420" spans="11:13" x14ac:dyDescent="0.25">
      <c r="K420" s="111"/>
      <c r="L420" s="111"/>
      <c r="M420" s="111"/>
    </row>
    <row r="421" spans="11:13" x14ac:dyDescent="0.25">
      <c r="K421" s="111"/>
      <c r="L421" s="111"/>
      <c r="M421" s="111"/>
    </row>
    <row r="422" spans="11:13" x14ac:dyDescent="0.25">
      <c r="K422" s="111"/>
      <c r="L422" s="111"/>
      <c r="M422" s="111"/>
    </row>
    <row r="423" spans="11:13" x14ac:dyDescent="0.25">
      <c r="K423" s="111"/>
      <c r="L423" s="111"/>
      <c r="M423" s="111"/>
    </row>
    <row r="424" spans="11:13" x14ac:dyDescent="0.25">
      <c r="K424" s="111"/>
      <c r="L424" s="111"/>
      <c r="M424" s="111"/>
    </row>
    <row r="425" spans="11:13" x14ac:dyDescent="0.25">
      <c r="K425" s="111"/>
      <c r="L425" s="111"/>
      <c r="M425" s="111"/>
    </row>
    <row r="426" spans="11:13" x14ac:dyDescent="0.25">
      <c r="K426" s="111"/>
      <c r="L426" s="111"/>
      <c r="M426" s="111"/>
    </row>
    <row r="427" spans="11:13" x14ac:dyDescent="0.25">
      <c r="K427" s="111"/>
      <c r="L427" s="111"/>
      <c r="M427" s="111"/>
    </row>
    <row r="428" spans="11:13" x14ac:dyDescent="0.25">
      <c r="K428" s="111"/>
      <c r="L428" s="111"/>
      <c r="M428" s="111"/>
    </row>
    <row r="429" spans="11:13" x14ac:dyDescent="0.25">
      <c r="K429" s="111"/>
      <c r="L429" s="111"/>
      <c r="M429" s="111"/>
    </row>
    <row r="430" spans="11:13" x14ac:dyDescent="0.25">
      <c r="K430" s="111"/>
      <c r="L430" s="111"/>
      <c r="M430" s="111"/>
    </row>
    <row r="431" spans="11:13" x14ac:dyDescent="0.25">
      <c r="K431" s="111"/>
      <c r="L431" s="111"/>
      <c r="M431" s="111"/>
    </row>
    <row r="432" spans="11:13" x14ac:dyDescent="0.25">
      <c r="K432" s="111"/>
      <c r="L432" s="111"/>
      <c r="M432" s="111"/>
    </row>
    <row r="433" spans="11:13" x14ac:dyDescent="0.25">
      <c r="K433" s="111"/>
      <c r="L433" s="111"/>
      <c r="M433" s="111"/>
    </row>
    <row r="434" spans="11:13" x14ac:dyDescent="0.25">
      <c r="K434" s="111"/>
      <c r="L434" s="111"/>
      <c r="M434" s="111"/>
    </row>
    <row r="435" spans="11:13" x14ac:dyDescent="0.25">
      <c r="K435" s="111"/>
      <c r="L435" s="111"/>
      <c r="M435" s="111"/>
    </row>
    <row r="436" spans="11:13" x14ac:dyDescent="0.25">
      <c r="K436" s="111"/>
      <c r="L436" s="111"/>
      <c r="M436" s="111"/>
    </row>
    <row r="437" spans="11:13" x14ac:dyDescent="0.25">
      <c r="K437" s="111"/>
      <c r="L437" s="111"/>
      <c r="M437" s="111"/>
    </row>
    <row r="438" spans="11:13" x14ac:dyDescent="0.25">
      <c r="K438" s="111"/>
      <c r="L438" s="111"/>
      <c r="M438" s="111"/>
    </row>
    <row r="439" spans="11:13" x14ac:dyDescent="0.25">
      <c r="K439" s="111"/>
      <c r="L439" s="111"/>
      <c r="M439" s="111"/>
    </row>
    <row r="440" spans="11:13" x14ac:dyDescent="0.25">
      <c r="K440" s="111"/>
      <c r="L440" s="111"/>
      <c r="M440" s="111"/>
    </row>
    <row r="441" spans="11:13" x14ac:dyDescent="0.25">
      <c r="K441" s="111"/>
      <c r="L441" s="111"/>
      <c r="M441" s="111"/>
    </row>
    <row r="442" spans="11:13" x14ac:dyDescent="0.25">
      <c r="K442" s="111"/>
      <c r="L442" s="111"/>
      <c r="M442" s="111"/>
    </row>
    <row r="443" spans="11:13" x14ac:dyDescent="0.25">
      <c r="K443" s="111"/>
      <c r="L443" s="111"/>
      <c r="M443" s="111"/>
    </row>
    <row r="444" spans="11:13" x14ac:dyDescent="0.25">
      <c r="K444" s="111"/>
      <c r="L444" s="111"/>
      <c r="M444" s="111"/>
    </row>
    <row r="445" spans="11:13" x14ac:dyDescent="0.25">
      <c r="K445" s="111"/>
      <c r="L445" s="111"/>
      <c r="M445" s="111"/>
    </row>
    <row r="446" spans="11:13" x14ac:dyDescent="0.25">
      <c r="K446" s="111"/>
      <c r="L446" s="111"/>
      <c r="M446" s="111"/>
    </row>
    <row r="447" spans="11:13" x14ac:dyDescent="0.25">
      <c r="K447" s="111"/>
      <c r="L447" s="111"/>
      <c r="M447" s="111"/>
    </row>
    <row r="448" spans="11:13" x14ac:dyDescent="0.25">
      <c r="K448" s="111"/>
      <c r="L448" s="111"/>
      <c r="M448" s="111"/>
    </row>
    <row r="449" spans="11:13" x14ac:dyDescent="0.25">
      <c r="K449" s="111"/>
      <c r="L449" s="111"/>
      <c r="M449" s="111"/>
    </row>
    <row r="450" spans="11:13" x14ac:dyDescent="0.25">
      <c r="K450" s="111"/>
      <c r="L450" s="111"/>
      <c r="M450" s="111"/>
    </row>
    <row r="451" spans="11:13" x14ac:dyDescent="0.25">
      <c r="K451" s="111"/>
      <c r="L451" s="111"/>
      <c r="M451" s="111"/>
    </row>
    <row r="452" spans="11:13" x14ac:dyDescent="0.25">
      <c r="K452" s="111"/>
      <c r="L452" s="111"/>
      <c r="M452" s="111"/>
    </row>
    <row r="453" spans="11:13" x14ac:dyDescent="0.25">
      <c r="K453" s="111"/>
      <c r="L453" s="111"/>
      <c r="M453" s="111"/>
    </row>
    <row r="454" spans="11:13" x14ac:dyDescent="0.25">
      <c r="K454" s="111"/>
      <c r="L454" s="111"/>
      <c r="M454" s="111"/>
    </row>
    <row r="455" spans="11:13" x14ac:dyDescent="0.25">
      <c r="K455" s="111"/>
      <c r="L455" s="111"/>
      <c r="M455" s="111"/>
    </row>
    <row r="456" spans="11:13" x14ac:dyDescent="0.25">
      <c r="K456" s="111"/>
      <c r="L456" s="111"/>
      <c r="M456" s="111"/>
    </row>
    <row r="457" spans="11:13" x14ac:dyDescent="0.25">
      <c r="K457" s="111"/>
      <c r="L457" s="111"/>
      <c r="M457" s="111"/>
    </row>
    <row r="458" spans="11:13" x14ac:dyDescent="0.25">
      <c r="K458" s="111"/>
      <c r="L458" s="111"/>
      <c r="M458" s="111"/>
    </row>
    <row r="459" spans="11:13" x14ac:dyDescent="0.25">
      <c r="K459" s="111"/>
      <c r="L459" s="111"/>
      <c r="M459" s="111"/>
    </row>
    <row r="460" spans="11:13" x14ac:dyDescent="0.25">
      <c r="K460" s="111"/>
      <c r="L460" s="111"/>
      <c r="M460" s="111"/>
    </row>
    <row r="461" spans="11:13" x14ac:dyDescent="0.25">
      <c r="K461" s="111"/>
      <c r="L461" s="111"/>
      <c r="M461" s="111"/>
    </row>
    <row r="462" spans="11:13" x14ac:dyDescent="0.25">
      <c r="K462" s="111"/>
      <c r="L462" s="111"/>
      <c r="M462" s="111"/>
    </row>
    <row r="463" spans="11:13" x14ac:dyDescent="0.25">
      <c r="K463" s="111"/>
      <c r="L463" s="111"/>
      <c r="M463" s="111"/>
    </row>
    <row r="464" spans="11:13" x14ac:dyDescent="0.25">
      <c r="K464" s="111"/>
      <c r="L464" s="111"/>
      <c r="M464" s="111"/>
    </row>
    <row r="465" spans="11:13" x14ac:dyDescent="0.25">
      <c r="K465" s="111"/>
      <c r="L465" s="111"/>
      <c r="M465" s="111"/>
    </row>
    <row r="466" spans="11:13" x14ac:dyDescent="0.25">
      <c r="K466" s="111"/>
      <c r="L466" s="111"/>
      <c r="M466" s="111"/>
    </row>
    <row r="467" spans="11:13" x14ac:dyDescent="0.25">
      <c r="K467" s="111"/>
      <c r="L467" s="111"/>
      <c r="M467" s="111"/>
    </row>
    <row r="468" spans="11:13" x14ac:dyDescent="0.25">
      <c r="K468" s="111"/>
      <c r="L468" s="111"/>
      <c r="M468" s="111"/>
    </row>
    <row r="469" spans="11:13" x14ac:dyDescent="0.25">
      <c r="K469" s="111"/>
      <c r="L469" s="111"/>
      <c r="M469" s="111"/>
    </row>
    <row r="470" spans="11:13" x14ac:dyDescent="0.25">
      <c r="K470" s="111"/>
      <c r="L470" s="111"/>
      <c r="M470" s="111"/>
    </row>
    <row r="471" spans="11:13" x14ac:dyDescent="0.25">
      <c r="K471" s="111"/>
      <c r="L471" s="111"/>
      <c r="M471" s="111"/>
    </row>
    <row r="472" spans="11:13" x14ac:dyDescent="0.25">
      <c r="K472" s="111"/>
      <c r="L472" s="111"/>
      <c r="M472" s="111"/>
    </row>
    <row r="473" spans="11:13" x14ac:dyDescent="0.25">
      <c r="K473" s="111"/>
      <c r="L473" s="111"/>
      <c r="M473" s="111"/>
    </row>
    <row r="474" spans="11:13" x14ac:dyDescent="0.25">
      <c r="K474" s="111"/>
      <c r="L474" s="111"/>
      <c r="M474" s="111"/>
    </row>
    <row r="475" spans="11:13" x14ac:dyDescent="0.25">
      <c r="K475" s="111"/>
      <c r="L475" s="111"/>
      <c r="M475" s="111"/>
    </row>
    <row r="476" spans="11:13" x14ac:dyDescent="0.25">
      <c r="K476" s="111"/>
      <c r="L476" s="111"/>
      <c r="M476" s="111"/>
    </row>
    <row r="477" spans="11:13" x14ac:dyDescent="0.25">
      <c r="K477" s="111"/>
      <c r="L477" s="111"/>
      <c r="M477" s="111"/>
    </row>
    <row r="478" spans="11:13" x14ac:dyDescent="0.25">
      <c r="K478" s="111"/>
      <c r="L478" s="111"/>
      <c r="M478" s="111"/>
    </row>
    <row r="479" spans="11:13" x14ac:dyDescent="0.25">
      <c r="K479" s="111"/>
      <c r="L479" s="111"/>
      <c r="M479" s="111"/>
    </row>
    <row r="480" spans="11:13" x14ac:dyDescent="0.25">
      <c r="K480" s="111"/>
      <c r="L480" s="111"/>
      <c r="M480" s="111"/>
    </row>
    <row r="481" spans="11:13" x14ac:dyDescent="0.25">
      <c r="K481" s="111"/>
      <c r="L481" s="111"/>
      <c r="M481" s="111"/>
    </row>
    <row r="482" spans="11:13" x14ac:dyDescent="0.25">
      <c r="K482" s="111"/>
      <c r="L482" s="111"/>
      <c r="M482" s="111"/>
    </row>
    <row r="483" spans="11:13" x14ac:dyDescent="0.25">
      <c r="K483" s="111"/>
      <c r="L483" s="111"/>
      <c r="M483" s="111"/>
    </row>
    <row r="484" spans="11:13" x14ac:dyDescent="0.25">
      <c r="K484" s="111"/>
      <c r="L484" s="111"/>
      <c r="M484" s="111"/>
    </row>
    <row r="485" spans="11:13" x14ac:dyDescent="0.25">
      <c r="K485" s="111"/>
      <c r="L485" s="111"/>
      <c r="M485" s="111"/>
    </row>
    <row r="486" spans="11:13" x14ac:dyDescent="0.25">
      <c r="K486" s="111"/>
      <c r="L486" s="111"/>
      <c r="M486" s="111"/>
    </row>
    <row r="487" spans="11:13" x14ac:dyDescent="0.25">
      <c r="K487" s="111"/>
      <c r="L487" s="111"/>
      <c r="M487" s="111"/>
    </row>
    <row r="488" spans="11:13" x14ac:dyDescent="0.25">
      <c r="K488" s="111"/>
      <c r="L488" s="111"/>
      <c r="M488" s="111"/>
    </row>
    <row r="489" spans="11:13" x14ac:dyDescent="0.25">
      <c r="K489" s="111"/>
      <c r="L489" s="111"/>
      <c r="M489" s="111"/>
    </row>
    <row r="490" spans="11:13" x14ac:dyDescent="0.25">
      <c r="K490" s="111"/>
      <c r="L490" s="111"/>
      <c r="M490" s="111"/>
    </row>
    <row r="491" spans="11:13" x14ac:dyDescent="0.25">
      <c r="K491" s="111"/>
      <c r="L491" s="111"/>
      <c r="M491" s="111"/>
    </row>
    <row r="492" spans="11:13" x14ac:dyDescent="0.25">
      <c r="K492" s="111"/>
      <c r="L492" s="111"/>
      <c r="M492" s="111"/>
    </row>
    <row r="493" spans="11:13" x14ac:dyDescent="0.25">
      <c r="K493" s="111"/>
      <c r="L493" s="111"/>
      <c r="M493" s="111"/>
    </row>
    <row r="494" spans="11:13" x14ac:dyDescent="0.25">
      <c r="K494" s="111"/>
      <c r="L494" s="111"/>
      <c r="M494" s="111"/>
    </row>
    <row r="495" spans="11:13" x14ac:dyDescent="0.25">
      <c r="K495" s="111"/>
      <c r="L495" s="111"/>
      <c r="M495" s="111"/>
    </row>
    <row r="496" spans="11:13" x14ac:dyDescent="0.25">
      <c r="K496" s="111"/>
      <c r="L496" s="111"/>
      <c r="M496" s="111"/>
    </row>
    <row r="497" spans="11:13" x14ac:dyDescent="0.25">
      <c r="K497" s="111"/>
      <c r="L497" s="111"/>
      <c r="M497" s="111"/>
    </row>
    <row r="498" spans="11:13" x14ac:dyDescent="0.25">
      <c r="K498" s="111"/>
      <c r="L498" s="111"/>
      <c r="M498" s="111"/>
    </row>
    <row r="499" spans="11:13" x14ac:dyDescent="0.25">
      <c r="K499" s="111"/>
      <c r="L499" s="111"/>
      <c r="M499" s="111"/>
    </row>
    <row r="500" spans="11:13" x14ac:dyDescent="0.25">
      <c r="K500" s="111"/>
      <c r="L500" s="111"/>
      <c r="M500" s="111"/>
    </row>
    <row r="501" spans="11:13" x14ac:dyDescent="0.25">
      <c r="K501" s="111"/>
      <c r="L501" s="111"/>
      <c r="M501" s="111"/>
    </row>
    <row r="502" spans="11:13" x14ac:dyDescent="0.25">
      <c r="K502" s="111"/>
      <c r="L502" s="111"/>
      <c r="M502" s="111"/>
    </row>
    <row r="503" spans="11:13" x14ac:dyDescent="0.25">
      <c r="K503" s="111"/>
      <c r="L503" s="111"/>
      <c r="M503" s="111"/>
    </row>
    <row r="504" spans="11:13" x14ac:dyDescent="0.25">
      <c r="K504" s="111"/>
      <c r="L504" s="111"/>
      <c r="M504" s="111"/>
    </row>
    <row r="505" spans="11:13" x14ac:dyDescent="0.25">
      <c r="K505" s="111"/>
      <c r="L505" s="111"/>
      <c r="M505" s="111"/>
    </row>
    <row r="506" spans="11:13" x14ac:dyDescent="0.25">
      <c r="K506" s="111"/>
      <c r="L506" s="111"/>
      <c r="M506" s="111"/>
    </row>
    <row r="507" spans="11:13" x14ac:dyDescent="0.25">
      <c r="K507" s="111"/>
      <c r="L507" s="111"/>
      <c r="M507" s="111"/>
    </row>
    <row r="508" spans="11:13" x14ac:dyDescent="0.25">
      <c r="K508" s="111"/>
      <c r="L508" s="111"/>
      <c r="M508" s="111"/>
    </row>
    <row r="509" spans="11:13" x14ac:dyDescent="0.25">
      <c r="K509" s="111"/>
      <c r="L509" s="111"/>
      <c r="M509" s="111"/>
    </row>
    <row r="510" spans="11:13" x14ac:dyDescent="0.25">
      <c r="K510" s="111"/>
      <c r="L510" s="111"/>
      <c r="M510" s="111"/>
    </row>
    <row r="511" spans="11:13" x14ac:dyDescent="0.25">
      <c r="K511" s="111"/>
      <c r="L511" s="111"/>
      <c r="M511" s="111"/>
    </row>
    <row r="512" spans="11:13" x14ac:dyDescent="0.25">
      <c r="K512" s="111"/>
      <c r="L512" s="111"/>
      <c r="M512" s="111"/>
    </row>
    <row r="513" spans="11:13" x14ac:dyDescent="0.25">
      <c r="K513" s="111"/>
      <c r="L513" s="111"/>
      <c r="M513" s="111"/>
    </row>
    <row r="514" spans="11:13" x14ac:dyDescent="0.25">
      <c r="K514" s="111"/>
      <c r="L514" s="111"/>
      <c r="M514" s="111"/>
    </row>
    <row r="515" spans="11:13" x14ac:dyDescent="0.25">
      <c r="K515" s="111"/>
      <c r="L515" s="111"/>
      <c r="M515" s="111"/>
    </row>
    <row r="516" spans="11:13" x14ac:dyDescent="0.25">
      <c r="K516" s="111"/>
      <c r="L516" s="111"/>
      <c r="M516" s="111"/>
    </row>
    <row r="517" spans="11:13" x14ac:dyDescent="0.25">
      <c r="K517" s="111"/>
      <c r="L517" s="111"/>
      <c r="M517" s="111"/>
    </row>
    <row r="518" spans="11:13" x14ac:dyDescent="0.25">
      <c r="K518" s="111"/>
      <c r="L518" s="111"/>
      <c r="M518" s="111"/>
    </row>
    <row r="519" spans="11:13" x14ac:dyDescent="0.25">
      <c r="K519" s="111"/>
      <c r="L519" s="111"/>
      <c r="M519" s="111"/>
    </row>
    <row r="520" spans="11:13" x14ac:dyDescent="0.25">
      <c r="K520" s="111"/>
      <c r="L520" s="111"/>
      <c r="M520" s="111"/>
    </row>
    <row r="521" spans="11:13" x14ac:dyDescent="0.25">
      <c r="K521" s="111"/>
      <c r="L521" s="111"/>
      <c r="M521" s="111"/>
    </row>
    <row r="522" spans="11:13" x14ac:dyDescent="0.25">
      <c r="K522" s="111"/>
      <c r="L522" s="111"/>
      <c r="M522" s="111"/>
    </row>
    <row r="523" spans="11:13" x14ac:dyDescent="0.25">
      <c r="K523" s="111"/>
      <c r="L523" s="111"/>
      <c r="M523" s="111"/>
    </row>
    <row r="524" spans="11:13" x14ac:dyDescent="0.25">
      <c r="K524" s="111"/>
      <c r="L524" s="111"/>
      <c r="M524" s="111"/>
    </row>
    <row r="525" spans="11:13" x14ac:dyDescent="0.25">
      <c r="K525" s="111"/>
      <c r="L525" s="111"/>
      <c r="M525" s="111"/>
    </row>
    <row r="526" spans="11:13" x14ac:dyDescent="0.25">
      <c r="K526" s="111"/>
      <c r="L526" s="111"/>
      <c r="M526" s="111"/>
    </row>
    <row r="527" spans="11:13" x14ac:dyDescent="0.25">
      <c r="K527" s="111"/>
      <c r="L527" s="111"/>
      <c r="M527" s="111"/>
    </row>
    <row r="528" spans="11:13" x14ac:dyDescent="0.25">
      <c r="K528" s="111"/>
      <c r="L528" s="111"/>
      <c r="M528" s="111"/>
    </row>
    <row r="529" spans="11:13" x14ac:dyDescent="0.25">
      <c r="K529" s="111"/>
      <c r="L529" s="111"/>
      <c r="M529" s="111"/>
    </row>
    <row r="530" spans="11:13" x14ac:dyDescent="0.25">
      <c r="K530" s="111"/>
      <c r="L530" s="111"/>
      <c r="M530" s="111"/>
    </row>
    <row r="531" spans="11:13" x14ac:dyDescent="0.25">
      <c r="K531" s="111"/>
      <c r="L531" s="111"/>
      <c r="M531" s="111"/>
    </row>
    <row r="532" spans="11:13" x14ac:dyDescent="0.25">
      <c r="K532" s="111"/>
      <c r="L532" s="111"/>
      <c r="M532" s="111"/>
    </row>
    <row r="533" spans="11:13" x14ac:dyDescent="0.25">
      <c r="K533" s="111"/>
      <c r="L533" s="111"/>
      <c r="M533" s="111"/>
    </row>
    <row r="534" spans="11:13" x14ac:dyDescent="0.25">
      <c r="K534" s="111"/>
      <c r="L534" s="111"/>
      <c r="M534" s="111"/>
    </row>
    <row r="535" spans="11:13" x14ac:dyDescent="0.25">
      <c r="K535" s="111"/>
      <c r="L535" s="111"/>
      <c r="M535" s="111"/>
    </row>
    <row r="536" spans="11:13" x14ac:dyDescent="0.25">
      <c r="K536" s="111"/>
      <c r="L536" s="111"/>
      <c r="M536" s="111"/>
    </row>
    <row r="537" spans="11:13" x14ac:dyDescent="0.25">
      <c r="K537" s="111"/>
      <c r="L537" s="111"/>
      <c r="M537" s="111"/>
    </row>
    <row r="538" spans="11:13" x14ac:dyDescent="0.25">
      <c r="K538" s="111"/>
      <c r="L538" s="111"/>
      <c r="M538" s="111"/>
    </row>
    <row r="539" spans="11:13" x14ac:dyDescent="0.25">
      <c r="K539" s="111"/>
      <c r="L539" s="111"/>
      <c r="M539" s="111"/>
    </row>
    <row r="540" spans="11:13" x14ac:dyDescent="0.25">
      <c r="K540" s="111"/>
      <c r="L540" s="111"/>
      <c r="M540" s="111"/>
    </row>
    <row r="541" spans="11:13" x14ac:dyDescent="0.25">
      <c r="K541" s="111"/>
      <c r="L541" s="111"/>
      <c r="M541" s="111"/>
    </row>
    <row r="542" spans="11:13" x14ac:dyDescent="0.25">
      <c r="K542" s="111"/>
      <c r="L542" s="111"/>
      <c r="M542" s="111"/>
    </row>
    <row r="543" spans="11:13" x14ac:dyDescent="0.25">
      <c r="K543" s="111"/>
      <c r="L543" s="111"/>
      <c r="M543" s="111"/>
    </row>
    <row r="544" spans="11:13" x14ac:dyDescent="0.25">
      <c r="K544" s="111"/>
      <c r="L544" s="111"/>
      <c r="M544" s="111"/>
    </row>
    <row r="545" spans="11:13" x14ac:dyDescent="0.25">
      <c r="K545" s="111"/>
      <c r="L545" s="111"/>
      <c r="M545" s="111"/>
    </row>
    <row r="546" spans="11:13" x14ac:dyDescent="0.25">
      <c r="K546" s="111"/>
      <c r="L546" s="111"/>
      <c r="M546" s="111"/>
    </row>
    <row r="547" spans="11:13" x14ac:dyDescent="0.25">
      <c r="K547" s="111"/>
      <c r="L547" s="111"/>
      <c r="M547" s="111"/>
    </row>
    <row r="548" spans="11:13" x14ac:dyDescent="0.25">
      <c r="K548" s="111"/>
      <c r="L548" s="111"/>
      <c r="M548" s="111"/>
    </row>
    <row r="549" spans="11:13" x14ac:dyDescent="0.25">
      <c r="K549" s="111"/>
      <c r="L549" s="111"/>
      <c r="M549" s="111"/>
    </row>
    <row r="550" spans="11:13" x14ac:dyDescent="0.25">
      <c r="K550" s="111"/>
      <c r="L550" s="111"/>
      <c r="M550" s="111"/>
    </row>
    <row r="551" spans="11:13" x14ac:dyDescent="0.25">
      <c r="K551" s="111"/>
      <c r="L551" s="111"/>
      <c r="M551" s="111"/>
    </row>
    <row r="552" spans="11:13" x14ac:dyDescent="0.25">
      <c r="K552" s="111"/>
      <c r="L552" s="111"/>
      <c r="M552" s="111"/>
    </row>
    <row r="553" spans="11:13" x14ac:dyDescent="0.25">
      <c r="K553" s="111"/>
      <c r="L553" s="111"/>
      <c r="M553" s="111"/>
    </row>
    <row r="554" spans="11:13" x14ac:dyDescent="0.25">
      <c r="K554" s="111"/>
      <c r="L554" s="111"/>
      <c r="M554" s="111"/>
    </row>
    <row r="555" spans="11:13" x14ac:dyDescent="0.25">
      <c r="K555" s="111"/>
      <c r="L555" s="111"/>
      <c r="M555" s="111"/>
    </row>
    <row r="556" spans="11:13" x14ac:dyDescent="0.25">
      <c r="K556" s="111"/>
      <c r="L556" s="111"/>
      <c r="M556" s="111"/>
    </row>
    <row r="557" spans="11:13" x14ac:dyDescent="0.25">
      <c r="K557" s="111"/>
      <c r="L557" s="111"/>
      <c r="M557" s="111"/>
    </row>
  </sheetData>
  <autoFilter ref="A3:AB306" xr:uid="{00000000-0009-0000-0000-000004000000}">
    <filterColumn colId="10">
      <filters>
        <filter val="0"/>
      </filters>
    </filterColumn>
  </autoFilter>
  <mergeCells count="28">
    <mergeCell ref="A2:D2"/>
    <mergeCell ref="P2:U2"/>
    <mergeCell ref="G2:I2"/>
    <mergeCell ref="K2:M2"/>
    <mergeCell ref="Z5:Z9"/>
    <mergeCell ref="G1:I1"/>
    <mergeCell ref="K1:M1"/>
    <mergeCell ref="P1:U1"/>
    <mergeCell ref="Z22:Z70"/>
    <mergeCell ref="AA22:AA70"/>
    <mergeCell ref="AA5:AA9"/>
    <mergeCell ref="W327:AB335"/>
    <mergeCell ref="W317:AB325"/>
    <mergeCell ref="Z71:Z88"/>
    <mergeCell ref="AA71:AA88"/>
    <mergeCell ref="AB71:AB88"/>
    <mergeCell ref="Z89:Z94"/>
    <mergeCell ref="AA89:AA94"/>
    <mergeCell ref="AB89:AB94"/>
    <mergeCell ref="AB22:AB70"/>
    <mergeCell ref="Z95:Z101"/>
    <mergeCell ref="AA95:AA101"/>
    <mergeCell ref="AB95:AB101"/>
    <mergeCell ref="W2:AB2"/>
    <mergeCell ref="AB5:AB9"/>
    <mergeCell ref="Z10:Z21"/>
    <mergeCell ref="AA10:AA21"/>
    <mergeCell ref="AB10:AB21"/>
  </mergeCells>
  <conditionalFormatting sqref="R4:T4 S90:S101 T105:T114 R105:R299 R300:T306 S115:T183 R102:T104 S5:S70 P4:P306 R5:R101 T5:T101">
    <cfRule type="cellIs" dxfId="2272" priority="20" operator="greaterThan">
      <formula>1.5</formula>
    </cfRule>
    <cfRule type="cellIs" dxfId="2271" priority="21" operator="greaterThan">
      <formula>0.5</formula>
    </cfRule>
  </conditionalFormatting>
  <conditionalFormatting sqref="S71:S89 S105:S114">
    <cfRule type="cellIs" dxfId="2270" priority="14" operator="greaterThan">
      <formula>1.5</formula>
    </cfRule>
    <cfRule type="cellIs" dxfId="2269" priority="15" operator="greaterThan">
      <formula>0.5</formula>
    </cfRule>
  </conditionalFormatting>
  <conditionalFormatting sqref="T184:T299">
    <cfRule type="cellIs" dxfId="2268" priority="9" operator="greaterThan">
      <formula>1.5</formula>
    </cfRule>
    <cfRule type="cellIs" dxfId="2267" priority="10" operator="greaterThan">
      <formula>0.5</formula>
    </cfRule>
  </conditionalFormatting>
  <conditionalFormatting sqref="S184:S299">
    <cfRule type="cellIs" dxfId="2266" priority="7" operator="greaterThan">
      <formula>1.5</formula>
    </cfRule>
    <cfRule type="cellIs" dxfId="2265" priority="8" operator="greaterThan">
      <formula>0.5</formula>
    </cfRule>
  </conditionalFormatting>
  <conditionalFormatting sqref="K184:M306">
    <cfRule type="colorScale" priority="1910">
      <colorScale>
        <cfvo type="min"/>
        <cfvo type="percentile" val="50"/>
        <cfvo type="max"/>
        <color rgb="FFF8696B"/>
        <color rgb="FFFFEB84"/>
        <color rgb="FF63BE7B"/>
      </colorScale>
    </cfRule>
  </conditionalFormatting>
  <conditionalFormatting sqref="K102:M183">
    <cfRule type="colorScale" priority="2251">
      <colorScale>
        <cfvo type="min"/>
        <cfvo type="percentile" val="50"/>
        <cfvo type="max"/>
        <color rgb="FFF8696B"/>
        <color rgb="FFFFEB84"/>
        <color rgb="FF63BE7B"/>
      </colorScale>
    </cfRule>
  </conditionalFormatting>
  <conditionalFormatting sqref="K4:M101">
    <cfRule type="colorScale" priority="1">
      <colorScale>
        <cfvo type="num" val="0"/>
        <cfvo type="num" val="1"/>
        <color rgb="FFFF0000"/>
        <color rgb="FF00B050"/>
      </colorScale>
    </cfRule>
  </conditionalFormatting>
  <pageMargins left="0.70866141732283472" right="0.70866141732283472" top="0.74803149606299213" bottom="0.74803149606299213" header="0.31496062992125984" footer="0.31496062992125984"/>
  <pageSetup paperSize="8" scale="33" orientation="portrait" r:id="rId1"/>
  <ignoredErrors>
    <ignoredError sqref="P309 R309 T309 R31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J50"/>
  <sheetViews>
    <sheetView workbookViewId="0">
      <selection activeCell="C20" sqref="C20"/>
    </sheetView>
  </sheetViews>
  <sheetFormatPr defaultRowHeight="15" x14ac:dyDescent="0.25"/>
  <cols>
    <col min="1" max="1" width="9.140625" style="54"/>
    <col min="2" max="2" width="67.42578125" style="54" bestFit="1" customWidth="1"/>
    <col min="3" max="3" width="30.7109375" style="54" customWidth="1"/>
    <col min="4" max="4" width="13" style="54" customWidth="1"/>
    <col min="5" max="6" width="9.140625" style="54"/>
  </cols>
  <sheetData>
    <row r="1" spans="2:10" ht="15.75" thickBot="1" x14ac:dyDescent="0.3"/>
    <row r="2" spans="2:10" x14ac:dyDescent="0.25">
      <c r="B2" s="37" t="s">
        <v>39</v>
      </c>
      <c r="C2" s="38"/>
      <c r="D2" s="39"/>
      <c r="H2" s="233" t="s">
        <v>213</v>
      </c>
      <c r="I2" s="179"/>
      <c r="J2" s="170"/>
    </row>
    <row r="3" spans="2:10" ht="15.75" thickBot="1" x14ac:dyDescent="0.3">
      <c r="B3" s="40"/>
      <c r="C3" s="338"/>
      <c r="D3" s="42"/>
      <c r="H3" s="234" t="s">
        <v>214</v>
      </c>
      <c r="I3" s="180"/>
      <c r="J3" s="177"/>
    </row>
    <row r="4" spans="2:10" x14ac:dyDescent="0.25">
      <c r="B4" s="40" t="s">
        <v>40</v>
      </c>
      <c r="C4" s="400" t="s">
        <v>345</v>
      </c>
      <c r="D4" s="42" t="str">
        <f>IF(C4="","Enter",IFERROR(IF(VLOOKUP(C4,'[3]5. SOC energy outages'!$CF$6:$CF$77,1,FALSE)=C4,"Enter",""),"Check circuit code!"))</f>
        <v>Enter</v>
      </c>
    </row>
    <row r="5" spans="2:10" x14ac:dyDescent="0.25">
      <c r="B5" s="40"/>
      <c r="C5" s="338"/>
      <c r="D5" s="42"/>
    </row>
    <row r="6" spans="2:10" x14ac:dyDescent="0.25">
      <c r="B6" s="40" t="s">
        <v>42</v>
      </c>
      <c r="C6" s="339">
        <v>5</v>
      </c>
      <c r="D6" s="42" t="s">
        <v>41</v>
      </c>
    </row>
    <row r="7" spans="2:10" x14ac:dyDescent="0.25">
      <c r="B7" s="40"/>
      <c r="C7" s="338"/>
      <c r="D7" s="42"/>
    </row>
    <row r="8" spans="2:10" x14ac:dyDescent="0.25">
      <c r="B8" s="40" t="s">
        <v>43</v>
      </c>
      <c r="C8" s="339" t="s">
        <v>260</v>
      </c>
      <c r="D8" s="42" t="s">
        <v>44</v>
      </c>
    </row>
    <row r="9" spans="2:10" x14ac:dyDescent="0.25">
      <c r="B9" s="40"/>
      <c r="C9" s="338"/>
      <c r="D9" s="42"/>
    </row>
    <row r="10" spans="2:10" x14ac:dyDescent="0.25">
      <c r="B10" s="40" t="s">
        <v>45</v>
      </c>
      <c r="C10" s="44" t="s">
        <v>260</v>
      </c>
      <c r="D10" s="42" t="s">
        <v>44</v>
      </c>
    </row>
    <row r="11" spans="2:10" x14ac:dyDescent="0.25">
      <c r="B11" s="40"/>
      <c r="C11" s="41"/>
      <c r="D11" s="42"/>
    </row>
    <row r="12" spans="2:10" x14ac:dyDescent="0.25">
      <c r="B12" s="40" t="s">
        <v>346</v>
      </c>
      <c r="C12" s="43"/>
      <c r="D12" s="42" t="s">
        <v>41</v>
      </c>
    </row>
    <row r="13" spans="2:10" x14ac:dyDescent="0.25">
      <c r="B13" s="401" t="s">
        <v>347</v>
      </c>
      <c r="C13" s="43"/>
      <c r="D13" s="42" t="s">
        <v>41</v>
      </c>
    </row>
    <row r="14" spans="2:10" x14ac:dyDescent="0.25">
      <c r="B14" s="401" t="s">
        <v>348</v>
      </c>
      <c r="C14" s="43"/>
      <c r="D14" s="42" t="s">
        <v>41</v>
      </c>
    </row>
    <row r="15" spans="2:10" x14ac:dyDescent="0.25">
      <c r="B15" s="401" t="s">
        <v>349</v>
      </c>
      <c r="C15" s="43"/>
      <c r="D15" s="42" t="s">
        <v>41</v>
      </c>
    </row>
    <row r="16" spans="2:10" x14ac:dyDescent="0.25">
      <c r="B16" s="40"/>
      <c r="C16" s="45"/>
      <c r="D16" s="42"/>
    </row>
    <row r="17" spans="2:4" x14ac:dyDescent="0.25">
      <c r="B17" s="40" t="s">
        <v>46</v>
      </c>
      <c r="C17" s="43"/>
      <c r="D17" s="42" t="s">
        <v>41</v>
      </c>
    </row>
    <row r="18" spans="2:4" x14ac:dyDescent="0.25">
      <c r="B18" s="40"/>
      <c r="C18" s="45"/>
      <c r="D18" s="42"/>
    </row>
    <row r="19" spans="2:4" x14ac:dyDescent="0.25">
      <c r="B19" s="40" t="s">
        <v>47</v>
      </c>
      <c r="C19" s="44">
        <v>23</v>
      </c>
      <c r="D19" s="42" t="s">
        <v>41</v>
      </c>
    </row>
    <row r="20" spans="2:4" x14ac:dyDescent="0.25">
      <c r="B20" s="40"/>
      <c r="C20" s="41"/>
      <c r="D20" s="42"/>
    </row>
    <row r="21" spans="2:4" x14ac:dyDescent="0.25">
      <c r="B21" s="40" t="s">
        <v>48</v>
      </c>
      <c r="C21" s="46">
        <v>33</v>
      </c>
      <c r="D21" s="42" t="s">
        <v>44</v>
      </c>
    </row>
    <row r="22" spans="2:4" x14ac:dyDescent="0.25">
      <c r="B22" s="40"/>
      <c r="C22" s="41"/>
      <c r="D22" s="42"/>
    </row>
    <row r="23" spans="2:4" x14ac:dyDescent="0.25">
      <c r="B23" s="40" t="s">
        <v>49</v>
      </c>
      <c r="C23" s="47" t="s">
        <v>260</v>
      </c>
      <c r="D23" s="42" t="s">
        <v>44</v>
      </c>
    </row>
    <row r="24" spans="2:4" x14ac:dyDescent="0.25">
      <c r="B24" s="40"/>
      <c r="C24" s="48"/>
      <c r="D24" s="42"/>
    </row>
    <row r="25" spans="2:4" x14ac:dyDescent="0.25">
      <c r="B25" s="40" t="s">
        <v>50</v>
      </c>
      <c r="C25" s="49">
        <v>8.1110000000000007</v>
      </c>
      <c r="D25" s="42" t="str">
        <f>IF(OR(C25="",C25=C266),"Enter","Check length of sections!")</f>
        <v>Check length of sections!</v>
      </c>
    </row>
    <row r="26" spans="2:4" x14ac:dyDescent="0.25">
      <c r="B26" s="40"/>
      <c r="C26" s="48"/>
      <c r="D26" s="42"/>
    </row>
    <row r="27" spans="2:4" x14ac:dyDescent="0.25">
      <c r="B27" s="40" t="s">
        <v>51</v>
      </c>
      <c r="C27" s="47" t="s">
        <v>261</v>
      </c>
      <c r="D27" s="42" t="s">
        <v>44</v>
      </c>
    </row>
    <row r="28" spans="2:4" x14ac:dyDescent="0.25">
      <c r="B28" s="40"/>
      <c r="C28" s="48"/>
      <c r="D28" s="42"/>
    </row>
    <row r="29" spans="2:4" x14ac:dyDescent="0.25">
      <c r="B29" s="50" t="s">
        <v>52</v>
      </c>
      <c r="C29" s="47" t="s">
        <v>262</v>
      </c>
      <c r="D29" s="42" t="s">
        <v>44</v>
      </c>
    </row>
    <row r="30" spans="2:4" x14ac:dyDescent="0.25">
      <c r="B30" s="40"/>
      <c r="C30" s="48"/>
      <c r="D30" s="42"/>
    </row>
    <row r="31" spans="2:4" x14ac:dyDescent="0.25">
      <c r="B31" s="50" t="s">
        <v>53</v>
      </c>
      <c r="C31" s="49" t="s">
        <v>263</v>
      </c>
      <c r="D31" s="42" t="s">
        <v>44</v>
      </c>
    </row>
    <row r="32" spans="2:4" x14ac:dyDescent="0.25">
      <c r="B32" s="40"/>
      <c r="C32" s="48"/>
      <c r="D32" s="42"/>
    </row>
    <row r="33" spans="2:4" x14ac:dyDescent="0.25">
      <c r="B33" s="40" t="s">
        <v>54</v>
      </c>
      <c r="C33" s="47" t="s">
        <v>264</v>
      </c>
      <c r="D33" s="42" t="s">
        <v>44</v>
      </c>
    </row>
    <row r="34" spans="2:4" x14ac:dyDescent="0.25">
      <c r="B34" s="40"/>
      <c r="C34" s="48"/>
      <c r="D34" s="42"/>
    </row>
    <row r="35" spans="2:4" x14ac:dyDescent="0.25">
      <c r="B35" s="40" t="s">
        <v>55</v>
      </c>
      <c r="C35" s="47" t="s">
        <v>265</v>
      </c>
      <c r="D35" s="42" t="s">
        <v>44</v>
      </c>
    </row>
    <row r="36" spans="2:4" x14ac:dyDescent="0.25">
      <c r="B36" s="40"/>
      <c r="C36" s="48"/>
      <c r="D36" s="42"/>
    </row>
    <row r="37" spans="2:4" x14ac:dyDescent="0.25">
      <c r="B37" s="40" t="s">
        <v>56</v>
      </c>
      <c r="C37" s="47" t="s">
        <v>266</v>
      </c>
      <c r="D37" s="42" t="s">
        <v>44</v>
      </c>
    </row>
    <row r="38" spans="2:4" x14ac:dyDescent="0.25">
      <c r="B38" s="40"/>
      <c r="C38" s="48"/>
      <c r="D38" s="42"/>
    </row>
    <row r="39" spans="2:4" x14ac:dyDescent="0.25">
      <c r="B39" s="40" t="s">
        <v>251</v>
      </c>
      <c r="C39" s="340">
        <v>0</v>
      </c>
      <c r="D39" s="42" t="s">
        <v>41</v>
      </c>
    </row>
    <row r="40" spans="2:4" x14ac:dyDescent="0.25">
      <c r="B40" s="40"/>
      <c r="C40" s="48"/>
      <c r="D40" s="42"/>
    </row>
    <row r="41" spans="2:4" x14ac:dyDescent="0.25">
      <c r="B41" s="40" t="s">
        <v>252</v>
      </c>
      <c r="C41" s="340">
        <v>0</v>
      </c>
      <c r="D41" s="42" t="s">
        <v>41</v>
      </c>
    </row>
    <row r="42" spans="2:4" x14ac:dyDescent="0.25">
      <c r="B42" s="40"/>
      <c r="C42" s="48"/>
      <c r="D42" s="42"/>
    </row>
    <row r="43" spans="2:4" x14ac:dyDescent="0.25">
      <c r="B43" s="40" t="s">
        <v>253</v>
      </c>
      <c r="C43" s="340">
        <v>0.03</v>
      </c>
      <c r="D43" s="42" t="s">
        <v>41</v>
      </c>
    </row>
    <row r="44" spans="2:4" x14ac:dyDescent="0.25">
      <c r="B44" s="40"/>
      <c r="C44" s="48"/>
      <c r="D44" s="42"/>
    </row>
    <row r="45" spans="2:4" x14ac:dyDescent="0.25">
      <c r="B45" s="40" t="s">
        <v>57</v>
      </c>
      <c r="C45" s="49">
        <v>2015</v>
      </c>
      <c r="D45" s="42" t="s">
        <v>44</v>
      </c>
    </row>
    <row r="46" spans="2:4" x14ac:dyDescent="0.25">
      <c r="B46" s="40"/>
      <c r="C46" s="48"/>
      <c r="D46" s="42"/>
    </row>
    <row r="47" spans="2:4" x14ac:dyDescent="0.25">
      <c r="B47" s="40" t="s">
        <v>58</v>
      </c>
      <c r="C47" s="49">
        <v>45</v>
      </c>
      <c r="D47" s="42" t="s">
        <v>44</v>
      </c>
    </row>
    <row r="48" spans="2:4" x14ac:dyDescent="0.25">
      <c r="B48" s="40"/>
      <c r="C48" s="48"/>
      <c r="D48" s="42"/>
    </row>
    <row r="49" spans="2:4" x14ac:dyDescent="0.25">
      <c r="B49" s="40" t="s">
        <v>59</v>
      </c>
      <c r="C49" s="47" t="s">
        <v>267</v>
      </c>
      <c r="D49" s="42" t="s">
        <v>44</v>
      </c>
    </row>
    <row r="50" spans="2:4" x14ac:dyDescent="0.25">
      <c r="B50" s="51"/>
      <c r="C50" s="52"/>
      <c r="D50" s="53"/>
    </row>
  </sheetData>
  <conditionalFormatting sqref="C50">
    <cfRule type="cellIs" dxfId="2264" priority="3" operator="equal">
      <formula>"Surface Layed"</formula>
    </cfRule>
  </conditionalFormatting>
  <conditionalFormatting sqref="D25">
    <cfRule type="containsText" dxfId="2263" priority="2" operator="containsText" text="Check length of sections!">
      <formula>NOT(ISERROR(SEARCH("Check length of sections!",D25)))</formula>
    </cfRule>
  </conditionalFormatting>
  <conditionalFormatting sqref="D4">
    <cfRule type="containsText" dxfId="2262" priority="1" operator="containsText" text="Check circuit code!">
      <formula>NOT(ISERROR(SEARCH("Check circuit code!",D4)))</formula>
    </cfRule>
  </conditionalFormatting>
  <dataValidations count="12">
    <dataValidation type="whole" operator="greaterThanOrEqual" allowBlank="1" showInputMessage="1" showErrorMessage="1" sqref="C19" xr:uid="{3BFCFDF9-5F02-4846-A274-90295C85AFAC}">
      <formula1>9</formula1>
    </dataValidation>
    <dataValidation type="list" allowBlank="1" showInputMessage="1" showErrorMessage="1" sqref="C31" xr:uid="{56767651-7F73-44A9-A35A-386DD0F83273}">
      <formula1>Existing</formula1>
    </dataValidation>
    <dataValidation type="list" allowBlank="1" showInputMessage="1" showErrorMessage="1" sqref="C29" xr:uid="{87A009CD-FF44-4F4D-B605-45716FA0F81A}">
      <formula1>Planned</formula1>
    </dataValidation>
    <dataValidation type="list" allowBlank="1" showInputMessage="1" showErrorMessage="1" sqref="C21" xr:uid="{D8638DFB-69D5-4D32-B0DE-A875DAB5ABD5}">
      <formula1>$C$290:$C$291</formula1>
    </dataValidation>
    <dataValidation type="list" allowBlank="1" showInputMessage="1" showErrorMessage="1" sqref="C27" xr:uid="{667289D0-088D-4B55-AB1F-F1B8BEF97FBA}">
      <formula1>$E$290:$E$291</formula1>
    </dataValidation>
    <dataValidation type="list" allowBlank="1" showInputMessage="1" showErrorMessage="1" sqref="C35" xr:uid="{96463094-E026-4CAA-9C5D-583F69CAC103}">
      <formula1>$M$290:$M$292</formula1>
    </dataValidation>
    <dataValidation type="list" allowBlank="1" showInputMessage="1" showErrorMessage="1" sqref="C37" xr:uid="{55203976-535E-4F30-BD33-EE5F787B15C2}">
      <formula1>$N$290:$N$292</formula1>
    </dataValidation>
    <dataValidation type="list" allowBlank="1" showInputMessage="1" showErrorMessage="1" sqref="C49" xr:uid="{CEFA47F7-C1AF-4018-8B47-A8A94ED3F61A}">
      <formula1>$Q$290:$Q$291</formula1>
    </dataValidation>
    <dataValidation type="list" allowBlank="1" showInputMessage="1" showErrorMessage="1" sqref="C47" xr:uid="{6D3547F6-E905-43DE-9D5D-9F05F220D53F}">
      <formula1>$P$290</formula1>
    </dataValidation>
    <dataValidation type="list" allowBlank="1" showInputMessage="1" showErrorMessage="1" sqref="C45" xr:uid="{A3B44853-5510-4FCB-AE03-822744DF281C}">
      <formula1>$O$290</formula1>
    </dataValidation>
    <dataValidation type="list" allowBlank="1" showInputMessage="1" showErrorMessage="1" sqref="C33" xr:uid="{34D60159-8F64-4146-9CC6-DA095F1A9ACB}">
      <formula1>INDIRECT($A$43)</formula1>
    </dataValidation>
    <dataValidation type="list" allowBlank="1" showInputMessage="1" showErrorMessage="1" sqref="C8 C10 C23" xr:uid="{20E39418-30CF-4E49-AC8C-571C93945C4E}">
      <formula1>$C$294:$C$295</formula1>
    </dataValidation>
  </dataValidations>
  <pageMargins left="0.70866141732283472" right="0.70866141732283472" top="0.74803149606299213" bottom="0.74803149606299213"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AC510"/>
  <sheetViews>
    <sheetView zoomScale="85" zoomScaleNormal="85" workbookViewId="0">
      <selection activeCell="W14" sqref="W14"/>
    </sheetView>
  </sheetViews>
  <sheetFormatPr defaultRowHeight="15" x14ac:dyDescent="0.25"/>
  <sheetData>
    <row r="1" spans="1:22" x14ac:dyDescent="0.25">
      <c r="A1" t="s">
        <v>66</v>
      </c>
    </row>
    <row r="2" spans="1:22" x14ac:dyDescent="0.25">
      <c r="A2" s="36" t="s">
        <v>67</v>
      </c>
      <c r="V2" t="s">
        <v>223</v>
      </c>
    </row>
    <row r="4" spans="1:22" x14ac:dyDescent="0.25">
      <c r="A4" s="55" t="s">
        <v>144</v>
      </c>
      <c r="B4" s="65"/>
      <c r="C4" s="65"/>
      <c r="D4" s="65"/>
      <c r="E4" s="65"/>
      <c r="F4" s="65"/>
      <c r="G4" s="65"/>
    </row>
    <row r="5" spans="1:22" x14ac:dyDescent="0.25">
      <c r="A5" s="55" t="s">
        <v>148</v>
      </c>
      <c r="B5" s="65"/>
      <c r="C5" s="65"/>
      <c r="D5" s="65"/>
      <c r="E5" s="65"/>
      <c r="F5" s="65"/>
      <c r="G5" s="65"/>
    </row>
    <row r="6" spans="1:22" x14ac:dyDescent="0.25">
      <c r="A6" s="55" t="s">
        <v>161</v>
      </c>
      <c r="B6" s="65"/>
      <c r="C6" s="65"/>
      <c r="D6" s="65"/>
      <c r="E6" s="65"/>
      <c r="F6" s="65"/>
      <c r="G6" s="65"/>
    </row>
    <row r="7" spans="1:22" x14ac:dyDescent="0.25">
      <c r="A7" s="55" t="s">
        <v>149</v>
      </c>
      <c r="B7" s="65"/>
      <c r="C7" s="65"/>
      <c r="D7" s="65"/>
      <c r="E7" s="65"/>
      <c r="F7" s="65"/>
      <c r="G7" s="65"/>
    </row>
    <row r="8" spans="1:22" x14ac:dyDescent="0.25">
      <c r="A8" s="262" t="s">
        <v>150</v>
      </c>
      <c r="B8" s="65"/>
      <c r="C8" s="65"/>
      <c r="D8" s="65"/>
      <c r="E8" s="65"/>
      <c r="F8" s="65"/>
      <c r="G8" s="65"/>
    </row>
    <row r="9" spans="1:22" x14ac:dyDescent="0.25">
      <c r="A9" s="55" t="s">
        <v>151</v>
      </c>
      <c r="B9" s="65"/>
      <c r="C9" s="65"/>
      <c r="D9" s="65"/>
      <c r="E9" s="65"/>
      <c r="F9" s="65"/>
      <c r="G9" s="65"/>
    </row>
    <row r="10" spans="1:22" x14ac:dyDescent="0.25">
      <c r="A10" s="55" t="s">
        <v>152</v>
      </c>
      <c r="B10" s="65"/>
      <c r="C10" s="65"/>
      <c r="D10" s="65"/>
      <c r="E10" s="65"/>
      <c r="F10" s="65"/>
      <c r="G10" s="65"/>
    </row>
    <row r="11" spans="1:22" x14ac:dyDescent="0.25">
      <c r="A11" s="55" t="s">
        <v>153</v>
      </c>
      <c r="B11" s="65"/>
      <c r="C11" s="65"/>
      <c r="D11" s="65"/>
      <c r="E11" s="65"/>
      <c r="F11" s="65"/>
      <c r="G11" s="65"/>
    </row>
    <row r="12" spans="1:22" x14ac:dyDescent="0.25">
      <c r="A12" s="55" t="s">
        <v>154</v>
      </c>
      <c r="B12" s="65"/>
      <c r="C12" s="65"/>
      <c r="D12" s="65"/>
      <c r="E12" s="65"/>
      <c r="F12" s="65"/>
      <c r="G12" s="65"/>
    </row>
    <row r="14" spans="1:22" x14ac:dyDescent="0.25">
      <c r="A14" s="55" t="s">
        <v>145</v>
      </c>
    </row>
    <row r="15" spans="1:22" x14ac:dyDescent="0.25">
      <c r="A15" s="55" t="s">
        <v>146</v>
      </c>
    </row>
    <row r="16" spans="1:22" x14ac:dyDescent="0.25">
      <c r="A16" s="55" t="s">
        <v>147</v>
      </c>
    </row>
    <row r="119" spans="27:27" x14ac:dyDescent="0.25">
      <c r="AA119" t="s">
        <v>350</v>
      </c>
    </row>
    <row r="159" spans="27:27" x14ac:dyDescent="0.25">
      <c r="AA159" t="s">
        <v>351</v>
      </c>
    </row>
    <row r="203" spans="28:28" x14ac:dyDescent="0.25">
      <c r="AB203" t="s">
        <v>352</v>
      </c>
    </row>
    <row r="247" spans="27:27" x14ac:dyDescent="0.25">
      <c r="AA247" t="s">
        <v>353</v>
      </c>
    </row>
    <row r="291" spans="28:28" x14ac:dyDescent="0.25">
      <c r="AB291" t="s">
        <v>353</v>
      </c>
    </row>
    <row r="335" spans="25:25" x14ac:dyDescent="0.25">
      <c r="Y335" t="s">
        <v>353</v>
      </c>
    </row>
    <row r="378" spans="26:26" x14ac:dyDescent="0.25">
      <c r="Z378" t="s">
        <v>353</v>
      </c>
    </row>
    <row r="423" spans="28:28" x14ac:dyDescent="0.25">
      <c r="AB423" t="s">
        <v>353</v>
      </c>
    </row>
    <row r="462" spans="1:1" x14ac:dyDescent="0.25">
      <c r="A462" s="153"/>
    </row>
    <row r="465" spans="1:29" x14ac:dyDescent="0.25">
      <c r="A465" s="153"/>
    </row>
    <row r="466" spans="1:29" x14ac:dyDescent="0.25">
      <c r="AC466" t="s">
        <v>354</v>
      </c>
    </row>
    <row r="510" spans="28:28" x14ac:dyDescent="0.25">
      <c r="AB510" t="s">
        <v>355</v>
      </c>
    </row>
  </sheetData>
  <hyperlinks>
    <hyperlink ref="A2" r:id="rId1" xr:uid="{00000000-0004-0000-0500-000000000000}"/>
  </hyperlinks>
  <pageMargins left="0.70866141732283472" right="0.70866141732283472" top="0.74803149606299213" bottom="0.74803149606299213" header="0.31496062992125984" footer="0.31496062992125984"/>
  <pageSetup paperSize="8"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H26"/>
  <sheetViews>
    <sheetView workbookViewId="0">
      <selection activeCell="G25" sqref="G25"/>
    </sheetView>
  </sheetViews>
  <sheetFormatPr defaultRowHeight="15" x14ac:dyDescent="0.25"/>
  <cols>
    <col min="1" max="1" width="64.85546875" bestFit="1" customWidth="1"/>
    <col min="2" max="2" width="23.7109375" customWidth="1"/>
    <col min="3" max="3" width="23.7109375" style="54" customWidth="1"/>
    <col min="4" max="5" width="21.7109375" customWidth="1"/>
    <col min="6" max="6" width="18.7109375" customWidth="1"/>
    <col min="7" max="7" width="19.85546875" customWidth="1"/>
    <col min="8" max="8" width="17.42578125" customWidth="1"/>
  </cols>
  <sheetData>
    <row r="1" spans="1:8" x14ac:dyDescent="0.25">
      <c r="A1" s="101" t="s">
        <v>236</v>
      </c>
      <c r="C1" s="165"/>
      <c r="D1" s="165"/>
    </row>
    <row r="2" spans="1:8" ht="15.75" thickBot="1" x14ac:dyDescent="0.3">
      <c r="B2" t="s">
        <v>215</v>
      </c>
      <c r="C2" s="54" t="s">
        <v>215</v>
      </c>
      <c r="F2" t="s">
        <v>215</v>
      </c>
    </row>
    <row r="3" spans="1:8" ht="26.25" thickBot="1" x14ac:dyDescent="0.3">
      <c r="A3" s="31" t="s">
        <v>155</v>
      </c>
      <c r="B3" s="32" t="s">
        <v>156</v>
      </c>
      <c r="C3" s="32" t="s">
        <v>157</v>
      </c>
      <c r="D3" s="32" t="s">
        <v>61</v>
      </c>
      <c r="E3" s="32" t="s">
        <v>64</v>
      </c>
      <c r="F3" s="32" t="s">
        <v>171</v>
      </c>
      <c r="G3" s="32" t="s">
        <v>62</v>
      </c>
      <c r="H3" s="32" t="s">
        <v>65</v>
      </c>
    </row>
    <row r="4" spans="1:8" ht="15.75" thickBot="1" x14ac:dyDescent="0.3">
      <c r="A4" s="157" t="s">
        <v>144</v>
      </c>
      <c r="B4" s="160">
        <v>0</v>
      </c>
      <c r="C4" s="160">
        <v>0</v>
      </c>
      <c r="D4" s="33">
        <f>AVERAGE(B4:C4)</f>
        <v>0</v>
      </c>
      <c r="E4" s="34">
        <f>C4</f>
        <v>0</v>
      </c>
      <c r="F4" s="161">
        <v>9</v>
      </c>
      <c r="G4" s="34">
        <f>F4*D4</f>
        <v>0</v>
      </c>
      <c r="H4" s="34">
        <f>F4*E4</f>
        <v>0</v>
      </c>
    </row>
    <row r="5" spans="1:8" ht="15.75" thickBot="1" x14ac:dyDescent="0.3">
      <c r="A5" s="157" t="s">
        <v>148</v>
      </c>
      <c r="B5" s="160">
        <v>0</v>
      </c>
      <c r="C5" s="160">
        <v>1975</v>
      </c>
      <c r="D5" s="33">
        <f t="shared" ref="D5:D12" si="0">AVERAGE(B5:C5)</f>
        <v>987.5</v>
      </c>
      <c r="E5" s="34">
        <f t="shared" ref="E5:E12" si="1">C5</f>
        <v>1975</v>
      </c>
      <c r="F5" s="161">
        <v>10</v>
      </c>
      <c r="G5" s="34">
        <f t="shared" ref="G5:G12" si="2">F5*D5</f>
        <v>9875</v>
      </c>
      <c r="H5" s="34">
        <f t="shared" ref="H5:H12" si="3">F5*E5</f>
        <v>19750</v>
      </c>
    </row>
    <row r="6" spans="1:8" ht="15.75" thickBot="1" x14ac:dyDescent="0.3">
      <c r="A6" s="157" t="s">
        <v>161</v>
      </c>
      <c r="B6" s="160">
        <v>26</v>
      </c>
      <c r="C6" s="160">
        <v>51</v>
      </c>
      <c r="D6" s="33">
        <f t="shared" si="0"/>
        <v>38.5</v>
      </c>
      <c r="E6" s="34">
        <f t="shared" si="1"/>
        <v>51</v>
      </c>
      <c r="F6" s="161">
        <v>6</v>
      </c>
      <c r="G6" s="34">
        <f t="shared" si="2"/>
        <v>231</v>
      </c>
      <c r="H6" s="34">
        <f t="shared" si="3"/>
        <v>306</v>
      </c>
    </row>
    <row r="7" spans="1:8" ht="15.75" thickBot="1" x14ac:dyDescent="0.3">
      <c r="A7" s="157" t="s">
        <v>149</v>
      </c>
      <c r="B7" s="160">
        <v>1220</v>
      </c>
      <c r="C7" s="160">
        <v>1828</v>
      </c>
      <c r="D7" s="33">
        <f t="shared" si="0"/>
        <v>1524</v>
      </c>
      <c r="E7" s="34">
        <f t="shared" si="1"/>
        <v>1828</v>
      </c>
      <c r="F7" s="161">
        <v>5</v>
      </c>
      <c r="G7" s="34">
        <f t="shared" si="2"/>
        <v>7620</v>
      </c>
      <c r="H7" s="34">
        <f t="shared" si="3"/>
        <v>9140</v>
      </c>
    </row>
    <row r="8" spans="1:8" ht="15.75" thickBot="1" x14ac:dyDescent="0.3">
      <c r="A8" s="157" t="s">
        <v>150</v>
      </c>
      <c r="B8" s="160">
        <v>0</v>
      </c>
      <c r="C8" s="160">
        <v>0</v>
      </c>
      <c r="D8" s="33">
        <f t="shared" si="0"/>
        <v>0</v>
      </c>
      <c r="E8" s="34">
        <f t="shared" si="1"/>
        <v>0</v>
      </c>
      <c r="F8" s="161">
        <v>9</v>
      </c>
      <c r="G8" s="34">
        <f t="shared" si="2"/>
        <v>0</v>
      </c>
      <c r="H8" s="34">
        <f t="shared" si="3"/>
        <v>0</v>
      </c>
    </row>
    <row r="9" spans="1:8" ht="15.75" thickBot="1" x14ac:dyDescent="0.3">
      <c r="A9" s="157" t="s">
        <v>151</v>
      </c>
      <c r="B9" s="160">
        <v>152</v>
      </c>
      <c r="C9" s="160">
        <v>201</v>
      </c>
      <c r="D9" s="33">
        <f t="shared" si="0"/>
        <v>176.5</v>
      </c>
      <c r="E9" s="34">
        <f t="shared" si="1"/>
        <v>201</v>
      </c>
      <c r="F9" s="161">
        <v>13</v>
      </c>
      <c r="G9" s="34">
        <f t="shared" si="2"/>
        <v>2294.5</v>
      </c>
      <c r="H9" s="34">
        <f t="shared" si="3"/>
        <v>2613</v>
      </c>
    </row>
    <row r="10" spans="1:8" ht="15.75" thickBot="1" x14ac:dyDescent="0.3">
      <c r="A10" s="159" t="s">
        <v>152</v>
      </c>
      <c r="B10" s="160">
        <v>682</v>
      </c>
      <c r="C10" s="160">
        <v>3947</v>
      </c>
      <c r="D10" s="33">
        <f t="shared" si="0"/>
        <v>2314.5</v>
      </c>
      <c r="E10" s="34">
        <f t="shared" si="1"/>
        <v>3947</v>
      </c>
      <c r="F10" s="161">
        <v>13</v>
      </c>
      <c r="G10" s="34">
        <f t="shared" si="2"/>
        <v>30088.5</v>
      </c>
      <c r="H10" s="34">
        <f t="shared" si="3"/>
        <v>51311</v>
      </c>
    </row>
    <row r="11" spans="1:8" ht="15.75" thickBot="1" x14ac:dyDescent="0.3">
      <c r="A11" s="158" t="s">
        <v>153</v>
      </c>
      <c r="B11" s="160">
        <v>3</v>
      </c>
      <c r="C11" s="160">
        <v>7</v>
      </c>
      <c r="D11" s="33">
        <f t="shared" si="0"/>
        <v>5</v>
      </c>
      <c r="E11" s="34">
        <f t="shared" si="1"/>
        <v>7</v>
      </c>
      <c r="F11" s="161">
        <v>13</v>
      </c>
      <c r="G11" s="34">
        <f t="shared" si="2"/>
        <v>65</v>
      </c>
      <c r="H11" s="34">
        <f t="shared" si="3"/>
        <v>91</v>
      </c>
    </row>
    <row r="12" spans="1:8" ht="15.75" thickBot="1" x14ac:dyDescent="0.3">
      <c r="A12" s="158" t="s">
        <v>154</v>
      </c>
      <c r="B12" s="160">
        <v>664</v>
      </c>
      <c r="C12" s="160">
        <v>8841</v>
      </c>
      <c r="D12" s="33">
        <f t="shared" si="0"/>
        <v>4752.5</v>
      </c>
      <c r="E12" s="34">
        <f t="shared" si="1"/>
        <v>8841</v>
      </c>
      <c r="F12" s="161">
        <v>13</v>
      </c>
      <c r="G12" s="34">
        <f t="shared" si="2"/>
        <v>61782.5</v>
      </c>
      <c r="H12" s="34">
        <f t="shared" si="3"/>
        <v>114933</v>
      </c>
    </row>
    <row r="13" spans="1:8" ht="25.5" customHeight="1" thickBot="1" x14ac:dyDescent="0.3">
      <c r="A13" s="479" t="s">
        <v>63</v>
      </c>
      <c r="B13" s="480"/>
      <c r="C13" s="480"/>
      <c r="D13" s="480"/>
      <c r="E13" s="480"/>
      <c r="F13" s="481"/>
      <c r="G13" s="35">
        <f>SUM(G4:G12)</f>
        <v>111956.5</v>
      </c>
      <c r="H13" s="35">
        <f>SUM(H4:H12)</f>
        <v>198144</v>
      </c>
    </row>
    <row r="15" spans="1:8" s="54" customFormat="1" x14ac:dyDescent="0.25">
      <c r="A15" s="101" t="s">
        <v>158</v>
      </c>
      <c r="B15" s="165"/>
      <c r="C15" s="165"/>
      <c r="D15" s="165"/>
      <c r="E15" s="55"/>
      <c r="F15" s="166"/>
      <c r="G15" s="55"/>
    </row>
    <row r="16" spans="1:8" s="54" customFormat="1" ht="15.75" thickBot="1" x14ac:dyDescent="0.3">
      <c r="B16" s="54" t="s">
        <v>215</v>
      </c>
      <c r="C16" s="54" t="s">
        <v>215</v>
      </c>
      <c r="F16" s="54" t="s">
        <v>215</v>
      </c>
    </row>
    <row r="17" spans="1:8" s="54" customFormat="1" ht="26.25" thickBot="1" x14ac:dyDescent="0.3">
      <c r="A17" s="31" t="s">
        <v>155</v>
      </c>
      <c r="B17" s="32" t="s">
        <v>156</v>
      </c>
      <c r="C17" s="32" t="s">
        <v>157</v>
      </c>
      <c r="D17" s="32" t="s">
        <v>159</v>
      </c>
      <c r="E17" s="32" t="s">
        <v>64</v>
      </c>
      <c r="F17" s="32" t="s">
        <v>171</v>
      </c>
      <c r="G17" s="32" t="s">
        <v>62</v>
      </c>
      <c r="H17" s="32" t="s">
        <v>65</v>
      </c>
    </row>
    <row r="18" spans="1:8" ht="15.75" thickBot="1" x14ac:dyDescent="0.3">
      <c r="A18" s="158" t="s">
        <v>145</v>
      </c>
      <c r="B18" s="160">
        <v>2000000</v>
      </c>
      <c r="C18" s="160">
        <v>5000000</v>
      </c>
      <c r="D18" s="33">
        <f>AVERAGE(B18:C18)</f>
        <v>3500000</v>
      </c>
      <c r="E18" s="34">
        <f>C18</f>
        <v>5000000</v>
      </c>
      <c r="F18" s="161">
        <v>1</v>
      </c>
      <c r="G18" s="34">
        <f>F18*D18</f>
        <v>3500000</v>
      </c>
      <c r="H18" s="34">
        <f>F18*E18</f>
        <v>5000000</v>
      </c>
    </row>
    <row r="19" spans="1:8" ht="15.75" thickBot="1" x14ac:dyDescent="0.3">
      <c r="A19" s="158" t="s">
        <v>146</v>
      </c>
      <c r="B19" s="160">
        <v>500000</v>
      </c>
      <c r="C19" s="160">
        <v>500000</v>
      </c>
      <c r="D19" s="33">
        <f>AVERAGE(B19:C19)</f>
        <v>500000</v>
      </c>
      <c r="E19" s="34">
        <f>C19</f>
        <v>500000</v>
      </c>
      <c r="F19" s="161">
        <v>1</v>
      </c>
      <c r="G19" s="34">
        <f>F19*D19</f>
        <v>500000</v>
      </c>
      <c r="H19" s="34">
        <f>F19*E19</f>
        <v>500000</v>
      </c>
    </row>
    <row r="20" spans="1:8" ht="15.75" thickBot="1" x14ac:dyDescent="0.3">
      <c r="A20" s="158" t="s">
        <v>147</v>
      </c>
      <c r="B20" s="160">
        <v>0</v>
      </c>
      <c r="C20" s="160">
        <v>0</v>
      </c>
      <c r="D20" s="33">
        <f>AVERAGE(B20:C20)</f>
        <v>0</v>
      </c>
      <c r="E20" s="34">
        <f>C20</f>
        <v>0</v>
      </c>
      <c r="F20" s="161">
        <v>1</v>
      </c>
      <c r="G20" s="34">
        <f>F20*D20</f>
        <v>0</v>
      </c>
      <c r="H20" s="34">
        <f>F20*E20</f>
        <v>0</v>
      </c>
    </row>
    <row r="21" spans="1:8" ht="15.75" thickBot="1" x14ac:dyDescent="0.3">
      <c r="A21" s="479" t="s">
        <v>63</v>
      </c>
      <c r="B21" s="480"/>
      <c r="C21" s="480"/>
      <c r="D21" s="480"/>
      <c r="E21" s="480"/>
      <c r="F21" s="481"/>
      <c r="G21" s="35">
        <f>SUM(G18:G20)</f>
        <v>4000000</v>
      </c>
      <c r="H21" s="35">
        <f>SUM(H14:H20)</f>
        <v>5500000</v>
      </c>
    </row>
    <row r="22" spans="1:8" ht="15.75" thickBot="1" x14ac:dyDescent="0.3"/>
    <row r="23" spans="1:8" x14ac:dyDescent="0.25">
      <c r="A23" s="162" t="s">
        <v>160</v>
      </c>
      <c r="E23" s="475" t="s">
        <v>162</v>
      </c>
      <c r="F23" s="476"/>
      <c r="G23" s="163">
        <f>G13+G21</f>
        <v>4111956.5</v>
      </c>
    </row>
    <row r="24" spans="1:8" ht="15.75" thickBot="1" x14ac:dyDescent="0.3">
      <c r="E24" s="473" t="s">
        <v>68</v>
      </c>
      <c r="F24" s="474"/>
      <c r="G24" s="160">
        <v>9</v>
      </c>
      <c r="H24" t="s">
        <v>215</v>
      </c>
    </row>
    <row r="25" spans="1:8" ht="15.75" thickBot="1" x14ac:dyDescent="0.3">
      <c r="E25" s="477" t="s">
        <v>163</v>
      </c>
      <c r="F25" s="478"/>
      <c r="G25" s="164">
        <f>G23/G24</f>
        <v>456884.05555555556</v>
      </c>
    </row>
    <row r="26" spans="1:8" x14ac:dyDescent="0.25">
      <c r="G26">
        <v>612914</v>
      </c>
    </row>
  </sheetData>
  <mergeCells count="5">
    <mergeCell ref="E24:F24"/>
    <mergeCell ref="E23:F23"/>
    <mergeCell ref="E25:F25"/>
    <mergeCell ref="A13:F13"/>
    <mergeCell ref="A21:F21"/>
  </mergeCells>
  <hyperlinks>
    <hyperlink ref="A23" location="'ScotMap Tables'!A1" display="Input required from ScotMap Tables"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Y55"/>
  <sheetViews>
    <sheetView tabSelected="1" topLeftCell="B4" zoomScale="80" zoomScaleNormal="80" workbookViewId="0">
      <selection activeCell="U48" sqref="U48"/>
    </sheetView>
  </sheetViews>
  <sheetFormatPr defaultRowHeight="15" x14ac:dyDescent="0.25"/>
  <cols>
    <col min="1" max="1" width="9.140625" style="65"/>
    <col min="2" max="2" width="20.28515625" style="65" bestFit="1" customWidth="1"/>
    <col min="3" max="3" width="19.5703125" style="65" customWidth="1"/>
    <col min="4" max="4" width="9.42578125" style="65" customWidth="1"/>
    <col min="5" max="5" width="9.5703125" style="65" customWidth="1"/>
    <col min="6" max="6" width="20.28515625" style="65" customWidth="1"/>
    <col min="7" max="7" width="12.28515625" style="65" customWidth="1"/>
    <col min="8" max="8" width="11.5703125" style="65" customWidth="1"/>
    <col min="9" max="9" width="15.7109375" style="65" customWidth="1"/>
    <col min="10" max="10" width="8.85546875" style="65" customWidth="1"/>
    <col min="11" max="11" width="11.5703125" style="65" customWidth="1"/>
    <col min="12" max="12" width="20.7109375" style="65" customWidth="1"/>
    <col min="13" max="13" width="12.85546875" style="65" customWidth="1"/>
    <col min="14" max="14" width="11.5703125" style="65" customWidth="1"/>
    <col min="15" max="15" width="23.7109375" style="65" hidden="1" customWidth="1"/>
    <col min="16" max="16" width="13.85546875" style="65" hidden="1" customWidth="1"/>
    <col min="17" max="17" width="19.7109375" style="65" customWidth="1"/>
    <col min="18" max="18" width="14.5703125" style="65" hidden="1" customWidth="1"/>
    <col min="19" max="19" width="15.28515625" style="65" bestFit="1" customWidth="1"/>
    <col min="20" max="20" width="15.42578125" style="99" customWidth="1"/>
    <col min="21" max="21" width="56.5703125" style="55" bestFit="1" customWidth="1"/>
    <col min="22" max="22" width="15.42578125" style="99" customWidth="1"/>
    <col min="23" max="23" width="54.140625" style="55" bestFit="1" customWidth="1"/>
    <col min="24" max="24" width="13" style="55" customWidth="1"/>
    <col min="25" max="25" width="49.28515625" style="55" bestFit="1" customWidth="1"/>
    <col min="26" max="16384" width="9.140625" style="65"/>
  </cols>
  <sheetData>
    <row r="1" spans="1:25" ht="15.75" thickBot="1" x14ac:dyDescent="0.3">
      <c r="A1" s="118"/>
      <c r="B1" s="99"/>
      <c r="C1" s="99"/>
      <c r="D1" s="148"/>
      <c r="E1" s="382"/>
      <c r="F1" s="99"/>
      <c r="G1" s="99"/>
      <c r="H1" s="99"/>
      <c r="I1" s="149" t="s">
        <v>91</v>
      </c>
      <c r="J1" s="118"/>
      <c r="K1" s="118"/>
      <c r="L1" s="118"/>
      <c r="M1" s="118"/>
      <c r="N1" s="118"/>
      <c r="O1" s="118"/>
      <c r="P1" s="118"/>
      <c r="T1" s="149" t="s">
        <v>164</v>
      </c>
      <c r="U1" s="118"/>
      <c r="V1" s="149" t="s">
        <v>164</v>
      </c>
      <c r="W1" s="65"/>
      <c r="X1" s="149" t="s">
        <v>164</v>
      </c>
      <c r="Y1" s="65"/>
    </row>
    <row r="2" spans="1:25" ht="15.75" thickBot="1" x14ac:dyDescent="0.3">
      <c r="A2" s="118"/>
      <c r="B2" s="118"/>
      <c r="C2" s="150" t="s">
        <v>80</v>
      </c>
      <c r="D2" s="150" t="s">
        <v>85</v>
      </c>
      <c r="E2" s="150" t="s">
        <v>142</v>
      </c>
      <c r="F2" s="150" t="s">
        <v>81</v>
      </c>
      <c r="G2" s="150" t="s">
        <v>86</v>
      </c>
      <c r="H2" s="430" t="s">
        <v>142</v>
      </c>
      <c r="I2" s="150" t="s">
        <v>82</v>
      </c>
      <c r="J2" s="150" t="s">
        <v>87</v>
      </c>
      <c r="K2" s="150" t="s">
        <v>142</v>
      </c>
      <c r="L2" s="150" t="s">
        <v>83</v>
      </c>
      <c r="M2" s="150" t="s">
        <v>88</v>
      </c>
      <c r="N2" s="150" t="s">
        <v>142</v>
      </c>
      <c r="O2" s="150" t="s">
        <v>84</v>
      </c>
      <c r="P2" s="150" t="s">
        <v>89</v>
      </c>
      <c r="Q2" s="187" t="s">
        <v>225</v>
      </c>
      <c r="R2" s="181" t="s">
        <v>139</v>
      </c>
      <c r="S2" s="188" t="s">
        <v>140</v>
      </c>
      <c r="T2" s="330" t="s">
        <v>141</v>
      </c>
      <c r="U2" s="364" t="s">
        <v>90</v>
      </c>
      <c r="V2" s="328" t="s">
        <v>141</v>
      </c>
      <c r="W2" s="329" t="s">
        <v>90</v>
      </c>
      <c r="X2" s="328" t="s">
        <v>141</v>
      </c>
      <c r="Y2" s="329" t="s">
        <v>90</v>
      </c>
    </row>
    <row r="3" spans="1:25" ht="15.75" thickBot="1" x14ac:dyDescent="0.3">
      <c r="A3" s="118"/>
      <c r="B3" s="182" t="s">
        <v>138</v>
      </c>
      <c r="C3" s="376" t="s">
        <v>363</v>
      </c>
      <c r="D3" s="181">
        <v>0</v>
      </c>
      <c r="E3" s="377">
        <v>8.1110000000000007</v>
      </c>
      <c r="F3" s="181" t="s">
        <v>390</v>
      </c>
      <c r="G3" s="429">
        <v>0.22939999999999999</v>
      </c>
      <c r="H3" s="174">
        <f>(G3*$E$3)</f>
        <v>1.8606634000000002</v>
      </c>
      <c r="I3" s="181"/>
      <c r="J3" s="378"/>
      <c r="K3" s="181"/>
      <c r="L3" s="168" t="str">
        <f>IF(M3&gt;0,"_Surfacelay", " ")</f>
        <v>_Surfacelay</v>
      </c>
      <c r="M3" s="331">
        <f>1-D3-G3-J3</f>
        <v>0.77059999999999995</v>
      </c>
      <c r="N3" s="379"/>
      <c r="O3" s="181"/>
      <c r="P3" s="188"/>
      <c r="Q3" s="191">
        <f>'Phase 1'!F22</f>
        <v>-16924818.647919443</v>
      </c>
      <c r="R3" s="176">
        <f>Q3-Q3</f>
        <v>0</v>
      </c>
      <c r="S3" s="192"/>
      <c r="T3" s="324"/>
      <c r="U3" s="365"/>
      <c r="V3" s="367"/>
      <c r="W3" s="366"/>
      <c r="X3" s="157"/>
      <c r="Y3" s="170"/>
    </row>
    <row r="4" spans="1:25" s="55" customFormat="1" ht="15" customHeight="1" x14ac:dyDescent="0.25">
      <c r="A4" s="484" t="s">
        <v>78</v>
      </c>
      <c r="B4" s="183" t="s">
        <v>269</v>
      </c>
      <c r="C4" s="380" t="s">
        <v>102</v>
      </c>
      <c r="D4" s="331">
        <v>0.1678</v>
      </c>
      <c r="E4" s="360">
        <f>(D4*$E$3)</f>
        <v>1.3610258000000002</v>
      </c>
      <c r="F4" s="168"/>
      <c r="G4" s="252"/>
      <c r="H4" s="147">
        <f t="shared" ref="H4:H9" si="0">(G4*$E$3)</f>
        <v>0</v>
      </c>
      <c r="I4" s="168"/>
      <c r="J4" s="331"/>
      <c r="K4" s="169">
        <f>(J4*$E$1)</f>
        <v>0</v>
      </c>
      <c r="L4" s="168" t="str">
        <f>IF(M4&gt;0,"_Surfacelay", " ")</f>
        <v>_Surfacelay</v>
      </c>
      <c r="M4" s="331">
        <f>1-D4-G4-J4</f>
        <v>0.83220000000000005</v>
      </c>
      <c r="N4" s="169">
        <f>(M4*$E$3)</f>
        <v>6.7499742000000014</v>
      </c>
      <c r="O4" s="168"/>
      <c r="P4" s="168"/>
      <c r="Q4" s="189">
        <f>'Phase 1'!H22</f>
        <v>-9079243.417273974</v>
      </c>
      <c r="R4" s="151">
        <f>Q4-$Q$3</f>
        <v>7845575.2306454685</v>
      </c>
      <c r="S4" s="193">
        <f>(Q4-$Q$3)/$Q$3</f>
        <v>-0.46355446364619807</v>
      </c>
      <c r="T4" s="426"/>
      <c r="U4" s="327"/>
      <c r="V4" s="372"/>
      <c r="W4" s="179"/>
      <c r="X4" s="373"/>
      <c r="Y4" s="170"/>
    </row>
    <row r="5" spans="1:25" s="55" customFormat="1" x14ac:dyDescent="0.25">
      <c r="A5" s="485"/>
      <c r="B5" s="184" t="s">
        <v>270</v>
      </c>
      <c r="C5" s="358" t="s">
        <v>110</v>
      </c>
      <c r="D5" s="252">
        <v>0.1678</v>
      </c>
      <c r="E5" s="146">
        <f>(D5*$E$3)</f>
        <v>1.3610258000000002</v>
      </c>
      <c r="F5" s="117"/>
      <c r="G5" s="252"/>
      <c r="H5" s="147">
        <f t="shared" si="0"/>
        <v>0</v>
      </c>
      <c r="I5" s="117"/>
      <c r="J5" s="252"/>
      <c r="K5" s="147">
        <f t="shared" ref="K5:K6" si="1">(J5*$E$1)</f>
        <v>0</v>
      </c>
      <c r="L5" s="99" t="str">
        <f t="shared" ref="L5:L6" si="2">IF(M5&gt;0,"_Surfacelay", " ")</f>
        <v>_Surfacelay</v>
      </c>
      <c r="M5" s="252">
        <f t="shared" ref="M5:M8" si="3">1-D5-G5-J5</f>
        <v>0.83220000000000005</v>
      </c>
      <c r="N5" s="147">
        <f t="shared" ref="N5:N50" si="4">(M5*$E$3)</f>
        <v>6.7499742000000014</v>
      </c>
      <c r="O5" s="99"/>
      <c r="P5" s="99"/>
      <c r="Q5" s="189">
        <f>'Phase 1'!K22</f>
        <v>-9110446.8325855508</v>
      </c>
      <c r="R5" s="151">
        <f>Q5-$Q$3</f>
        <v>7814371.8153338917</v>
      </c>
      <c r="S5" s="193">
        <f>(Q5-$Q$3)/$Q$3</f>
        <v>-0.46171081521718449</v>
      </c>
      <c r="T5" s="322"/>
      <c r="U5" s="325"/>
      <c r="V5" s="368"/>
      <c r="X5" s="370"/>
      <c r="Y5" s="178"/>
    </row>
    <row r="6" spans="1:25" s="55" customFormat="1" ht="15.75" thickBot="1" x14ac:dyDescent="0.3">
      <c r="A6" s="485"/>
      <c r="B6" s="184" t="s">
        <v>359</v>
      </c>
      <c r="C6" s="358" t="s">
        <v>341</v>
      </c>
      <c r="D6" s="252">
        <v>0.1678</v>
      </c>
      <c r="E6" s="147">
        <f>(D6*$E$3)</f>
        <v>1.3610258000000002</v>
      </c>
      <c r="F6" s="117"/>
      <c r="G6" s="252"/>
      <c r="H6" s="147">
        <f t="shared" si="0"/>
        <v>0</v>
      </c>
      <c r="I6" s="117"/>
      <c r="J6" s="252"/>
      <c r="K6" s="147">
        <f t="shared" si="1"/>
        <v>0</v>
      </c>
      <c r="L6" s="99" t="str">
        <f t="shared" si="2"/>
        <v>_Surfacelay</v>
      </c>
      <c r="M6" s="252">
        <f t="shared" si="3"/>
        <v>0.83220000000000005</v>
      </c>
      <c r="N6" s="147">
        <f t="shared" si="4"/>
        <v>6.7499742000000014</v>
      </c>
      <c r="O6" s="171"/>
      <c r="P6" s="171"/>
      <c r="Q6" s="189">
        <f>'Phase 1'!N22</f>
        <v>-9150685.0434559546</v>
      </c>
      <c r="R6" s="151">
        <f t="shared" ref="R6:R39" si="5">Q6-$Q$3</f>
        <v>7774133.6044634879</v>
      </c>
      <c r="S6" s="193">
        <f t="shared" ref="S6:S39" si="6">(Q6-$Q$3)/$Q$3</f>
        <v>-0.45933334744589166</v>
      </c>
      <c r="T6" s="368"/>
      <c r="U6" s="325"/>
      <c r="V6" s="369"/>
      <c r="W6" s="171"/>
      <c r="X6" s="371"/>
      <c r="Y6" s="177"/>
    </row>
    <row r="7" spans="1:25" ht="15.75" thickBot="1" x14ac:dyDescent="0.3">
      <c r="A7" s="485"/>
      <c r="B7" s="184" t="s">
        <v>271</v>
      </c>
      <c r="C7" s="358" t="s">
        <v>363</v>
      </c>
      <c r="D7" s="252">
        <v>0</v>
      </c>
      <c r="E7" s="147">
        <f t="shared" ref="E7:E9" si="7">(D7*$E$3)</f>
        <v>0</v>
      </c>
      <c r="F7" s="117" t="s">
        <v>364</v>
      </c>
      <c r="G7" s="252">
        <v>0</v>
      </c>
      <c r="H7" s="147">
        <f t="shared" si="0"/>
        <v>0</v>
      </c>
      <c r="I7" s="117" t="s">
        <v>363</v>
      </c>
      <c r="J7" s="252">
        <v>0</v>
      </c>
      <c r="K7" s="147">
        <f t="shared" ref="K7:K9" si="8">(J7*$E$1)</f>
        <v>0</v>
      </c>
      <c r="L7" s="99" t="s">
        <v>298</v>
      </c>
      <c r="M7" s="252">
        <f t="shared" si="3"/>
        <v>1</v>
      </c>
      <c r="N7" s="147">
        <f t="shared" si="4"/>
        <v>8.1110000000000007</v>
      </c>
      <c r="O7" s="175"/>
      <c r="P7" s="175"/>
      <c r="Q7" s="189">
        <f>'Phase 1'!Q22</f>
        <v>-8847411.0672175065</v>
      </c>
      <c r="R7" s="151">
        <f t="shared" ref="R7" si="9">Q7-$Q$3</f>
        <v>8077407.580701936</v>
      </c>
      <c r="S7" s="190">
        <f t="shared" ref="S7" si="10">(Q7-$Q$3)/$Q$3</f>
        <v>-0.47725223819133133</v>
      </c>
      <c r="T7" s="368"/>
      <c r="U7" s="408"/>
      <c r="V7" s="368"/>
      <c r="X7" s="370"/>
      <c r="Y7" s="178"/>
    </row>
    <row r="8" spans="1:25" ht="15" customHeight="1" x14ac:dyDescent="0.25">
      <c r="A8" s="485"/>
      <c r="B8" s="184" t="s">
        <v>279</v>
      </c>
      <c r="C8" s="358" t="s">
        <v>363</v>
      </c>
      <c r="D8" s="252">
        <v>0</v>
      </c>
      <c r="E8" s="147">
        <f t="shared" si="7"/>
        <v>0</v>
      </c>
      <c r="F8" s="117" t="s">
        <v>360</v>
      </c>
      <c r="G8" s="252">
        <v>6.1600000000000002E-2</v>
      </c>
      <c r="H8" s="147">
        <f t="shared" si="0"/>
        <v>0.49963760000000007</v>
      </c>
      <c r="I8" s="99"/>
      <c r="J8" s="252">
        <v>0</v>
      </c>
      <c r="K8" s="147">
        <f t="shared" si="8"/>
        <v>0</v>
      </c>
      <c r="L8" s="99" t="s">
        <v>298</v>
      </c>
      <c r="M8" s="252">
        <f t="shared" si="3"/>
        <v>0.93840000000000001</v>
      </c>
      <c r="N8" s="147">
        <f t="shared" si="4"/>
        <v>7.6113624000000009</v>
      </c>
      <c r="O8" s="118"/>
      <c r="P8" s="118"/>
      <c r="Q8" s="189">
        <f>'Phase 1'!T22</f>
        <v>-19500755.230223466</v>
      </c>
      <c r="R8" s="151"/>
      <c r="S8" s="190">
        <f>(Q8-$Q$3)/$Q$3</f>
        <v>0.15219877009557686</v>
      </c>
      <c r="T8" s="322"/>
      <c r="U8" s="361"/>
      <c r="V8" s="368"/>
      <c r="W8" s="99"/>
      <c r="X8" s="370"/>
      <c r="Y8" s="178"/>
    </row>
    <row r="9" spans="1:25" s="55" customFormat="1" ht="15.75" thickBot="1" x14ac:dyDescent="0.3">
      <c r="A9" s="486"/>
      <c r="B9" s="184" t="s">
        <v>280</v>
      </c>
      <c r="C9" s="173" t="s">
        <v>110</v>
      </c>
      <c r="D9" s="332">
        <v>1</v>
      </c>
      <c r="E9" s="174">
        <f t="shared" si="7"/>
        <v>8.1110000000000007</v>
      </c>
      <c r="F9" s="173"/>
      <c r="G9" s="332">
        <v>0</v>
      </c>
      <c r="H9" s="174">
        <f t="shared" si="0"/>
        <v>0</v>
      </c>
      <c r="I9" s="171"/>
      <c r="J9" s="332">
        <v>0</v>
      </c>
      <c r="K9" s="174">
        <f t="shared" si="8"/>
        <v>0</v>
      </c>
      <c r="L9" s="171" t="s">
        <v>298</v>
      </c>
      <c r="M9" s="332"/>
      <c r="N9" s="174">
        <f t="shared" si="4"/>
        <v>0</v>
      </c>
      <c r="O9" s="171"/>
      <c r="P9" s="171"/>
      <c r="Q9" s="191">
        <f>'Phase 1'!W22</f>
        <v>-9035345.7860380337</v>
      </c>
      <c r="R9" s="176"/>
      <c r="S9" s="192">
        <f t="shared" si="6"/>
        <v>-0.46614814764063994</v>
      </c>
      <c r="T9" s="323"/>
      <c r="U9" s="326"/>
      <c r="V9" s="369"/>
      <c r="W9" s="171"/>
      <c r="X9" s="371"/>
      <c r="Y9" s="177"/>
    </row>
    <row r="10" spans="1:25" s="55" customFormat="1" x14ac:dyDescent="0.25">
      <c r="A10" s="482" t="s">
        <v>79</v>
      </c>
      <c r="B10" s="183" t="s">
        <v>272</v>
      </c>
      <c r="C10" s="358" t="s">
        <v>341</v>
      </c>
      <c r="D10" s="331">
        <v>0.15409999999999999</v>
      </c>
      <c r="E10" s="146">
        <f>(D10*$E$3)</f>
        <v>1.2499051000000001</v>
      </c>
      <c r="F10" s="117" t="s">
        <v>278</v>
      </c>
      <c r="G10" s="331">
        <v>0.22939999999999999</v>
      </c>
      <c r="H10" s="147">
        <f>(G10*$E$3)</f>
        <v>1.8606634000000002</v>
      </c>
      <c r="I10" s="99"/>
      <c r="J10" s="331">
        <v>0</v>
      </c>
      <c r="K10" s="147">
        <f>(J10*$E$3)</f>
        <v>0</v>
      </c>
      <c r="L10" s="99" t="str">
        <f t="shared" ref="L10:L13" si="11">IF(M10&gt;0,"_Surfacelay", " ")</f>
        <v>_Surfacelay</v>
      </c>
      <c r="M10" s="331">
        <f t="shared" ref="M10:M25" si="12">1-D10-G10-J10</f>
        <v>0.61650000000000005</v>
      </c>
      <c r="N10" s="169">
        <f t="shared" si="4"/>
        <v>5.0004315000000004</v>
      </c>
      <c r="O10" s="99"/>
      <c r="P10" s="99"/>
      <c r="Q10" s="189">
        <f>'Phase 2'!I22</f>
        <v>-10173375.456933308</v>
      </c>
      <c r="R10" s="151">
        <f t="shared" si="5"/>
        <v>6751443.1909861341</v>
      </c>
      <c r="S10" s="193">
        <f t="shared" si="6"/>
        <v>-0.39890786019240948</v>
      </c>
      <c r="T10" s="322"/>
      <c r="U10" s="325"/>
      <c r="V10" s="372"/>
      <c r="X10" s="373"/>
      <c r="Y10" s="178"/>
    </row>
    <row r="11" spans="1:25" s="55" customFormat="1" x14ac:dyDescent="0.25">
      <c r="A11" s="483"/>
      <c r="B11" s="184" t="s">
        <v>273</v>
      </c>
      <c r="C11" s="399" t="s">
        <v>341</v>
      </c>
      <c r="D11" s="252">
        <v>0.15409999999999999</v>
      </c>
      <c r="E11" s="146">
        <f>(D11*$E$3)</f>
        <v>1.2499051000000001</v>
      </c>
      <c r="F11" s="117" t="s">
        <v>342</v>
      </c>
      <c r="G11" s="252">
        <v>0.22900000000000001</v>
      </c>
      <c r="H11" s="147">
        <f>(G11*$E$3)</f>
        <v>1.8574190000000002</v>
      </c>
      <c r="I11" s="99"/>
      <c r="J11" s="252">
        <v>0</v>
      </c>
      <c r="K11" s="147">
        <f>(J11*$E$3)</f>
        <v>0</v>
      </c>
      <c r="L11" s="99" t="str">
        <f t="shared" si="11"/>
        <v>_Surfacelay</v>
      </c>
      <c r="M11" s="252">
        <f t="shared" si="12"/>
        <v>0.6169</v>
      </c>
      <c r="N11" s="147">
        <f t="shared" si="4"/>
        <v>5.0036759000000002</v>
      </c>
      <c r="O11" s="99"/>
      <c r="P11" s="99"/>
      <c r="Q11" s="189">
        <f>'Phase 2'!L22</f>
        <v>-36141208.69192528</v>
      </c>
      <c r="R11" s="151">
        <f t="shared" si="5"/>
        <v>-19216390.044005837</v>
      </c>
      <c r="S11" s="193">
        <f t="shared" si="6"/>
        <v>1.1353971019576092</v>
      </c>
      <c r="T11" s="322"/>
      <c r="U11" s="325"/>
      <c r="V11" s="368"/>
      <c r="W11" s="99"/>
      <c r="X11" s="370"/>
      <c r="Y11" s="178"/>
    </row>
    <row r="12" spans="1:25" s="55" customFormat="1" x14ac:dyDescent="0.25">
      <c r="A12" s="483"/>
      <c r="B12" s="184" t="s">
        <v>274</v>
      </c>
      <c r="C12" s="399" t="s">
        <v>110</v>
      </c>
      <c r="D12" s="252">
        <v>0.15409999999999999</v>
      </c>
      <c r="E12" s="146">
        <f t="shared" ref="E12:E38" si="13">(D12*$E$3)</f>
        <v>1.2499051000000001</v>
      </c>
      <c r="F12" s="117" t="s">
        <v>278</v>
      </c>
      <c r="G12" s="252">
        <v>0.22900000000000001</v>
      </c>
      <c r="H12" s="147">
        <f t="shared" ref="H12:H38" si="14">(G12*$E$3)</f>
        <v>1.8574190000000002</v>
      </c>
      <c r="I12" s="99"/>
      <c r="J12" s="252">
        <v>0</v>
      </c>
      <c r="K12" s="147">
        <f t="shared" ref="K12:K39" si="15">(J12*$E$3)</f>
        <v>0</v>
      </c>
      <c r="L12" s="99" t="str">
        <f t="shared" si="11"/>
        <v>_Surfacelay</v>
      </c>
      <c r="M12" s="252">
        <f t="shared" si="12"/>
        <v>0.6169</v>
      </c>
      <c r="N12" s="147">
        <f t="shared" si="4"/>
        <v>5.0036759000000002</v>
      </c>
      <c r="O12" s="99"/>
      <c r="P12" s="99"/>
      <c r="Q12" s="189">
        <f>'Phase 2'!O22</f>
        <v>-10136418.981109867</v>
      </c>
      <c r="R12" s="151">
        <f t="shared" si="5"/>
        <v>6788399.6668095756</v>
      </c>
      <c r="S12" s="193">
        <f t="shared" si="6"/>
        <v>-0.40109142721266733</v>
      </c>
      <c r="T12" s="322"/>
      <c r="U12" s="325"/>
      <c r="V12" s="368"/>
      <c r="X12" s="370"/>
      <c r="Y12" s="178"/>
    </row>
    <row r="13" spans="1:25" s="55" customFormat="1" x14ac:dyDescent="0.25">
      <c r="A13" s="483"/>
      <c r="B13" s="184" t="s">
        <v>275</v>
      </c>
      <c r="C13" s="399" t="s">
        <v>110</v>
      </c>
      <c r="D13" s="252">
        <v>0.15409999999999999</v>
      </c>
      <c r="E13" s="146">
        <f t="shared" si="13"/>
        <v>1.2499051000000001</v>
      </c>
      <c r="F13" s="117" t="s">
        <v>342</v>
      </c>
      <c r="G13" s="252">
        <v>0.22900000000000001</v>
      </c>
      <c r="H13" s="147">
        <f t="shared" si="14"/>
        <v>1.8574190000000002</v>
      </c>
      <c r="I13" s="99"/>
      <c r="J13" s="252">
        <v>0</v>
      </c>
      <c r="K13" s="147">
        <f t="shared" si="15"/>
        <v>0</v>
      </c>
      <c r="L13" s="99" t="str">
        <f t="shared" si="11"/>
        <v>_Surfacelay</v>
      </c>
      <c r="M13" s="252">
        <f t="shared" si="12"/>
        <v>0.6169</v>
      </c>
      <c r="N13" s="147">
        <f t="shared" si="4"/>
        <v>5.0036759000000002</v>
      </c>
      <c r="O13" s="99"/>
      <c r="P13" s="99"/>
      <c r="Q13" s="189">
        <f>'Phase 2'!R22</f>
        <v>-36104252.215961188</v>
      </c>
      <c r="R13" s="151">
        <f t="shared" si="5"/>
        <v>-19179433.568041746</v>
      </c>
      <c r="S13" s="193">
        <f t="shared" si="6"/>
        <v>1.1332135349290411</v>
      </c>
      <c r="T13" s="322"/>
      <c r="U13" s="325"/>
      <c r="V13" s="368"/>
      <c r="W13" s="99"/>
      <c r="X13" s="370"/>
      <c r="Y13" s="178"/>
    </row>
    <row r="14" spans="1:25" s="55" customFormat="1" hidden="1" x14ac:dyDescent="0.25">
      <c r="A14" s="483"/>
      <c r="B14" s="184" t="s">
        <v>309</v>
      </c>
      <c r="C14" s="399"/>
      <c r="D14" s="252"/>
      <c r="E14" s="146">
        <f t="shared" si="13"/>
        <v>0</v>
      </c>
      <c r="F14" s="117"/>
      <c r="G14" s="252"/>
      <c r="H14" s="147">
        <f t="shared" si="14"/>
        <v>0</v>
      </c>
      <c r="I14" s="99"/>
      <c r="J14" s="252"/>
      <c r="K14" s="147">
        <f t="shared" si="15"/>
        <v>0</v>
      </c>
      <c r="L14" s="99"/>
      <c r="M14" s="252">
        <f t="shared" si="12"/>
        <v>1</v>
      </c>
      <c r="N14" s="147">
        <f t="shared" si="4"/>
        <v>8.1110000000000007</v>
      </c>
      <c r="O14" s="99"/>
      <c r="P14" s="99"/>
      <c r="Q14" s="189"/>
      <c r="R14" s="151"/>
      <c r="S14" s="193"/>
      <c r="T14" s="322"/>
      <c r="U14" s="325"/>
      <c r="V14" s="368"/>
      <c r="W14" s="99"/>
      <c r="X14" s="370"/>
      <c r="Y14" s="178"/>
    </row>
    <row r="15" spans="1:25" s="55" customFormat="1" hidden="1" x14ac:dyDescent="0.25">
      <c r="A15" s="483"/>
      <c r="B15" s="184" t="s">
        <v>310</v>
      </c>
      <c r="C15" s="399"/>
      <c r="D15" s="252"/>
      <c r="E15" s="146">
        <f t="shared" si="13"/>
        <v>0</v>
      </c>
      <c r="F15" s="117"/>
      <c r="G15" s="252"/>
      <c r="H15" s="147">
        <f t="shared" si="14"/>
        <v>0</v>
      </c>
      <c r="I15" s="99"/>
      <c r="J15" s="252"/>
      <c r="K15" s="147">
        <f t="shared" si="15"/>
        <v>0</v>
      </c>
      <c r="L15" s="99"/>
      <c r="M15" s="252">
        <f t="shared" si="12"/>
        <v>1</v>
      </c>
      <c r="N15" s="169">
        <f t="shared" si="4"/>
        <v>8.1110000000000007</v>
      </c>
      <c r="O15" s="99"/>
      <c r="P15" s="99"/>
      <c r="Q15" s="189"/>
      <c r="R15" s="151"/>
      <c r="S15" s="193"/>
      <c r="T15" s="322"/>
      <c r="U15" s="325"/>
      <c r="V15" s="368"/>
      <c r="W15" s="99"/>
      <c r="X15" s="370"/>
      <c r="Y15" s="178"/>
    </row>
    <row r="16" spans="1:25" s="55" customFormat="1" ht="15" customHeight="1" x14ac:dyDescent="0.25">
      <c r="A16" s="483"/>
      <c r="B16" s="184" t="s">
        <v>309</v>
      </c>
      <c r="C16" s="399" t="s">
        <v>102</v>
      </c>
      <c r="D16" s="252">
        <v>0.15409999999999999</v>
      </c>
      <c r="E16" s="146">
        <f t="shared" si="13"/>
        <v>1.2499051000000001</v>
      </c>
      <c r="F16" s="117" t="s">
        <v>278</v>
      </c>
      <c r="G16" s="252">
        <v>0.22900000000000001</v>
      </c>
      <c r="H16" s="147">
        <f t="shared" si="14"/>
        <v>1.8574190000000002</v>
      </c>
      <c r="I16" s="99"/>
      <c r="J16" s="252">
        <v>0</v>
      </c>
      <c r="K16" s="147">
        <f t="shared" si="15"/>
        <v>0</v>
      </c>
      <c r="L16" s="99" t="s">
        <v>298</v>
      </c>
      <c r="M16" s="252">
        <f t="shared" si="12"/>
        <v>0.6169</v>
      </c>
      <c r="N16" s="147">
        <f t="shared" si="4"/>
        <v>5.0036759000000002</v>
      </c>
      <c r="O16" s="99"/>
      <c r="P16" s="99"/>
      <c r="Q16" s="189">
        <f>'Phase 2'!U22</f>
        <v>-10107760.443897786</v>
      </c>
      <c r="R16" s="151">
        <f t="shared" si="5"/>
        <v>6817058.2040216569</v>
      </c>
      <c r="S16" s="193">
        <f t="shared" si="6"/>
        <v>-0.40278471195670235</v>
      </c>
      <c r="T16" s="322"/>
      <c r="U16" s="325"/>
      <c r="V16" s="368"/>
      <c r="X16" s="370"/>
      <c r="Y16" s="178"/>
    </row>
    <row r="17" spans="1:25" s="55" customFormat="1" x14ac:dyDescent="0.25">
      <c r="A17" s="483"/>
      <c r="B17" s="184" t="s">
        <v>310</v>
      </c>
      <c r="C17" s="399" t="s">
        <v>102</v>
      </c>
      <c r="D17" s="252">
        <v>0.15409999999999999</v>
      </c>
      <c r="E17" s="146">
        <f t="shared" si="13"/>
        <v>1.2499051000000001</v>
      </c>
      <c r="F17" s="117" t="s">
        <v>342</v>
      </c>
      <c r="G17" s="252">
        <v>0.22900000000000001</v>
      </c>
      <c r="H17" s="147">
        <f t="shared" si="14"/>
        <v>1.8574190000000002</v>
      </c>
      <c r="I17" s="99"/>
      <c r="J17" s="252">
        <v>0</v>
      </c>
      <c r="K17" s="147">
        <f t="shared" si="15"/>
        <v>0</v>
      </c>
      <c r="L17" s="99" t="s">
        <v>298</v>
      </c>
      <c r="M17" s="252">
        <f t="shared" si="12"/>
        <v>0.6169</v>
      </c>
      <c r="N17" s="147">
        <f t="shared" si="4"/>
        <v>5.0036759000000002</v>
      </c>
      <c r="O17" s="99"/>
      <c r="P17" s="99"/>
      <c r="Q17" s="189">
        <f>'Phase 2'!X22</f>
        <v>-36075593.678636581</v>
      </c>
      <c r="R17" s="151">
        <f t="shared" si="5"/>
        <v>-19150775.030717138</v>
      </c>
      <c r="S17" s="193">
        <f t="shared" si="6"/>
        <v>1.1315202501783574</v>
      </c>
      <c r="T17" s="322"/>
      <c r="U17" s="325"/>
      <c r="V17" s="368"/>
      <c r="X17" s="370"/>
      <c r="Y17" s="178"/>
    </row>
    <row r="18" spans="1:25" s="55" customFormat="1" x14ac:dyDescent="0.25">
      <c r="A18" s="483"/>
      <c r="B18" s="184" t="s">
        <v>276</v>
      </c>
      <c r="C18" s="399" t="s">
        <v>343</v>
      </c>
      <c r="D18" s="252">
        <v>0</v>
      </c>
      <c r="E18" s="146">
        <f t="shared" si="13"/>
        <v>0</v>
      </c>
      <c r="F18" s="117" t="s">
        <v>278</v>
      </c>
      <c r="G18" s="252">
        <v>0.22900000000000001</v>
      </c>
      <c r="H18" s="147">
        <f t="shared" si="14"/>
        <v>1.8574190000000002</v>
      </c>
      <c r="I18" s="99"/>
      <c r="J18" s="252">
        <v>0</v>
      </c>
      <c r="K18" s="147">
        <f t="shared" si="15"/>
        <v>0</v>
      </c>
      <c r="L18" s="99" t="str">
        <f t="shared" ref="L18" si="16">IF(M18&gt;0,"_Surfacelay", " ")</f>
        <v>_Surfacelay</v>
      </c>
      <c r="M18" s="252">
        <f t="shared" si="12"/>
        <v>0.77100000000000002</v>
      </c>
      <c r="N18" s="147">
        <f t="shared" si="4"/>
        <v>6.2535810000000005</v>
      </c>
      <c r="O18" s="99"/>
      <c r="P18" s="99"/>
      <c r="Q18" s="189">
        <f>'Phase 2'!AA22</f>
        <v>-9982473.4927565753</v>
      </c>
      <c r="R18" s="151">
        <f t="shared" si="5"/>
        <v>6942345.1551628672</v>
      </c>
      <c r="S18" s="193">
        <f t="shared" si="6"/>
        <v>-0.41018726992482635</v>
      </c>
      <c r="T18" s="322"/>
      <c r="U18" s="325"/>
      <c r="V18" s="368"/>
      <c r="X18" s="370"/>
      <c r="Y18" s="178"/>
    </row>
    <row r="19" spans="1:25" s="55" customFormat="1" x14ac:dyDescent="0.25">
      <c r="A19" s="483"/>
      <c r="B19" s="184" t="s">
        <v>281</v>
      </c>
      <c r="C19" s="399" t="s">
        <v>343</v>
      </c>
      <c r="D19" s="252">
        <v>0</v>
      </c>
      <c r="E19" s="146">
        <f t="shared" si="13"/>
        <v>0</v>
      </c>
      <c r="F19" s="117" t="s">
        <v>342</v>
      </c>
      <c r="G19" s="252">
        <v>0.22900000000000001</v>
      </c>
      <c r="H19" s="147">
        <f t="shared" si="14"/>
        <v>1.8574190000000002</v>
      </c>
      <c r="I19" s="99"/>
      <c r="J19" s="252">
        <v>0</v>
      </c>
      <c r="K19" s="147">
        <f t="shared" si="15"/>
        <v>0</v>
      </c>
      <c r="L19" s="99" t="s">
        <v>298</v>
      </c>
      <c r="M19" s="252">
        <f t="shared" si="12"/>
        <v>0.77100000000000002</v>
      </c>
      <c r="N19" s="147">
        <f t="shared" si="4"/>
        <v>6.2535810000000005</v>
      </c>
      <c r="O19" s="99"/>
      <c r="P19" s="99"/>
      <c r="Q19" s="189">
        <f>'Phase 2'!AD22</f>
        <v>-35950306.726982944</v>
      </c>
      <c r="R19" s="151">
        <f t="shared" si="5"/>
        <v>-19025488.079063501</v>
      </c>
      <c r="S19" s="193">
        <f t="shared" si="6"/>
        <v>1.1241176921799569</v>
      </c>
      <c r="T19" s="322"/>
      <c r="U19" s="325"/>
      <c r="V19" s="368"/>
      <c r="W19" s="99"/>
      <c r="X19" s="370"/>
      <c r="Y19" s="178"/>
    </row>
    <row r="20" spans="1:25" s="55" customFormat="1" x14ac:dyDescent="0.25">
      <c r="A20" s="483"/>
      <c r="B20" s="184" t="s">
        <v>282</v>
      </c>
      <c r="C20" s="399" t="s">
        <v>343</v>
      </c>
      <c r="D20" s="252">
        <v>0</v>
      </c>
      <c r="E20" s="146">
        <f t="shared" si="13"/>
        <v>0</v>
      </c>
      <c r="F20" s="117" t="s">
        <v>278</v>
      </c>
      <c r="G20" s="252">
        <v>1</v>
      </c>
      <c r="H20" s="147">
        <f t="shared" si="14"/>
        <v>8.1110000000000007</v>
      </c>
      <c r="I20" s="99"/>
      <c r="J20" s="252">
        <v>0</v>
      </c>
      <c r="K20" s="147">
        <f t="shared" si="15"/>
        <v>0</v>
      </c>
      <c r="L20" s="99" t="s">
        <v>298</v>
      </c>
      <c r="M20" s="252">
        <f t="shared" si="12"/>
        <v>0</v>
      </c>
      <c r="N20" s="147">
        <f t="shared" si="4"/>
        <v>0</v>
      </c>
      <c r="O20" s="99"/>
      <c r="P20" s="99"/>
      <c r="Q20" s="189">
        <f>'Phase 2'!AG22</f>
        <v>-11073423.708008604</v>
      </c>
      <c r="R20" s="151">
        <f t="shared" si="5"/>
        <v>5851394.9399108384</v>
      </c>
      <c r="S20" s="193">
        <f t="shared" si="6"/>
        <v>-0.34572866401910585</v>
      </c>
      <c r="T20" s="322"/>
      <c r="U20" s="325"/>
      <c r="V20" s="368"/>
      <c r="X20" s="370"/>
      <c r="Y20" s="178"/>
    </row>
    <row r="21" spans="1:25" s="55" customFormat="1" x14ac:dyDescent="0.25">
      <c r="A21" s="483"/>
      <c r="B21" s="184" t="s">
        <v>283</v>
      </c>
      <c r="C21" s="399" t="s">
        <v>343</v>
      </c>
      <c r="D21" s="252">
        <v>0</v>
      </c>
      <c r="E21" s="146">
        <f t="shared" si="13"/>
        <v>0</v>
      </c>
      <c r="F21" s="117" t="s">
        <v>278</v>
      </c>
      <c r="G21" s="252">
        <v>0.1678</v>
      </c>
      <c r="H21" s="147">
        <f t="shared" si="14"/>
        <v>1.3610258000000002</v>
      </c>
      <c r="I21" s="99" t="s">
        <v>360</v>
      </c>
      <c r="J21" s="252">
        <v>6.1600000000000002E-2</v>
      </c>
      <c r="K21" s="147">
        <f t="shared" si="15"/>
        <v>0.49963760000000007</v>
      </c>
      <c r="L21" s="99" t="s">
        <v>298</v>
      </c>
      <c r="M21" s="252">
        <f t="shared" si="12"/>
        <v>0.77060000000000006</v>
      </c>
      <c r="N21" s="147">
        <f t="shared" si="4"/>
        <v>6.2503366000000007</v>
      </c>
      <c r="O21" s="100"/>
      <c r="P21" s="100"/>
      <c r="Q21" s="189">
        <f>'Phase 2'!AJ22</f>
        <v>-20132929.834148183</v>
      </c>
      <c r="R21" s="151">
        <f t="shared" si="5"/>
        <v>-3208111.186228741</v>
      </c>
      <c r="S21" s="193">
        <f t="shared" si="6"/>
        <v>0.18955069788136916</v>
      </c>
      <c r="T21" s="322"/>
      <c r="U21" s="325"/>
      <c r="V21" s="368"/>
      <c r="X21" s="370"/>
      <c r="Y21" s="178"/>
    </row>
    <row r="22" spans="1:25" s="55" customFormat="1" x14ac:dyDescent="0.25">
      <c r="A22" s="483"/>
      <c r="B22" s="184" t="s">
        <v>284</v>
      </c>
      <c r="C22" s="399" t="s">
        <v>343</v>
      </c>
      <c r="D22" s="252">
        <v>0</v>
      </c>
      <c r="E22" s="146">
        <f t="shared" si="13"/>
        <v>0</v>
      </c>
      <c r="F22" s="117" t="s">
        <v>342</v>
      </c>
      <c r="G22" s="252">
        <v>0.1678</v>
      </c>
      <c r="H22" s="147">
        <f t="shared" si="14"/>
        <v>1.3610258000000002</v>
      </c>
      <c r="I22" s="99" t="s">
        <v>360</v>
      </c>
      <c r="J22" s="252">
        <v>6.1600000000000002E-2</v>
      </c>
      <c r="K22" s="147">
        <f t="shared" si="15"/>
        <v>0.49963760000000007</v>
      </c>
      <c r="L22" s="99" t="str">
        <f t="shared" ref="L22" si="17">IF(M22&gt;0,"_Surfacelay", " ")</f>
        <v>_Surfacelay</v>
      </c>
      <c r="M22" s="252">
        <f t="shared" si="12"/>
        <v>0.77060000000000006</v>
      </c>
      <c r="N22" s="147">
        <f t="shared" si="4"/>
        <v>6.2503366000000007</v>
      </c>
      <c r="O22" s="99"/>
      <c r="P22" s="99"/>
      <c r="Q22" s="189">
        <f>'Phase 2'!AM22</f>
        <v>-39123913.749416262</v>
      </c>
      <c r="R22" s="151">
        <f t="shared" si="5"/>
        <v>-22199095.101496819</v>
      </c>
      <c r="S22" s="193">
        <f t="shared" si="6"/>
        <v>1.311629717475628</v>
      </c>
      <c r="T22" s="368"/>
      <c r="U22" s="325"/>
      <c r="V22" s="368"/>
      <c r="W22" s="99"/>
      <c r="X22" s="370"/>
      <c r="Y22" s="178"/>
    </row>
    <row r="23" spans="1:25" s="55" customFormat="1" x14ac:dyDescent="0.25">
      <c r="A23" s="483"/>
      <c r="B23" s="184" t="s">
        <v>334</v>
      </c>
      <c r="C23" s="399" t="s">
        <v>110</v>
      </c>
      <c r="D23" s="252">
        <v>0.24660000000000001</v>
      </c>
      <c r="E23" s="146">
        <f t="shared" si="13"/>
        <v>2.0001726000000004</v>
      </c>
      <c r="F23" s="117" t="s">
        <v>278</v>
      </c>
      <c r="G23" s="252">
        <v>0.1678</v>
      </c>
      <c r="H23" s="147">
        <f t="shared" si="14"/>
        <v>1.3610258000000002</v>
      </c>
      <c r="I23" s="99" t="s">
        <v>360</v>
      </c>
      <c r="J23" s="252">
        <v>6.1600000000000002E-2</v>
      </c>
      <c r="K23" s="147">
        <f t="shared" si="15"/>
        <v>0.49963760000000007</v>
      </c>
      <c r="L23" s="99" t="str">
        <f t="shared" ref="L23" si="18">IF(M23&gt;0,"_Surfacelay", " ")</f>
        <v>_Surfacelay</v>
      </c>
      <c r="M23" s="252">
        <f t="shared" si="12"/>
        <v>0.52399999999999991</v>
      </c>
      <c r="N23" s="147">
        <f t="shared" si="4"/>
        <v>4.2501639999999998</v>
      </c>
      <c r="O23" s="99"/>
      <c r="P23" s="99"/>
      <c r="Q23" s="189">
        <f>'Phase 2'!AP22</f>
        <v>-20320522.028155461</v>
      </c>
      <c r="R23" s="151">
        <f t="shared" si="5"/>
        <v>-3395703.3802360184</v>
      </c>
      <c r="S23" s="193">
        <f t="shared" si="6"/>
        <v>0.2006345504123585</v>
      </c>
      <c r="T23" s="322"/>
      <c r="U23" s="325"/>
      <c r="V23" s="368"/>
      <c r="X23" s="370"/>
      <c r="Y23" s="178"/>
    </row>
    <row r="24" spans="1:25" s="55" customFormat="1" x14ac:dyDescent="0.25">
      <c r="A24" s="483"/>
      <c r="B24" s="184" t="s">
        <v>335</v>
      </c>
      <c r="C24" s="399" t="s">
        <v>343</v>
      </c>
      <c r="D24" s="252">
        <v>0</v>
      </c>
      <c r="E24" s="146">
        <f t="shared" si="13"/>
        <v>0</v>
      </c>
      <c r="F24" s="117" t="s">
        <v>278</v>
      </c>
      <c r="G24" s="252">
        <v>6.1600000000000002E-2</v>
      </c>
      <c r="H24" s="147">
        <f t="shared" si="14"/>
        <v>0.49963760000000007</v>
      </c>
      <c r="I24" s="99"/>
      <c r="J24" s="252">
        <v>0</v>
      </c>
      <c r="K24" s="147">
        <f t="shared" si="15"/>
        <v>0</v>
      </c>
      <c r="L24" s="99" t="str">
        <f t="shared" ref="L24:L46" si="19">IF(M24&gt;0,"_Surfacelay", " ")</f>
        <v>_Surfacelay</v>
      </c>
      <c r="M24" s="252">
        <f t="shared" si="12"/>
        <v>0.93840000000000001</v>
      </c>
      <c r="N24" s="147">
        <f t="shared" si="4"/>
        <v>7.6113624000000009</v>
      </c>
      <c r="O24" s="99"/>
      <c r="P24" s="99"/>
      <c r="Q24" s="189">
        <f>'Phase 2'!AS22</f>
        <v>-9350298.889792541</v>
      </c>
      <c r="R24" s="151">
        <f t="shared" si="5"/>
        <v>7574519.7581269015</v>
      </c>
      <c r="S24" s="193">
        <f t="shared" si="6"/>
        <v>-0.44753919765385686</v>
      </c>
      <c r="T24" s="368"/>
      <c r="U24" s="325"/>
      <c r="V24" s="368"/>
      <c r="X24" s="370"/>
      <c r="Y24" s="178"/>
    </row>
    <row r="25" spans="1:25" s="55" customFormat="1" x14ac:dyDescent="0.25">
      <c r="A25" s="483"/>
      <c r="B25" s="184" t="s">
        <v>285</v>
      </c>
      <c r="C25" s="399" t="s">
        <v>110</v>
      </c>
      <c r="D25" s="252">
        <v>0.1678</v>
      </c>
      <c r="E25" s="146">
        <f t="shared" si="13"/>
        <v>1.3610258000000002</v>
      </c>
      <c r="F25" s="117" t="s">
        <v>278</v>
      </c>
      <c r="G25" s="252">
        <v>6.1600000000000002E-2</v>
      </c>
      <c r="H25" s="147">
        <f t="shared" si="14"/>
        <v>0.49963760000000007</v>
      </c>
      <c r="I25" s="99"/>
      <c r="J25" s="252">
        <v>0</v>
      </c>
      <c r="K25" s="147">
        <f t="shared" si="15"/>
        <v>0</v>
      </c>
      <c r="L25" s="99" t="str">
        <f t="shared" si="19"/>
        <v>_Surfacelay</v>
      </c>
      <c r="M25" s="252">
        <f t="shared" si="12"/>
        <v>0.77060000000000006</v>
      </c>
      <c r="N25" s="147">
        <f t="shared" si="4"/>
        <v>6.2503366000000007</v>
      </c>
      <c r="O25" s="99"/>
      <c r="P25" s="99"/>
      <c r="Q25" s="189">
        <f>'Phase 2'!AV22</f>
        <v>-9509224.0905218665</v>
      </c>
      <c r="R25" s="151">
        <f t="shared" si="5"/>
        <v>7415594.557397576</v>
      </c>
      <c r="S25" s="193">
        <f t="shared" si="6"/>
        <v>-0.43814912949210066</v>
      </c>
      <c r="T25" s="322"/>
      <c r="U25" s="325"/>
      <c r="V25" s="368"/>
      <c r="X25" s="370"/>
      <c r="Y25" s="178"/>
    </row>
    <row r="26" spans="1:25" s="55" customFormat="1" x14ac:dyDescent="0.25">
      <c r="A26" s="483"/>
      <c r="B26" s="184" t="s">
        <v>286</v>
      </c>
      <c r="C26" s="399" t="s">
        <v>110</v>
      </c>
      <c r="D26" s="252">
        <v>7.5300000000000006E-2</v>
      </c>
      <c r="E26" s="146">
        <f t="shared" si="13"/>
        <v>0.61075830000000009</v>
      </c>
      <c r="F26" s="117" t="s">
        <v>278</v>
      </c>
      <c r="G26" s="252">
        <v>0.15409999999999999</v>
      </c>
      <c r="H26" s="147">
        <f t="shared" si="14"/>
        <v>1.2499051000000001</v>
      </c>
      <c r="I26" s="99"/>
      <c r="J26" s="252">
        <v>0</v>
      </c>
      <c r="K26" s="147">
        <f t="shared" si="15"/>
        <v>0</v>
      </c>
      <c r="L26" s="99" t="str">
        <f t="shared" si="19"/>
        <v>_Surfacelay</v>
      </c>
      <c r="M26" s="252">
        <f t="shared" ref="M26:M53" si="20">1-D26-G26-J26</f>
        <v>0.77059999999999995</v>
      </c>
      <c r="N26" s="147">
        <f t="shared" si="4"/>
        <v>6.2503365999999998</v>
      </c>
      <c r="O26" s="99"/>
      <c r="P26" s="99"/>
      <c r="Q26" s="189">
        <f>'Phase 2'!AY22</f>
        <v>-9761570.7189813424</v>
      </c>
      <c r="R26" s="151">
        <f t="shared" si="5"/>
        <v>7163247.9289381001</v>
      </c>
      <c r="S26" s="193">
        <f t="shared" si="6"/>
        <v>-0.42323927233445857</v>
      </c>
      <c r="T26" s="322"/>
      <c r="U26" s="325"/>
      <c r="V26" s="368"/>
      <c r="X26" s="370"/>
      <c r="Y26" s="178"/>
    </row>
    <row r="27" spans="1:25" s="55" customFormat="1" x14ac:dyDescent="0.25">
      <c r="A27" s="483"/>
      <c r="B27" s="184" t="s">
        <v>287</v>
      </c>
      <c r="C27" s="399" t="s">
        <v>110</v>
      </c>
      <c r="D27" s="252">
        <v>7.5300000000000006E-2</v>
      </c>
      <c r="E27" s="146">
        <f t="shared" si="13"/>
        <v>0.61075830000000009</v>
      </c>
      <c r="F27" s="117" t="s">
        <v>278</v>
      </c>
      <c r="G27" s="252">
        <v>6.1600000000000002E-2</v>
      </c>
      <c r="H27" s="147">
        <f t="shared" si="14"/>
        <v>0.49963760000000007</v>
      </c>
      <c r="I27" s="99"/>
      <c r="J27" s="252">
        <v>0</v>
      </c>
      <c r="K27" s="147">
        <f t="shared" si="15"/>
        <v>0</v>
      </c>
      <c r="L27" s="99" t="str">
        <f t="shared" si="19"/>
        <v>_Surfacelay</v>
      </c>
      <c r="M27" s="252">
        <f t="shared" si="20"/>
        <v>0.86309999999999998</v>
      </c>
      <c r="N27" s="147">
        <f t="shared" si="4"/>
        <v>7.0006041000000003</v>
      </c>
      <c r="O27" s="99"/>
      <c r="P27" s="99"/>
      <c r="Q27" s="189">
        <f>'Phase 2'!BB22</f>
        <v>-9426643.562127769</v>
      </c>
      <c r="R27" s="151">
        <f t="shared" si="5"/>
        <v>7498175.0857916735</v>
      </c>
      <c r="S27" s="193">
        <f t="shared" si="6"/>
        <v>-0.44302838581454579</v>
      </c>
      <c r="T27" s="322"/>
      <c r="U27" s="325"/>
      <c r="V27" s="368"/>
      <c r="X27" s="370"/>
      <c r="Y27" s="178"/>
    </row>
    <row r="28" spans="1:25" s="55" customFormat="1" x14ac:dyDescent="0.25">
      <c r="A28" s="483"/>
      <c r="B28" s="184" t="s">
        <v>367</v>
      </c>
      <c r="C28" s="399" t="s">
        <v>343</v>
      </c>
      <c r="D28" s="252">
        <v>0</v>
      </c>
      <c r="E28" s="146">
        <f t="shared" si="13"/>
        <v>0</v>
      </c>
      <c r="F28" s="117" t="s">
        <v>278</v>
      </c>
      <c r="G28" s="252">
        <v>3.0800000000000001E-2</v>
      </c>
      <c r="H28" s="147">
        <f t="shared" si="14"/>
        <v>0.24981880000000004</v>
      </c>
      <c r="I28" s="99" t="s">
        <v>360</v>
      </c>
      <c r="J28" s="252">
        <v>6.1600000000000002E-2</v>
      </c>
      <c r="K28" s="147">
        <f t="shared" si="15"/>
        <v>0.49963760000000007</v>
      </c>
      <c r="L28" s="99" t="str">
        <f t="shared" si="19"/>
        <v>_Surfacelay</v>
      </c>
      <c r="M28" s="252">
        <f t="shared" si="20"/>
        <v>0.90759999999999996</v>
      </c>
      <c r="N28" s="147">
        <f t="shared" si="4"/>
        <v>7.3615436000000001</v>
      </c>
      <c r="O28" s="100"/>
      <c r="P28" s="100"/>
      <c r="Q28" s="189">
        <f>'Phase 2'!BE22</f>
        <v>-19700143.859498315</v>
      </c>
      <c r="R28" s="151">
        <f t="shared" si="5"/>
        <v>-2775325.2115788721</v>
      </c>
      <c r="S28" s="193">
        <f t="shared" si="6"/>
        <v>0.16397961297623956</v>
      </c>
      <c r="T28" s="322"/>
      <c r="U28" s="325"/>
      <c r="V28" s="368"/>
      <c r="W28" s="99"/>
      <c r="X28" s="370"/>
      <c r="Y28" s="178"/>
    </row>
    <row r="29" spans="1:25" s="55" customFormat="1" x14ac:dyDescent="0.25">
      <c r="A29" s="483"/>
      <c r="B29" s="184" t="s">
        <v>372</v>
      </c>
      <c r="C29" s="399" t="s">
        <v>110</v>
      </c>
      <c r="D29" s="252">
        <v>9.2499999999999999E-2</v>
      </c>
      <c r="E29" s="146">
        <f t="shared" si="13"/>
        <v>0.75026750000000009</v>
      </c>
      <c r="F29" s="117" t="s">
        <v>278</v>
      </c>
      <c r="G29" s="252">
        <v>6.1600000000000002E-2</v>
      </c>
      <c r="H29" s="147">
        <f t="shared" si="14"/>
        <v>0.49963760000000007</v>
      </c>
      <c r="I29" s="99"/>
      <c r="J29" s="252">
        <v>0</v>
      </c>
      <c r="K29" s="147">
        <f t="shared" si="15"/>
        <v>0</v>
      </c>
      <c r="L29" s="99" t="str">
        <f t="shared" si="19"/>
        <v>_Surfacelay</v>
      </c>
      <c r="M29" s="252">
        <f t="shared" si="20"/>
        <v>0.84589999999999999</v>
      </c>
      <c r="N29" s="147">
        <f t="shared" si="4"/>
        <v>6.8610949000000003</v>
      </c>
      <c r="O29" s="100"/>
      <c r="P29" s="100"/>
      <c r="Q29" s="189">
        <f>'Phase 2'!BH22</f>
        <v>-9432879.4181855824</v>
      </c>
      <c r="R29" s="151">
        <f t="shared" si="5"/>
        <v>7491939.2297338601</v>
      </c>
      <c r="S29" s="193">
        <f t="shared" si="6"/>
        <v>-0.44265994133147413</v>
      </c>
      <c r="T29" s="322"/>
      <c r="U29" s="325"/>
      <c r="V29" s="368"/>
      <c r="W29" s="99"/>
      <c r="X29" s="370"/>
      <c r="Y29" s="178"/>
    </row>
    <row r="30" spans="1:25" s="55" customFormat="1" x14ac:dyDescent="0.25">
      <c r="A30" s="483"/>
      <c r="B30" s="184" t="s">
        <v>288</v>
      </c>
      <c r="C30" s="399" t="s">
        <v>110</v>
      </c>
      <c r="D30" s="252">
        <v>9.2499999999999999E-2</v>
      </c>
      <c r="E30" s="146">
        <f t="shared" si="13"/>
        <v>0.75026750000000009</v>
      </c>
      <c r="F30" s="117" t="s">
        <v>364</v>
      </c>
      <c r="G30" s="252">
        <v>0</v>
      </c>
      <c r="H30" s="147">
        <f t="shared" si="14"/>
        <v>0</v>
      </c>
      <c r="I30" s="99"/>
      <c r="J30" s="252">
        <v>0</v>
      </c>
      <c r="K30" s="147">
        <f t="shared" si="15"/>
        <v>0</v>
      </c>
      <c r="L30" s="99" t="str">
        <f t="shared" si="19"/>
        <v>_Surfacelay</v>
      </c>
      <c r="M30" s="252">
        <f t="shared" si="20"/>
        <v>0.90749999999999997</v>
      </c>
      <c r="N30" s="147">
        <f t="shared" si="4"/>
        <v>7.3607325000000001</v>
      </c>
      <c r="O30" s="100"/>
      <c r="P30" s="100"/>
      <c r="Q30" s="189">
        <f>'Phase 2'!BK22</f>
        <v>-9034102.1602541208</v>
      </c>
      <c r="R30" s="151">
        <f t="shared" ref="R30" si="21">Q30-$Q$3</f>
        <v>7890716.4876653217</v>
      </c>
      <c r="S30" s="193">
        <f t="shared" ref="S30" si="22">(Q30-$Q$3)/$Q$3</f>
        <v>-0.46622162705627113</v>
      </c>
      <c r="T30" s="322"/>
      <c r="U30" s="325"/>
      <c r="V30" s="368"/>
      <c r="W30" s="99"/>
      <c r="X30" s="370"/>
      <c r="Y30" s="178"/>
    </row>
    <row r="31" spans="1:25" s="55" customFormat="1" x14ac:dyDescent="0.25">
      <c r="A31" s="483"/>
      <c r="B31" s="184" t="s">
        <v>289</v>
      </c>
      <c r="C31" s="399" t="s">
        <v>110</v>
      </c>
      <c r="D31" s="252">
        <v>7.5300000000000006E-2</v>
      </c>
      <c r="E31" s="146">
        <f t="shared" si="13"/>
        <v>0.61075830000000009</v>
      </c>
      <c r="F31" s="117" t="s">
        <v>364</v>
      </c>
      <c r="G31" s="252">
        <v>0</v>
      </c>
      <c r="H31" s="147">
        <f t="shared" si="14"/>
        <v>0</v>
      </c>
      <c r="I31" s="99"/>
      <c r="J31" s="252">
        <v>0</v>
      </c>
      <c r="K31" s="147">
        <f t="shared" si="15"/>
        <v>0</v>
      </c>
      <c r="L31" s="99" t="str">
        <f t="shared" si="19"/>
        <v>_Surfacelay</v>
      </c>
      <c r="M31" s="252">
        <f t="shared" si="20"/>
        <v>0.92469999999999997</v>
      </c>
      <c r="N31" s="147">
        <f t="shared" si="4"/>
        <v>7.5002417000000001</v>
      </c>
      <c r="O31" s="99"/>
      <c r="P31" s="99"/>
      <c r="Q31" s="189">
        <f>'Phase 2'!BN22</f>
        <v>-9027866.3041967303</v>
      </c>
      <c r="R31" s="151">
        <f t="shared" si="5"/>
        <v>7896952.3437227122</v>
      </c>
      <c r="S31" s="193">
        <f t="shared" si="6"/>
        <v>-0.46659007153931775</v>
      </c>
      <c r="T31" s="322"/>
      <c r="U31" s="325"/>
      <c r="V31" s="368"/>
      <c r="W31" s="99"/>
      <c r="X31" s="370"/>
      <c r="Y31" s="178"/>
    </row>
    <row r="32" spans="1:25" s="55" customFormat="1" x14ac:dyDescent="0.25">
      <c r="A32" s="483"/>
      <c r="B32" s="184" t="s">
        <v>290</v>
      </c>
      <c r="C32" s="399" t="s">
        <v>343</v>
      </c>
      <c r="D32" s="252">
        <v>0</v>
      </c>
      <c r="E32" s="146">
        <f t="shared" si="13"/>
        <v>0</v>
      </c>
      <c r="F32" s="117" t="s">
        <v>278</v>
      </c>
      <c r="G32" s="252">
        <v>3.0800000000000001E-2</v>
      </c>
      <c r="H32" s="147">
        <f t="shared" si="14"/>
        <v>0.24981880000000004</v>
      </c>
      <c r="I32" s="99"/>
      <c r="J32" s="252">
        <v>0</v>
      </c>
      <c r="K32" s="147">
        <f t="shared" si="15"/>
        <v>0</v>
      </c>
      <c r="L32" s="99" t="str">
        <f t="shared" si="19"/>
        <v>_Surfacelay</v>
      </c>
      <c r="M32" s="252">
        <f t="shared" si="20"/>
        <v>0.96919999999999995</v>
      </c>
      <c r="N32" s="147">
        <f t="shared" si="4"/>
        <v>7.8611811999999999</v>
      </c>
      <c r="O32" s="99"/>
      <c r="P32" s="99"/>
      <c r="Q32" s="189">
        <f>'Phase 2'!BQ22</f>
        <v>-9150910.2608264163</v>
      </c>
      <c r="R32" s="151">
        <f t="shared" si="5"/>
        <v>7773908.3870930262</v>
      </c>
      <c r="S32" s="193">
        <f t="shared" si="6"/>
        <v>-0.45932004051627862</v>
      </c>
      <c r="T32" s="322"/>
      <c r="U32" s="325"/>
      <c r="V32" s="368"/>
      <c r="W32" s="99"/>
      <c r="X32" s="370"/>
      <c r="Y32" s="178"/>
    </row>
    <row r="33" spans="1:25" s="55" customFormat="1" x14ac:dyDescent="0.25">
      <c r="A33" s="483"/>
      <c r="B33" s="184" t="s">
        <v>291</v>
      </c>
      <c r="C33" s="399" t="s">
        <v>110</v>
      </c>
      <c r="D33" s="252">
        <v>7.5300000000000006E-2</v>
      </c>
      <c r="E33" s="146">
        <f t="shared" si="13"/>
        <v>0.61075830000000009</v>
      </c>
      <c r="F33" s="117" t="s">
        <v>278</v>
      </c>
      <c r="G33" s="252">
        <v>3.0800000000000001E-2</v>
      </c>
      <c r="H33" s="147">
        <f t="shared" si="14"/>
        <v>0.24981880000000004</v>
      </c>
      <c r="I33" s="99"/>
      <c r="J33" s="252">
        <v>0</v>
      </c>
      <c r="K33" s="147">
        <f t="shared" si="15"/>
        <v>0</v>
      </c>
      <c r="L33" s="99" t="str">
        <f t="shared" si="19"/>
        <v>_Surfacelay</v>
      </c>
      <c r="M33" s="252">
        <f t="shared" si="20"/>
        <v>0.89389999999999992</v>
      </c>
      <c r="N33" s="147">
        <f t="shared" si="4"/>
        <v>7.2504229000000002</v>
      </c>
      <c r="O33" s="427"/>
      <c r="P33" s="427"/>
      <c r="Q33" s="189">
        <f>'Phase 2'!BT22</f>
        <v>-9227254.9331592228</v>
      </c>
      <c r="R33" s="151">
        <f t="shared" si="5"/>
        <v>7697563.7147602197</v>
      </c>
      <c r="S33" s="193">
        <f t="shared" si="6"/>
        <v>-0.4548092286771106</v>
      </c>
      <c r="T33" s="322"/>
      <c r="U33" s="325"/>
      <c r="V33" s="368"/>
      <c r="W33" s="99"/>
      <c r="X33" s="370"/>
      <c r="Y33" s="178"/>
    </row>
    <row r="34" spans="1:25" s="55" customFormat="1" x14ac:dyDescent="0.25">
      <c r="A34" s="483"/>
      <c r="B34" s="184" t="s">
        <v>292</v>
      </c>
      <c r="C34" s="399" t="s">
        <v>110</v>
      </c>
      <c r="D34" s="252">
        <v>0.36990000000000001</v>
      </c>
      <c r="E34" s="146">
        <f t="shared" si="13"/>
        <v>3.0002589000000004</v>
      </c>
      <c r="F34" s="117" t="s">
        <v>364</v>
      </c>
      <c r="G34" s="252">
        <v>0</v>
      </c>
      <c r="H34" s="147">
        <f t="shared" si="14"/>
        <v>0</v>
      </c>
      <c r="I34" s="99"/>
      <c r="J34" s="252">
        <v>0</v>
      </c>
      <c r="K34" s="147">
        <f t="shared" si="15"/>
        <v>0</v>
      </c>
      <c r="L34" s="99" t="str">
        <f t="shared" si="19"/>
        <v>_Surfacelay</v>
      </c>
      <c r="M34" s="252">
        <f t="shared" si="20"/>
        <v>0.63009999999999999</v>
      </c>
      <c r="N34" s="147">
        <f t="shared" si="4"/>
        <v>5.1107411000000003</v>
      </c>
      <c r="O34" s="427"/>
      <c r="P34" s="427"/>
      <c r="Q34" s="189">
        <f>'Phase 2'!BW22</f>
        <v>-9135042.2762920037</v>
      </c>
      <c r="R34" s="151">
        <f t="shared" si="5"/>
        <v>7789776.3716274388</v>
      </c>
      <c r="S34" s="193">
        <f t="shared" si="6"/>
        <v>-0.46025759765437907</v>
      </c>
      <c r="T34" s="322"/>
      <c r="U34" s="325"/>
      <c r="V34" s="368"/>
      <c r="W34" s="99"/>
      <c r="X34" s="370"/>
      <c r="Y34" s="178"/>
    </row>
    <row r="35" spans="1:25" s="55" customFormat="1" x14ac:dyDescent="0.25">
      <c r="A35" s="483"/>
      <c r="B35" s="184" t="s">
        <v>293</v>
      </c>
      <c r="C35" s="399" t="s">
        <v>343</v>
      </c>
      <c r="D35" s="252">
        <v>0</v>
      </c>
      <c r="E35" s="146">
        <f t="shared" si="13"/>
        <v>0</v>
      </c>
      <c r="F35" s="117" t="s">
        <v>278</v>
      </c>
      <c r="G35" s="252">
        <v>0.36990000000000001</v>
      </c>
      <c r="H35" s="147">
        <f t="shared" si="14"/>
        <v>3.0002589000000004</v>
      </c>
      <c r="I35" s="99"/>
      <c r="J35" s="252">
        <v>0</v>
      </c>
      <c r="K35" s="147">
        <f t="shared" si="15"/>
        <v>0</v>
      </c>
      <c r="L35" s="99" t="str">
        <f t="shared" si="19"/>
        <v>_Surfacelay</v>
      </c>
      <c r="M35" s="252">
        <f t="shared" si="20"/>
        <v>0.63009999999999999</v>
      </c>
      <c r="N35" s="147">
        <f t="shared" si="4"/>
        <v>5.1107411000000003</v>
      </c>
      <c r="O35" s="427"/>
      <c r="P35" s="427"/>
      <c r="Q35" s="189">
        <f>'Phase 2'!BZ22</f>
        <v>-9896372.1641410422</v>
      </c>
      <c r="R35" s="151">
        <f t="shared" ref="R35" si="23">Q35-$Q$3</f>
        <v>7028446.4837784003</v>
      </c>
      <c r="S35" s="193">
        <f t="shared" ref="S35" si="24">(Q35-$Q$3)/$Q$3</f>
        <v>-0.41527455212303871</v>
      </c>
      <c r="T35" s="322"/>
      <c r="U35" s="325"/>
      <c r="V35" s="368"/>
      <c r="W35" s="99"/>
      <c r="X35" s="370"/>
      <c r="Y35" s="178"/>
    </row>
    <row r="36" spans="1:25" s="55" customFormat="1" x14ac:dyDescent="0.25">
      <c r="A36" s="483"/>
      <c r="B36" s="184" t="s">
        <v>294</v>
      </c>
      <c r="C36" s="399" t="s">
        <v>110</v>
      </c>
      <c r="D36" s="252">
        <v>0.36990000000000001</v>
      </c>
      <c r="E36" s="146">
        <f t="shared" si="13"/>
        <v>3.0002589000000004</v>
      </c>
      <c r="F36" s="117" t="s">
        <v>278</v>
      </c>
      <c r="G36" s="252">
        <v>6.1600000000000002E-2</v>
      </c>
      <c r="H36" s="147">
        <f t="shared" si="14"/>
        <v>0.49963760000000007</v>
      </c>
      <c r="I36" s="99"/>
      <c r="J36" s="252">
        <v>0</v>
      </c>
      <c r="K36" s="147">
        <f t="shared" si="15"/>
        <v>0</v>
      </c>
      <c r="L36" s="99" t="str">
        <f t="shared" si="19"/>
        <v>_Surfacelay</v>
      </c>
      <c r="M36" s="252">
        <f t="shared" si="20"/>
        <v>0.56850000000000001</v>
      </c>
      <c r="N36" s="147">
        <f t="shared" si="4"/>
        <v>4.6111035000000005</v>
      </c>
      <c r="O36" s="427"/>
      <c r="P36" s="427"/>
      <c r="Q36" s="189">
        <f>'Phase 2'!CC22</f>
        <v>-9533819.5342303813</v>
      </c>
      <c r="R36" s="151">
        <f t="shared" si="5"/>
        <v>7390999.1136890613</v>
      </c>
      <c r="S36" s="193">
        <f t="shared" si="6"/>
        <v>-0.43669591192917345</v>
      </c>
      <c r="T36" s="322"/>
      <c r="U36" s="325"/>
      <c r="V36" s="368"/>
      <c r="W36" s="99"/>
      <c r="X36" s="370"/>
      <c r="Y36" s="178"/>
    </row>
    <row r="37" spans="1:25" s="55" customFormat="1" ht="15" customHeight="1" x14ac:dyDescent="0.25">
      <c r="A37" s="483"/>
      <c r="B37" s="184" t="s">
        <v>295</v>
      </c>
      <c r="C37" s="399" t="s">
        <v>343</v>
      </c>
      <c r="D37" s="252">
        <v>0</v>
      </c>
      <c r="E37" s="146">
        <f t="shared" si="13"/>
        <v>0</v>
      </c>
      <c r="F37" s="117" t="s">
        <v>278</v>
      </c>
      <c r="G37" s="252">
        <v>0.43149999999999999</v>
      </c>
      <c r="H37" s="147">
        <f t="shared" si="14"/>
        <v>3.4998965000000002</v>
      </c>
      <c r="I37" s="99"/>
      <c r="J37" s="252">
        <v>0</v>
      </c>
      <c r="K37" s="147">
        <f t="shared" si="15"/>
        <v>0</v>
      </c>
      <c r="L37" s="99" t="str">
        <f t="shared" si="19"/>
        <v>_Surfacelay</v>
      </c>
      <c r="M37" s="252">
        <f t="shared" si="20"/>
        <v>0.56850000000000001</v>
      </c>
      <c r="N37" s="147">
        <f t="shared" si="4"/>
        <v>4.6111035000000005</v>
      </c>
      <c r="O37" s="427"/>
      <c r="P37" s="427"/>
      <c r="Q37" s="189">
        <f>'Phase 2'!CF22</f>
        <v>-10295149.422124818</v>
      </c>
      <c r="R37" s="151">
        <f t="shared" si="5"/>
        <v>6629669.2257946245</v>
      </c>
      <c r="S37" s="193">
        <f t="shared" si="6"/>
        <v>-0.39171286639515074</v>
      </c>
      <c r="T37" s="322"/>
      <c r="U37" s="325"/>
      <c r="V37" s="368"/>
      <c r="W37" s="99"/>
      <c r="X37" s="368"/>
      <c r="Y37" s="178"/>
    </row>
    <row r="38" spans="1:25" s="55" customFormat="1" ht="15" customHeight="1" x14ac:dyDescent="0.25">
      <c r="A38" s="483"/>
      <c r="B38" s="184" t="s">
        <v>296</v>
      </c>
      <c r="C38" s="325" t="s">
        <v>110</v>
      </c>
      <c r="D38" s="252">
        <v>0.36990000000000001</v>
      </c>
      <c r="E38" s="146">
        <f t="shared" si="13"/>
        <v>3.0002589000000004</v>
      </c>
      <c r="F38" s="117" t="s">
        <v>278</v>
      </c>
      <c r="G38" s="252">
        <v>0.22939999999999999</v>
      </c>
      <c r="H38" s="147">
        <f t="shared" si="14"/>
        <v>1.8606634000000002</v>
      </c>
      <c r="I38" s="99"/>
      <c r="J38" s="252">
        <v>0</v>
      </c>
      <c r="K38" s="147">
        <f t="shared" si="15"/>
        <v>0</v>
      </c>
      <c r="L38" s="99" t="str">
        <f t="shared" si="19"/>
        <v>_Surfacelay</v>
      </c>
      <c r="M38" s="252">
        <f t="shared" si="20"/>
        <v>0.4007</v>
      </c>
      <c r="N38" s="147">
        <f t="shared" si="4"/>
        <v>3.2500777000000003</v>
      </c>
      <c r="O38" s="427"/>
      <c r="P38" s="427"/>
      <c r="Q38" s="189">
        <f>'Phase 2'!CI22</f>
        <v>-10165994.137213772</v>
      </c>
      <c r="R38" s="151">
        <f t="shared" si="5"/>
        <v>6758824.5107056703</v>
      </c>
      <c r="S38" s="193">
        <f t="shared" si="6"/>
        <v>-0.3993439841989993</v>
      </c>
      <c r="T38" s="322"/>
      <c r="U38" s="325"/>
      <c r="V38" s="368"/>
      <c r="W38" s="99"/>
      <c r="X38" s="368"/>
      <c r="Y38" s="178"/>
    </row>
    <row r="39" spans="1:25" s="55" customFormat="1" ht="15.75" thickBot="1" x14ac:dyDescent="0.3">
      <c r="A39" s="483"/>
      <c r="B39" s="184" t="s">
        <v>297</v>
      </c>
      <c r="C39" s="381" t="s">
        <v>110</v>
      </c>
      <c r="D39" s="332">
        <v>0.43149999999999999</v>
      </c>
      <c r="E39" s="172">
        <f t="shared" ref="E39:E45" si="25">(D39*$E$3)</f>
        <v>3.4998965000000002</v>
      </c>
      <c r="F39" s="173" t="s">
        <v>364</v>
      </c>
      <c r="G39" s="332">
        <v>0</v>
      </c>
      <c r="H39" s="174">
        <f t="shared" ref="H39:H45" si="26">(G39*$E$3)</f>
        <v>0</v>
      </c>
      <c r="I39" s="173"/>
      <c r="J39" s="332">
        <v>0</v>
      </c>
      <c r="K39" s="174">
        <f t="shared" si="15"/>
        <v>0</v>
      </c>
      <c r="L39" s="171" t="str">
        <f t="shared" si="19"/>
        <v>_Surfacelay</v>
      </c>
      <c r="M39" s="332">
        <f t="shared" si="20"/>
        <v>0.56850000000000001</v>
      </c>
      <c r="N39" s="147">
        <f t="shared" si="4"/>
        <v>4.6111035000000005</v>
      </c>
      <c r="O39" s="173"/>
      <c r="P39" s="427"/>
      <c r="Q39" s="191">
        <f>'Phase 2'!CL22</f>
        <v>-9255341.0592777915</v>
      </c>
      <c r="R39" s="176">
        <f t="shared" si="5"/>
        <v>7669477.588641651</v>
      </c>
      <c r="S39" s="192">
        <f t="shared" si="6"/>
        <v>-0.45314976474412355</v>
      </c>
      <c r="T39" s="322"/>
      <c r="U39" s="325"/>
      <c r="V39" s="368"/>
      <c r="W39" s="99"/>
      <c r="X39" s="368"/>
      <c r="Y39" s="178"/>
    </row>
    <row r="40" spans="1:25" s="55" customFormat="1" ht="15.75" hidden="1" thickBot="1" x14ac:dyDescent="0.3">
      <c r="A40" s="483"/>
      <c r="B40" s="184"/>
      <c r="C40" s="99"/>
      <c r="D40" s="331"/>
      <c r="E40" s="146">
        <f t="shared" si="25"/>
        <v>0</v>
      </c>
      <c r="F40" s="117"/>
      <c r="G40" s="331"/>
      <c r="H40" s="147">
        <f t="shared" si="26"/>
        <v>0</v>
      </c>
      <c r="I40" s="99"/>
      <c r="J40" s="331"/>
      <c r="K40" s="147">
        <f t="shared" ref="K40:K45" si="27">(J40*$E$3)</f>
        <v>0</v>
      </c>
      <c r="L40" s="99" t="str">
        <f t="shared" si="19"/>
        <v>_Surfacelay</v>
      </c>
      <c r="M40" s="331">
        <f t="shared" si="20"/>
        <v>1</v>
      </c>
      <c r="N40" s="169">
        <f t="shared" si="4"/>
        <v>8.1110000000000007</v>
      </c>
      <c r="O40" s="427"/>
      <c r="P40" s="427"/>
      <c r="Q40" s="189"/>
      <c r="R40" s="151"/>
      <c r="S40" s="193"/>
      <c r="T40" s="322"/>
      <c r="U40" s="325"/>
      <c r="V40" s="368"/>
      <c r="W40" s="99"/>
      <c r="X40" s="370"/>
      <c r="Y40" s="178"/>
    </row>
    <row r="41" spans="1:25" s="55" customFormat="1" ht="15.75" hidden="1" thickBot="1" x14ac:dyDescent="0.3">
      <c r="A41" s="483"/>
      <c r="B41" s="184"/>
      <c r="C41" s="100"/>
      <c r="D41" s="332"/>
      <c r="E41" s="146">
        <f t="shared" si="25"/>
        <v>0</v>
      </c>
      <c r="F41" s="117"/>
      <c r="G41" s="332"/>
      <c r="H41" s="147">
        <f t="shared" si="26"/>
        <v>0</v>
      </c>
      <c r="I41" s="99"/>
      <c r="J41" s="332"/>
      <c r="K41" s="147">
        <f t="shared" si="27"/>
        <v>0</v>
      </c>
      <c r="L41" s="99" t="str">
        <f t="shared" si="19"/>
        <v>_Surfacelay</v>
      </c>
      <c r="M41" s="332">
        <f t="shared" si="20"/>
        <v>1</v>
      </c>
      <c r="N41" s="169">
        <f t="shared" si="4"/>
        <v>8.1110000000000007</v>
      </c>
      <c r="O41" s="427"/>
      <c r="P41" s="427"/>
      <c r="Q41" s="189"/>
      <c r="R41" s="151"/>
      <c r="S41" s="193"/>
      <c r="T41" s="322"/>
      <c r="U41" s="325"/>
      <c r="V41" s="368"/>
      <c r="W41" s="99"/>
      <c r="X41" s="370"/>
      <c r="Y41" s="178"/>
    </row>
    <row r="42" spans="1:25" s="55" customFormat="1" ht="15.75" hidden="1" thickBot="1" x14ac:dyDescent="0.3">
      <c r="A42" s="483"/>
      <c r="B42" s="184"/>
      <c r="C42" s="99"/>
      <c r="D42" s="331"/>
      <c r="E42" s="146">
        <f t="shared" si="25"/>
        <v>0</v>
      </c>
      <c r="F42" s="117"/>
      <c r="G42" s="331"/>
      <c r="H42" s="147">
        <f t="shared" si="26"/>
        <v>0</v>
      </c>
      <c r="I42" s="99"/>
      <c r="J42" s="331"/>
      <c r="K42" s="147">
        <f t="shared" si="27"/>
        <v>0</v>
      </c>
      <c r="L42" s="99" t="str">
        <f t="shared" si="19"/>
        <v>_Surfacelay</v>
      </c>
      <c r="M42" s="331">
        <f t="shared" si="20"/>
        <v>1</v>
      </c>
      <c r="N42" s="169">
        <f t="shared" si="4"/>
        <v>8.1110000000000007</v>
      </c>
      <c r="O42" s="427"/>
      <c r="P42" s="427"/>
      <c r="Q42" s="189"/>
      <c r="R42" s="151"/>
      <c r="S42" s="193"/>
      <c r="T42" s="322"/>
      <c r="U42" s="325"/>
      <c r="V42" s="368"/>
      <c r="W42" s="99"/>
      <c r="X42" s="368"/>
      <c r="Y42" s="178"/>
    </row>
    <row r="43" spans="1:25" s="55" customFormat="1" ht="15" hidden="1" customHeight="1" x14ac:dyDescent="0.25">
      <c r="A43" s="483"/>
      <c r="B43" s="184"/>
      <c r="C43" s="117"/>
      <c r="D43" s="332"/>
      <c r="E43" s="146">
        <f t="shared" si="25"/>
        <v>0</v>
      </c>
      <c r="F43" s="117"/>
      <c r="G43" s="332"/>
      <c r="H43" s="147">
        <f t="shared" si="26"/>
        <v>0</v>
      </c>
      <c r="I43" s="99"/>
      <c r="J43" s="332"/>
      <c r="K43" s="147">
        <f t="shared" si="27"/>
        <v>0</v>
      </c>
      <c r="L43" s="99" t="str">
        <f t="shared" si="19"/>
        <v>_Surfacelay</v>
      </c>
      <c r="M43" s="332">
        <f t="shared" si="20"/>
        <v>1</v>
      </c>
      <c r="N43" s="169">
        <f t="shared" si="4"/>
        <v>8.1110000000000007</v>
      </c>
      <c r="O43" s="427"/>
      <c r="P43" s="99"/>
      <c r="Q43" s="189"/>
      <c r="R43" s="151"/>
      <c r="S43" s="193"/>
      <c r="T43" s="322"/>
      <c r="U43" s="325"/>
      <c r="V43" s="368"/>
      <c r="W43" s="99"/>
      <c r="X43" s="368"/>
      <c r="Y43" s="178"/>
    </row>
    <row r="44" spans="1:25" s="55" customFormat="1" ht="15.75" hidden="1" thickBot="1" x14ac:dyDescent="0.3">
      <c r="A44" s="483"/>
      <c r="B44" s="184"/>
      <c r="C44" s="117"/>
      <c r="D44" s="331"/>
      <c r="E44" s="146">
        <f t="shared" si="25"/>
        <v>0</v>
      </c>
      <c r="F44" s="117"/>
      <c r="G44" s="331"/>
      <c r="H44" s="147">
        <f t="shared" si="26"/>
        <v>0</v>
      </c>
      <c r="I44" s="99"/>
      <c r="J44" s="331"/>
      <c r="K44" s="147">
        <f t="shared" si="27"/>
        <v>0</v>
      </c>
      <c r="L44" s="99" t="str">
        <f t="shared" si="19"/>
        <v>_Surfacelay</v>
      </c>
      <c r="M44" s="331">
        <f t="shared" si="20"/>
        <v>1</v>
      </c>
      <c r="N44" s="169">
        <f t="shared" si="4"/>
        <v>8.1110000000000007</v>
      </c>
      <c r="O44" s="427"/>
      <c r="P44" s="99"/>
      <c r="Q44" s="189"/>
      <c r="R44" s="151"/>
      <c r="S44" s="193"/>
      <c r="T44" s="322"/>
      <c r="U44" s="325"/>
      <c r="V44" s="368"/>
      <c r="W44" s="99"/>
      <c r="X44" s="368"/>
      <c r="Y44" s="178"/>
    </row>
    <row r="45" spans="1:25" s="55" customFormat="1" ht="15.75" hidden="1" thickBot="1" x14ac:dyDescent="0.3">
      <c r="A45" s="483"/>
      <c r="B45" s="184"/>
      <c r="C45" s="117"/>
      <c r="D45" s="332"/>
      <c r="E45" s="146">
        <f t="shared" si="25"/>
        <v>0</v>
      </c>
      <c r="F45" s="117"/>
      <c r="G45" s="332"/>
      <c r="H45" s="147">
        <f t="shared" si="26"/>
        <v>0</v>
      </c>
      <c r="I45" s="99"/>
      <c r="J45" s="332"/>
      <c r="K45" s="147">
        <f t="shared" si="27"/>
        <v>0</v>
      </c>
      <c r="L45" s="99" t="str">
        <f t="shared" si="19"/>
        <v>_Surfacelay</v>
      </c>
      <c r="M45" s="332">
        <f t="shared" si="20"/>
        <v>1</v>
      </c>
      <c r="N45" s="169">
        <f t="shared" si="4"/>
        <v>8.1110000000000007</v>
      </c>
      <c r="O45" s="427"/>
      <c r="P45" s="99"/>
      <c r="Q45" s="189"/>
      <c r="R45" s="151"/>
      <c r="S45" s="193"/>
      <c r="T45" s="322"/>
      <c r="U45" s="325"/>
      <c r="V45" s="368"/>
      <c r="W45" s="99"/>
      <c r="X45" s="374"/>
      <c r="Y45" s="178"/>
    </row>
    <row r="46" spans="1:25" s="55" customFormat="1" ht="15" customHeight="1" x14ac:dyDescent="0.25">
      <c r="A46" s="484" t="s">
        <v>130</v>
      </c>
      <c r="B46" s="183" t="s">
        <v>336</v>
      </c>
      <c r="C46" s="358" t="s">
        <v>343</v>
      </c>
      <c r="D46" s="331">
        <v>0</v>
      </c>
      <c r="E46" s="146">
        <f t="shared" ref="E46:E47" si="28">(D46*$E$1)</f>
        <v>0</v>
      </c>
      <c r="F46" s="117" t="s">
        <v>364</v>
      </c>
      <c r="G46" s="331">
        <v>0</v>
      </c>
      <c r="H46" s="147">
        <f t="shared" ref="H46:H47" si="29">(G46*$E$1)</f>
        <v>0</v>
      </c>
      <c r="I46" s="99"/>
      <c r="J46" s="331">
        <v>0</v>
      </c>
      <c r="K46" s="147">
        <f t="shared" ref="K46:K47" si="30">(J46*$E$1)</f>
        <v>0</v>
      </c>
      <c r="L46" s="99" t="str">
        <f t="shared" si="19"/>
        <v>_Surfacelay</v>
      </c>
      <c r="M46" s="331">
        <f t="shared" si="20"/>
        <v>1</v>
      </c>
      <c r="N46" s="169">
        <f t="shared" si="4"/>
        <v>8.1110000000000007</v>
      </c>
      <c r="O46" s="179" t="s">
        <v>338</v>
      </c>
      <c r="P46" s="168"/>
      <c r="Q46" s="189">
        <f>'Phase 3'!H22</f>
        <v>-4417120.5055190567</v>
      </c>
      <c r="R46" s="151">
        <f t="shared" ref="R46" si="31">Q46-$Q$3</f>
        <v>12507698.142400386</v>
      </c>
      <c r="S46" s="193">
        <f>(Q46-$Q$3)/$Q$3</f>
        <v>-0.73901519434820939</v>
      </c>
      <c r="T46" s="428"/>
      <c r="U46" s="327" t="s">
        <v>391</v>
      </c>
      <c r="V46" s="183"/>
      <c r="W46" s="179"/>
      <c r="X46" s="372"/>
      <c r="Y46" s="170"/>
    </row>
    <row r="47" spans="1:25" s="55" customFormat="1" x14ac:dyDescent="0.25">
      <c r="A47" s="485"/>
      <c r="B47" s="184" t="s">
        <v>337</v>
      </c>
      <c r="C47" s="358" t="s">
        <v>110</v>
      </c>
      <c r="D47" s="252">
        <v>7.5300000000000006E-2</v>
      </c>
      <c r="E47" s="146">
        <f t="shared" si="28"/>
        <v>0</v>
      </c>
      <c r="F47" s="117" t="s">
        <v>364</v>
      </c>
      <c r="G47" s="252">
        <v>0</v>
      </c>
      <c r="H47" s="147">
        <f t="shared" si="29"/>
        <v>0</v>
      </c>
      <c r="I47" s="99"/>
      <c r="J47" s="252">
        <v>0</v>
      </c>
      <c r="K47" s="147">
        <f t="shared" si="30"/>
        <v>0</v>
      </c>
      <c r="L47" s="99" t="s">
        <v>298</v>
      </c>
      <c r="M47" s="252">
        <f t="shared" si="20"/>
        <v>0.92469999999999997</v>
      </c>
      <c r="N47" s="147">
        <f t="shared" si="4"/>
        <v>7.5002417000000001</v>
      </c>
      <c r="O47" s="55" t="s">
        <v>339</v>
      </c>
      <c r="P47" s="99"/>
      <c r="Q47" s="189">
        <f>'Phase 3'!K22</f>
        <v>-4597575.7423847029</v>
      </c>
      <c r="R47" s="151">
        <f>Q47-$Q$3</f>
        <v>12327242.905534741</v>
      </c>
      <c r="S47" s="193">
        <f t="shared" ref="S47:S55" si="32">(Q47-$Q$3)/$Q$3</f>
        <v>-0.72835302770290666</v>
      </c>
      <c r="T47" s="322"/>
      <c r="U47" s="325" t="s">
        <v>391</v>
      </c>
      <c r="V47" s="184"/>
      <c r="X47" s="368"/>
      <c r="Y47" s="178"/>
    </row>
    <row r="48" spans="1:25" s="55" customFormat="1" x14ac:dyDescent="0.25">
      <c r="A48" s="485"/>
      <c r="B48" s="184" t="s">
        <v>299</v>
      </c>
      <c r="C48" s="358" t="s">
        <v>343</v>
      </c>
      <c r="D48" s="252">
        <v>0</v>
      </c>
      <c r="E48" s="146">
        <f t="shared" ref="E48" si="33">(D48*$E$1)</f>
        <v>0</v>
      </c>
      <c r="F48" s="117" t="s">
        <v>364</v>
      </c>
      <c r="G48" s="252">
        <v>0</v>
      </c>
      <c r="H48" s="147">
        <f t="shared" ref="H48" si="34">(G48*$E$1)</f>
        <v>0</v>
      </c>
      <c r="I48" s="99"/>
      <c r="J48" s="252">
        <v>0</v>
      </c>
      <c r="K48" s="147">
        <f t="shared" ref="K48" si="35">(J48*$E$1)</f>
        <v>0</v>
      </c>
      <c r="L48" s="99" t="str">
        <f t="shared" ref="L48:L50" si="36">IF(M48&gt;0,"_Surfacelay", " ")</f>
        <v>_Surfacelay</v>
      </c>
      <c r="M48" s="252">
        <f t="shared" si="20"/>
        <v>1</v>
      </c>
      <c r="N48" s="147">
        <f t="shared" si="4"/>
        <v>8.1110000000000007</v>
      </c>
      <c r="O48" s="55" t="s">
        <v>340</v>
      </c>
      <c r="P48" s="99"/>
      <c r="Q48" s="189">
        <f>'Phase 3'!N22</f>
        <v>-8518222.9225967601</v>
      </c>
      <c r="R48" s="151">
        <f t="shared" ref="R48:R54" si="37">Q48-$Q$3</f>
        <v>8406595.7253226824</v>
      </c>
      <c r="S48" s="193">
        <f t="shared" si="32"/>
        <v>-0.49670226312032595</v>
      </c>
      <c r="T48" s="322"/>
      <c r="U48" s="325" t="s">
        <v>381</v>
      </c>
      <c r="V48" s="184"/>
      <c r="X48" s="368"/>
      <c r="Y48" s="178"/>
    </row>
    <row r="49" spans="1:25" s="55" customFormat="1" ht="14.25" customHeight="1" x14ac:dyDescent="0.25">
      <c r="A49" s="485"/>
      <c r="B49" s="184" t="s">
        <v>300</v>
      </c>
      <c r="C49" s="358" t="s">
        <v>343</v>
      </c>
      <c r="D49" s="252">
        <v>0</v>
      </c>
      <c r="E49" s="146"/>
      <c r="F49" s="117" t="s">
        <v>364</v>
      </c>
      <c r="G49" s="252">
        <v>0</v>
      </c>
      <c r="H49" s="147"/>
      <c r="I49" s="99"/>
      <c r="J49" s="252">
        <v>0</v>
      </c>
      <c r="K49" s="147"/>
      <c r="L49" s="99" t="str">
        <f t="shared" si="36"/>
        <v>_Surfacelay</v>
      </c>
      <c r="M49" s="252">
        <f t="shared" si="20"/>
        <v>1</v>
      </c>
      <c r="N49" s="147">
        <f t="shared" si="4"/>
        <v>8.1110000000000007</v>
      </c>
      <c r="P49" s="99"/>
      <c r="Q49" s="189">
        <f>'Phase 3'!Q22</f>
        <v>-8323857.0601308299</v>
      </c>
      <c r="R49" s="151">
        <f t="shared" si="37"/>
        <v>8600961.5877886117</v>
      </c>
      <c r="S49" s="193">
        <f t="shared" si="32"/>
        <v>-0.50818633668762658</v>
      </c>
      <c r="T49" s="322"/>
      <c r="U49" s="325" t="s">
        <v>382</v>
      </c>
      <c r="V49" s="184"/>
      <c r="X49" s="368"/>
      <c r="Y49" s="178"/>
    </row>
    <row r="50" spans="1:25" s="55" customFormat="1" x14ac:dyDescent="0.25">
      <c r="A50" s="485"/>
      <c r="B50" s="186" t="s">
        <v>302</v>
      </c>
      <c r="C50" s="358" t="s">
        <v>110</v>
      </c>
      <c r="D50" s="252">
        <v>7.5300000000000006E-2</v>
      </c>
      <c r="E50" s="146"/>
      <c r="F50" s="117" t="s">
        <v>364</v>
      </c>
      <c r="G50" s="252">
        <v>0</v>
      </c>
      <c r="H50" s="147"/>
      <c r="I50" s="99"/>
      <c r="J50" s="252">
        <v>0</v>
      </c>
      <c r="K50" s="147"/>
      <c r="L50" s="99" t="str">
        <f t="shared" si="36"/>
        <v>_Surfacelay</v>
      </c>
      <c r="M50" s="252">
        <f t="shared" si="20"/>
        <v>0.92469999999999997</v>
      </c>
      <c r="N50" s="147">
        <f t="shared" si="4"/>
        <v>7.5002417000000001</v>
      </c>
      <c r="P50" s="99"/>
      <c r="Q50" s="189">
        <f>'Phase 3'!T22</f>
        <v>-8676997.6344253048</v>
      </c>
      <c r="R50" s="151">
        <f t="shared" si="37"/>
        <v>8247821.0134941377</v>
      </c>
      <c r="S50" s="193">
        <f t="shared" si="32"/>
        <v>-0.48732108656939949</v>
      </c>
      <c r="T50" s="322"/>
      <c r="U50" s="325" t="s">
        <v>385</v>
      </c>
      <c r="V50" s="184"/>
      <c r="X50" s="368"/>
      <c r="Y50" s="178"/>
    </row>
    <row r="51" spans="1:25" s="55" customFormat="1" x14ac:dyDescent="0.25">
      <c r="A51" s="485"/>
      <c r="B51" s="186" t="s">
        <v>303</v>
      </c>
      <c r="C51" s="358" t="s">
        <v>110</v>
      </c>
      <c r="D51" s="252">
        <v>7.5300000000000006E-2</v>
      </c>
      <c r="E51" s="146">
        <v>0</v>
      </c>
      <c r="F51" s="117" t="s">
        <v>364</v>
      </c>
      <c r="G51" s="252">
        <v>0</v>
      </c>
      <c r="H51" s="147">
        <v>0</v>
      </c>
      <c r="I51" s="99"/>
      <c r="J51" s="252">
        <v>0</v>
      </c>
      <c r="K51" s="147">
        <v>0</v>
      </c>
      <c r="L51" s="99" t="str">
        <f t="shared" ref="L51:L54" si="38">IF(M51&gt;0,"_Surfacelay", " ")</f>
        <v>_Surfacelay</v>
      </c>
      <c r="M51" s="252">
        <f t="shared" si="20"/>
        <v>0.92469999999999997</v>
      </c>
      <c r="N51" s="147">
        <f t="shared" ref="N51:N54" si="39">(M51*$E$3)</f>
        <v>7.5002417000000001</v>
      </c>
      <c r="P51" s="99"/>
      <c r="Q51" s="189">
        <f>'Phase 3'!W22</f>
        <v>-8470932.5765026696</v>
      </c>
      <c r="R51" s="151">
        <f t="shared" si="37"/>
        <v>8453886.0714167729</v>
      </c>
      <c r="S51" s="193">
        <f t="shared" si="32"/>
        <v>-0.49949640508886656</v>
      </c>
      <c r="T51" s="322"/>
      <c r="U51" s="325" t="s">
        <v>386</v>
      </c>
      <c r="V51" s="184"/>
      <c r="X51" s="375"/>
      <c r="Y51" s="178"/>
    </row>
    <row r="52" spans="1:25" s="55" customFormat="1" x14ac:dyDescent="0.25">
      <c r="A52" s="485"/>
      <c r="B52" s="186" t="s">
        <v>304</v>
      </c>
      <c r="C52" s="358" t="s">
        <v>343</v>
      </c>
      <c r="D52" s="252">
        <v>0</v>
      </c>
      <c r="E52" s="146">
        <v>0</v>
      </c>
      <c r="F52" s="117" t="s">
        <v>364</v>
      </c>
      <c r="G52" s="252">
        <v>0</v>
      </c>
      <c r="H52" s="147">
        <v>0</v>
      </c>
      <c r="I52" s="99"/>
      <c r="J52" s="252">
        <v>0</v>
      </c>
      <c r="K52" s="147">
        <v>0</v>
      </c>
      <c r="L52" s="99" t="str">
        <f t="shared" si="38"/>
        <v>_Surfacelay</v>
      </c>
      <c r="M52" s="252">
        <f t="shared" si="20"/>
        <v>1</v>
      </c>
      <c r="N52" s="147">
        <f t="shared" si="39"/>
        <v>8.1110000000000007</v>
      </c>
      <c r="P52" s="99"/>
      <c r="Q52" s="189">
        <f>'Phase 3'!Z22</f>
        <v>-12757740.266228601</v>
      </c>
      <c r="R52" s="151">
        <f t="shared" si="37"/>
        <v>4167078.3816908412</v>
      </c>
      <c r="S52" s="193">
        <f t="shared" si="32"/>
        <v>-0.24621110975408281</v>
      </c>
      <c r="T52" s="322"/>
      <c r="U52" s="325" t="s">
        <v>383</v>
      </c>
      <c r="V52" s="184"/>
      <c r="X52" s="375"/>
      <c r="Y52" s="178"/>
    </row>
    <row r="53" spans="1:25" x14ac:dyDescent="0.25">
      <c r="A53" s="485"/>
      <c r="B53" s="186" t="s">
        <v>305</v>
      </c>
      <c r="C53" s="358" t="s">
        <v>343</v>
      </c>
      <c r="D53" s="252">
        <v>0</v>
      </c>
      <c r="E53" s="146">
        <v>0</v>
      </c>
      <c r="F53" s="117" t="s">
        <v>364</v>
      </c>
      <c r="G53" s="252">
        <v>0</v>
      </c>
      <c r="H53" s="147">
        <v>0</v>
      </c>
      <c r="I53" s="99"/>
      <c r="J53" s="359">
        <v>0</v>
      </c>
      <c r="K53" s="147">
        <v>0</v>
      </c>
      <c r="L53" s="99" t="str">
        <f t="shared" si="38"/>
        <v>_Surfacelay</v>
      </c>
      <c r="M53" s="252">
        <f t="shared" si="20"/>
        <v>1</v>
      </c>
      <c r="N53" s="147">
        <f t="shared" si="39"/>
        <v>8.1110000000000007</v>
      </c>
      <c r="P53" s="99"/>
      <c r="Q53" s="189">
        <f>'Phase 3'!AC22</f>
        <v>-10474257.545350799</v>
      </c>
      <c r="R53" s="151">
        <f t="shared" si="37"/>
        <v>6450561.1025686432</v>
      </c>
      <c r="S53" s="193">
        <f t="shared" si="32"/>
        <v>-0.38113029372764395</v>
      </c>
      <c r="T53" s="322"/>
      <c r="U53" s="154" t="s">
        <v>384</v>
      </c>
      <c r="V53" s="184"/>
      <c r="X53" s="375"/>
      <c r="Y53" s="178"/>
    </row>
    <row r="54" spans="1:25" x14ac:dyDescent="0.25">
      <c r="A54" s="485"/>
      <c r="B54" s="186" t="s">
        <v>306</v>
      </c>
      <c r="C54" s="325"/>
      <c r="D54" s="252"/>
      <c r="E54" s="146">
        <v>0</v>
      </c>
      <c r="F54" s="117" t="s">
        <v>301</v>
      </c>
      <c r="G54" s="252"/>
      <c r="H54" s="147">
        <v>0</v>
      </c>
      <c r="I54" s="99"/>
      <c r="J54" s="356"/>
      <c r="K54" s="147">
        <v>0</v>
      </c>
      <c r="L54" s="99" t="str">
        <f t="shared" si="38"/>
        <v xml:space="preserve"> </v>
      </c>
      <c r="M54" s="252"/>
      <c r="N54" s="147">
        <f t="shared" si="39"/>
        <v>0</v>
      </c>
      <c r="P54" s="99"/>
      <c r="Q54" s="189">
        <f>'Phase 3'!AF22</f>
        <v>0</v>
      </c>
      <c r="R54" s="151">
        <f t="shared" si="37"/>
        <v>16924818.647919443</v>
      </c>
      <c r="S54" s="193">
        <f t="shared" si="32"/>
        <v>-1</v>
      </c>
      <c r="T54" s="322"/>
      <c r="U54" s="154"/>
      <c r="V54" s="184"/>
      <c r="X54" s="375"/>
      <c r="Y54" s="178"/>
    </row>
    <row r="55" spans="1:25" ht="15.75" thickBot="1" x14ac:dyDescent="0.3">
      <c r="A55" s="486"/>
      <c r="B55" s="362" t="s">
        <v>308</v>
      </c>
      <c r="C55" s="326"/>
      <c r="D55" s="332"/>
      <c r="E55" s="172">
        <v>0</v>
      </c>
      <c r="F55" s="173" t="s">
        <v>301</v>
      </c>
      <c r="G55" s="332"/>
      <c r="H55" s="174">
        <v>0</v>
      </c>
      <c r="I55" s="171"/>
      <c r="J55" s="363"/>
      <c r="K55" s="174">
        <v>0</v>
      </c>
      <c r="L55" s="171" t="str">
        <f t="shared" ref="L55" si="40">IF(M55&gt;0,"_Surfacelay", " ")</f>
        <v xml:space="preserve"> </v>
      </c>
      <c r="M55" s="332"/>
      <c r="N55" s="174">
        <f t="shared" ref="N55" si="41">(M55*$E$3)</f>
        <v>0</v>
      </c>
      <c r="O55" s="180"/>
      <c r="P55" s="123"/>
      <c r="Q55" s="191">
        <f>'Phase 3'!AI22</f>
        <v>0</v>
      </c>
      <c r="R55" s="176">
        <f>Q55-$Q$3</f>
        <v>16924818.647919443</v>
      </c>
      <c r="S55" s="192">
        <f t="shared" si="32"/>
        <v>-1</v>
      </c>
      <c r="T55" s="323"/>
      <c r="U55" s="234"/>
      <c r="V55" s="185"/>
      <c r="W55" s="180"/>
      <c r="X55" s="158"/>
      <c r="Y55" s="177"/>
    </row>
  </sheetData>
  <mergeCells count="3">
    <mergeCell ref="A10:A45"/>
    <mergeCell ref="A4:A9"/>
    <mergeCell ref="A46:A5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X74"/>
  <sheetViews>
    <sheetView topLeftCell="G1" zoomScale="70" zoomScaleNormal="70" workbookViewId="0">
      <selection activeCell="H3" sqref="H3"/>
    </sheetView>
  </sheetViews>
  <sheetFormatPr defaultRowHeight="15" x14ac:dyDescent="0.25"/>
  <cols>
    <col min="3" max="3" width="107.7109375" bestFit="1" customWidth="1"/>
    <col min="4" max="4" width="6" style="54" customWidth="1"/>
    <col min="5" max="5" width="22" style="54" customWidth="1"/>
    <col min="6" max="6" width="30.42578125" style="54" customWidth="1"/>
    <col min="7" max="7" width="6.42578125" style="25" customWidth="1"/>
    <col min="8" max="8" width="31.7109375" style="54" customWidth="1"/>
    <col min="9" max="9" width="15.140625" bestFit="1" customWidth="1"/>
    <col min="10" max="10" width="3.85546875" style="25" customWidth="1"/>
    <col min="11" max="11" width="31" customWidth="1"/>
    <col min="12" max="12" width="15.28515625" bestFit="1" customWidth="1"/>
    <col min="13" max="13" width="4.85546875" customWidth="1"/>
    <col min="14" max="14" width="31.5703125" customWidth="1"/>
    <col min="15" max="15" width="15.28515625" bestFit="1" customWidth="1"/>
    <col min="16" max="16" width="4" customWidth="1"/>
    <col min="17" max="17" width="30.28515625" customWidth="1"/>
    <col min="18" max="18" width="15.7109375" customWidth="1"/>
    <col min="19" max="19" width="4.42578125" customWidth="1"/>
    <col min="20" max="20" width="35" bestFit="1" customWidth="1"/>
    <col min="21" max="21" width="15.7109375" bestFit="1" customWidth="1"/>
    <col min="23" max="23" width="35" style="54" bestFit="1" customWidth="1"/>
    <col min="24" max="24" width="15.7109375" style="54" bestFit="1" customWidth="1"/>
  </cols>
  <sheetData>
    <row r="1" spans="1:24" x14ac:dyDescent="0.25">
      <c r="A1" t="s">
        <v>60</v>
      </c>
      <c r="B1" s="57" t="e">
        <f>'Baseline information'!#REF!</f>
        <v>#REF!</v>
      </c>
      <c r="C1" s="57">
        <f>CBA_Scenarios!B1</f>
        <v>0</v>
      </c>
      <c r="D1" s="55"/>
      <c r="E1" s="55"/>
      <c r="F1" s="55" t="s">
        <v>387</v>
      </c>
      <c r="G1" s="55"/>
      <c r="H1" s="487" t="str">
        <f>CBA_Scenarios!B4</f>
        <v>Option 1A</v>
      </c>
      <c r="I1" s="487"/>
      <c r="K1" s="487" t="str">
        <f>CBA_Scenarios!B5</f>
        <v>Option 1B</v>
      </c>
      <c r="L1" s="487"/>
      <c r="M1" s="30"/>
      <c r="N1" s="487" t="str">
        <f>CBA_Scenarios!B6</f>
        <v>Option 1C</v>
      </c>
      <c r="O1" s="487"/>
      <c r="Q1" s="487" t="str">
        <f>CBA_Scenarios!B7</f>
        <v>Option 1D</v>
      </c>
      <c r="R1" s="487"/>
      <c r="T1" s="487" t="str">
        <f>CBA_Scenarios!B8</f>
        <v>Option 1E</v>
      </c>
      <c r="U1" s="487"/>
      <c r="W1" s="487" t="str">
        <f>CBA_Scenarios!B9</f>
        <v>Option 1F</v>
      </c>
      <c r="X1" s="487"/>
    </row>
    <row r="2" spans="1:24" x14ac:dyDescent="0.25">
      <c r="A2" s="1" t="s">
        <v>0</v>
      </c>
      <c r="B2" s="2" t="s">
        <v>1</v>
      </c>
      <c r="C2" s="59" t="s">
        <v>2</v>
      </c>
      <c r="D2" s="66"/>
      <c r="E2" s="66"/>
      <c r="F2" s="59" t="s">
        <v>388</v>
      </c>
      <c r="G2" s="66"/>
      <c r="H2" s="59" t="s">
        <v>3</v>
      </c>
      <c r="I2" s="3" t="s">
        <v>4</v>
      </c>
      <c r="J2" s="26"/>
      <c r="K2" s="59" t="s">
        <v>3</v>
      </c>
      <c r="L2" s="3" t="s">
        <v>4</v>
      </c>
      <c r="M2" s="22"/>
      <c r="N2" s="59" t="s">
        <v>3</v>
      </c>
      <c r="O2" s="3" t="s">
        <v>4</v>
      </c>
      <c r="P2" s="22"/>
      <c r="Q2" s="59" t="s">
        <v>3</v>
      </c>
      <c r="R2" s="145" t="s">
        <v>4</v>
      </c>
      <c r="S2" s="26"/>
      <c r="T2" s="59" t="s">
        <v>3</v>
      </c>
      <c r="U2" s="145" t="s">
        <v>4</v>
      </c>
      <c r="W2" s="59" t="s">
        <v>3</v>
      </c>
      <c r="X2" s="145" t="s">
        <v>4</v>
      </c>
    </row>
    <row r="3" spans="1:24" x14ac:dyDescent="0.25">
      <c r="A3" s="4" t="s">
        <v>5</v>
      </c>
      <c r="B3" s="5" t="s">
        <v>6</v>
      </c>
      <c r="C3" s="5" t="s">
        <v>242</v>
      </c>
      <c r="D3" s="63"/>
      <c r="E3" s="63"/>
      <c r="F3" s="357">
        <f>[3]Results!$M6</f>
        <v>-6012.1014605404434</v>
      </c>
      <c r="G3" s="167"/>
      <c r="H3" s="56">
        <f>[5]Results!$M6</f>
        <v>-5940.4031387228115</v>
      </c>
      <c r="I3" s="56">
        <f>H3-$F3</f>
        <v>71.69832181763195</v>
      </c>
      <c r="J3" s="23"/>
      <c r="K3" s="398">
        <f>[6]Results!$M6</f>
        <v>-5940.4031387228115</v>
      </c>
      <c r="L3" s="56">
        <f>K3-$F3</f>
        <v>71.69832181763195</v>
      </c>
      <c r="M3" s="23"/>
      <c r="N3" s="104">
        <f>[7]Results!$M6</f>
        <v>-5940.4031387228115</v>
      </c>
      <c r="O3" s="56">
        <f>N3-$F3</f>
        <v>71.69832181763195</v>
      </c>
      <c r="P3" s="23"/>
      <c r="Q3" s="56">
        <f>[8]Results!$M6</f>
        <v>-7138.1644234341775</v>
      </c>
      <c r="R3" s="56">
        <f>Q3-$F3</f>
        <v>-1126.062962893734</v>
      </c>
      <c r="S3" s="19"/>
      <c r="T3" s="56">
        <f>[9]Results!$M6</f>
        <v>-6698.1345613065632</v>
      </c>
      <c r="U3" s="56">
        <f>T3-$F3</f>
        <v>-686.03310076611979</v>
      </c>
      <c r="W3" s="56">
        <f>[10]Results!$M6</f>
        <v>0</v>
      </c>
      <c r="X3" s="56">
        <f>W3-$F3</f>
        <v>6012.1014605404434</v>
      </c>
    </row>
    <row r="4" spans="1:24" x14ac:dyDescent="0.25">
      <c r="A4" s="4" t="s">
        <v>5</v>
      </c>
      <c r="B4" s="11" t="s">
        <v>8</v>
      </c>
      <c r="C4" s="11" t="s">
        <v>9</v>
      </c>
      <c r="D4" s="63"/>
      <c r="E4" s="63"/>
      <c r="F4" s="357">
        <f>[3]Results!$M7</f>
        <v>-2744.01909789601</v>
      </c>
      <c r="G4" s="167"/>
      <c r="H4" s="56">
        <f>[5]Results!$M7</f>
        <v>-1000.6968180942849</v>
      </c>
      <c r="I4" s="56">
        <f t="shared" ref="I4:I20" si="0">H4-$F4</f>
        <v>1743.322279801725</v>
      </c>
      <c r="J4" s="23"/>
      <c r="K4" s="398">
        <f>[6]Results!$M7</f>
        <v>-1007.9477635495281</v>
      </c>
      <c r="L4" s="56">
        <f t="shared" ref="L4:L20" si="1">K4-$F4</f>
        <v>1736.0713343464818</v>
      </c>
      <c r="M4" s="23"/>
      <c r="N4" s="104">
        <f>[7]Results!$M7</f>
        <v>-1017.0114453685824</v>
      </c>
      <c r="O4" s="56">
        <f t="shared" ref="O4:O20" si="2">N4-$F4</f>
        <v>1727.0076525274276</v>
      </c>
      <c r="P4" s="23"/>
      <c r="Q4" s="56">
        <f>[8]Results!$M7</f>
        <v>-966.42557693875631</v>
      </c>
      <c r="R4" s="56">
        <f t="shared" ref="R4:R20" si="3">Q4-$F4</f>
        <v>1777.5935209572535</v>
      </c>
      <c r="S4" s="19"/>
      <c r="T4" s="56">
        <f>[9]Results!$M7</f>
        <v>-3399.1893236223304</v>
      </c>
      <c r="U4" s="56">
        <f t="shared" ref="U4:U17" si="4">T4-$F4</f>
        <v>-655.1702257263205</v>
      </c>
      <c r="W4" s="56">
        <f>[10]Results!$M7</f>
        <v>-1032.8952752353084</v>
      </c>
      <c r="X4" s="56">
        <f t="shared" ref="X4:X17" si="5">W4-$F4</f>
        <v>1711.1238226607015</v>
      </c>
    </row>
    <row r="5" spans="1:24" x14ac:dyDescent="0.25">
      <c r="A5" s="4" t="s">
        <v>5</v>
      </c>
      <c r="B5" s="11" t="s">
        <v>10</v>
      </c>
      <c r="C5" s="11" t="s">
        <v>243</v>
      </c>
      <c r="D5" s="63"/>
      <c r="E5" s="63"/>
      <c r="F5" s="357">
        <f>[3]Results!$M8</f>
        <v>-11208.194057797469</v>
      </c>
      <c r="G5" s="167"/>
      <c r="H5" s="56">
        <f>[5]Results!$M8</f>
        <v>-6932.7192000726245</v>
      </c>
      <c r="I5" s="56">
        <f t="shared" si="0"/>
        <v>4275.4748577248447</v>
      </c>
      <c r="J5" s="23"/>
      <c r="K5" s="398">
        <f>[6]Results!$M8</f>
        <v>-6950.263009114311</v>
      </c>
      <c r="L5" s="56">
        <f t="shared" si="1"/>
        <v>4257.9310486831582</v>
      </c>
      <c r="M5" s="23"/>
      <c r="N5" s="104">
        <f>[7]Results!$M8</f>
        <v>-6972.1927706284932</v>
      </c>
      <c r="O5" s="56">
        <f t="shared" si="2"/>
        <v>4236.001287168976</v>
      </c>
      <c r="P5" s="23"/>
      <c r="Q5" s="56">
        <f>[8]Results!$M8</f>
        <v>-6857.6500690877219</v>
      </c>
      <c r="R5" s="56">
        <f t="shared" si="3"/>
        <v>4350.5439887097473</v>
      </c>
      <c r="S5" s="19"/>
      <c r="T5" s="56">
        <f>[9]Results!$M8</f>
        <v>-12615.216270780016</v>
      </c>
      <c r="U5" s="56">
        <f t="shared" si="4"/>
        <v>-1407.022212982547</v>
      </c>
      <c r="W5" s="56">
        <f>[10]Results!$M8</f>
        <v>-7330.2715173363158</v>
      </c>
      <c r="X5" s="56">
        <f t="shared" si="5"/>
        <v>3877.9225404611534</v>
      </c>
    </row>
    <row r="6" spans="1:24" x14ac:dyDescent="0.25">
      <c r="A6" s="8" t="s">
        <v>5</v>
      </c>
      <c r="B6" s="11" t="s">
        <v>12</v>
      </c>
      <c r="C6" s="11" t="s">
        <v>244</v>
      </c>
      <c r="D6" s="63"/>
      <c r="E6" s="63"/>
      <c r="F6" s="357">
        <f>[3]Results!$M9</f>
        <v>-36206.04353405955</v>
      </c>
      <c r="G6" s="167"/>
      <c r="H6" s="56">
        <f>[5]Results!$M9</f>
        <v>-39102.527016784312</v>
      </c>
      <c r="I6" s="56">
        <f t="shared" si="0"/>
        <v>-2896.4834827247614</v>
      </c>
      <c r="J6" s="23"/>
      <c r="K6" s="398">
        <f>[6]Results!$M9</f>
        <v>-39102.527016784312</v>
      </c>
      <c r="L6" s="56">
        <f t="shared" si="1"/>
        <v>-2896.4834827247614</v>
      </c>
      <c r="M6" s="23"/>
      <c r="N6" s="104">
        <f>[7]Results!$M9</f>
        <v>-39102.527016784312</v>
      </c>
      <c r="O6" s="56">
        <f t="shared" si="2"/>
        <v>-2896.4834827247614</v>
      </c>
      <c r="P6" s="23"/>
      <c r="Q6" s="56">
        <f>[8]Results!$M9</f>
        <v>-46986.755056761132</v>
      </c>
      <c r="R6" s="56">
        <f t="shared" si="3"/>
        <v>-10780.711522701582</v>
      </c>
      <c r="S6" s="19"/>
      <c r="T6" s="56">
        <f>[9]Results!$M9</f>
        <v>-44090.271574036349</v>
      </c>
      <c r="U6" s="56">
        <f t="shared" si="4"/>
        <v>-7884.2280399767988</v>
      </c>
      <c r="W6" s="56">
        <f>[10]Results!$M9</f>
        <v>0</v>
      </c>
      <c r="X6" s="56">
        <f t="shared" si="5"/>
        <v>36206.04353405955</v>
      </c>
    </row>
    <row r="7" spans="1:24" x14ac:dyDescent="0.25">
      <c r="A7" s="8" t="s">
        <v>5</v>
      </c>
      <c r="B7" s="11" t="s">
        <v>14</v>
      </c>
      <c r="C7" s="11" t="s">
        <v>13</v>
      </c>
      <c r="D7" s="63"/>
      <c r="E7" s="63"/>
      <c r="F7" s="357">
        <f>[3]Results!$M10</f>
        <v>-1566.7566791483475</v>
      </c>
      <c r="G7" s="167"/>
      <c r="H7" s="56">
        <f>[5]Results!$M10</f>
        <v>-1566.7566791483475</v>
      </c>
      <c r="I7" s="56">
        <f t="shared" si="0"/>
        <v>0</v>
      </c>
      <c r="J7" s="23"/>
      <c r="K7" s="398">
        <f>[6]Results!$M10</f>
        <v>-1566.7566791483475</v>
      </c>
      <c r="L7" s="56">
        <f t="shared" si="1"/>
        <v>0</v>
      </c>
      <c r="M7" s="23"/>
      <c r="N7" s="104">
        <f>[7]Results!$M10</f>
        <v>-1566.7566791483475</v>
      </c>
      <c r="O7" s="56">
        <f t="shared" si="2"/>
        <v>0</v>
      </c>
      <c r="P7" s="23"/>
      <c r="Q7" s="56">
        <f>[8]Results!$M10</f>
        <v>-1566.7566791483475</v>
      </c>
      <c r="R7" s="56">
        <f t="shared" si="3"/>
        <v>0</v>
      </c>
      <c r="S7" s="19"/>
      <c r="T7" s="56">
        <f>[9]Results!$M10</f>
        <v>-1566.7566791483475</v>
      </c>
      <c r="U7" s="56">
        <f t="shared" si="4"/>
        <v>0</v>
      </c>
      <c r="W7" s="56">
        <f>[10]Results!$M10</f>
        <v>-790.42512332410695</v>
      </c>
      <c r="X7" s="56">
        <f t="shared" si="5"/>
        <v>776.33155582424058</v>
      </c>
    </row>
    <row r="8" spans="1:24" x14ac:dyDescent="0.25">
      <c r="A8" s="8" t="s">
        <v>5</v>
      </c>
      <c r="B8" s="11" t="s">
        <v>16</v>
      </c>
      <c r="C8" s="11" t="s">
        <v>245</v>
      </c>
      <c r="D8" s="63"/>
      <c r="E8" s="63"/>
      <c r="F8" s="357">
        <f>[3]Results!$M11</f>
        <v>-166212.92986315151</v>
      </c>
      <c r="G8" s="167"/>
      <c r="H8" s="56">
        <f>[5]Results!$M11</f>
        <v>-166212.92986315151</v>
      </c>
      <c r="I8" s="56">
        <f t="shared" si="0"/>
        <v>0</v>
      </c>
      <c r="J8" s="23"/>
      <c r="K8" s="398">
        <f>[6]Results!$M11</f>
        <v>-166212.92986315151</v>
      </c>
      <c r="L8" s="56">
        <f t="shared" si="1"/>
        <v>0</v>
      </c>
      <c r="M8" s="23"/>
      <c r="N8" s="104">
        <f>[7]Results!$M11</f>
        <v>-166212.92986315151</v>
      </c>
      <c r="O8" s="56">
        <f t="shared" si="2"/>
        <v>0</v>
      </c>
      <c r="P8" s="23"/>
      <c r="Q8" s="56">
        <f>[8]Results!$M11</f>
        <v>-166212.92986315151</v>
      </c>
      <c r="R8" s="56">
        <f t="shared" si="3"/>
        <v>0</v>
      </c>
      <c r="S8" s="19"/>
      <c r="T8" s="56">
        <f>[9]Results!$M11</f>
        <v>-166212.92986315151</v>
      </c>
      <c r="U8" s="56">
        <f t="shared" si="4"/>
        <v>0</v>
      </c>
      <c r="W8" s="56">
        <f>[10]Results!$M11</f>
        <v>-166212.92986315151</v>
      </c>
      <c r="X8" s="56">
        <f t="shared" si="5"/>
        <v>0</v>
      </c>
    </row>
    <row r="9" spans="1:24" x14ac:dyDescent="0.25">
      <c r="A9" s="8" t="s">
        <v>5</v>
      </c>
      <c r="B9" s="11" t="s">
        <v>18</v>
      </c>
      <c r="C9" s="11" t="s">
        <v>17</v>
      </c>
      <c r="D9" s="63"/>
      <c r="E9" s="63"/>
      <c r="F9" s="357">
        <f>[3]Results!$M12</f>
        <v>-306972.9310982778</v>
      </c>
      <c r="G9" s="167"/>
      <c r="H9" s="56">
        <f>[5]Results!$M12</f>
        <v>-189875.31493588479</v>
      </c>
      <c r="I9" s="56">
        <f t="shared" si="0"/>
        <v>117097.61616239301</v>
      </c>
      <c r="J9" s="23"/>
      <c r="K9" s="398">
        <f>[6]Results!$M12</f>
        <v>-190355.80901946052</v>
      </c>
      <c r="L9" s="56">
        <f t="shared" si="1"/>
        <v>116617.12207881728</v>
      </c>
      <c r="M9" s="23"/>
      <c r="N9" s="104">
        <f>[7]Results!$M12</f>
        <v>-190956.42662393017</v>
      </c>
      <c r="O9" s="56">
        <f t="shared" si="2"/>
        <v>116016.50447434763</v>
      </c>
      <c r="P9" s="23"/>
      <c r="Q9" s="56">
        <f>[8]Results!$M12</f>
        <v>-187819.30337998184</v>
      </c>
      <c r="R9" s="56">
        <f t="shared" si="3"/>
        <v>119153.62771829596</v>
      </c>
      <c r="S9" s="19"/>
      <c r="T9" s="56">
        <f>[9]Results!$M12</f>
        <v>-345508.70120249997</v>
      </c>
      <c r="U9" s="56">
        <f t="shared" si="4"/>
        <v>-38535.770104222174</v>
      </c>
      <c r="W9" s="56">
        <f>[10]Results!$M12</f>
        <v>-200763.57289740647</v>
      </c>
      <c r="X9" s="56">
        <f t="shared" si="5"/>
        <v>106209.35820087133</v>
      </c>
    </row>
    <row r="10" spans="1:24" x14ac:dyDescent="0.25">
      <c r="A10" s="8" t="s">
        <v>5</v>
      </c>
      <c r="B10" s="11" t="s">
        <v>20</v>
      </c>
      <c r="C10" s="11" t="s">
        <v>246</v>
      </c>
      <c r="D10" s="63"/>
      <c r="E10" s="63"/>
      <c r="F10" s="357">
        <f>[3]Results!$M13</f>
        <v>-1175912.7817671327</v>
      </c>
      <c r="G10" s="167"/>
      <c r="H10" s="56">
        <f>[5]Results!$M13</f>
        <v>-1127544.4530339811</v>
      </c>
      <c r="I10" s="56">
        <f t="shared" si="0"/>
        <v>48368.328733151546</v>
      </c>
      <c r="J10" s="23"/>
      <c r="K10" s="398">
        <f>[6]Results!$M13</f>
        <v>-1127745.629900398</v>
      </c>
      <c r="L10" s="56">
        <f t="shared" si="1"/>
        <v>48167.151866734726</v>
      </c>
      <c r="M10" s="23"/>
      <c r="N10" s="104">
        <f>[7]Results!$M13</f>
        <v>-1127997.1009834192</v>
      </c>
      <c r="O10" s="56">
        <f t="shared" si="2"/>
        <v>47915.680783713469</v>
      </c>
      <c r="P10" s="23"/>
      <c r="Q10" s="56">
        <f>[8]Results!$M13</f>
        <v>-1127343.2761675641</v>
      </c>
      <c r="R10" s="56">
        <f t="shared" si="3"/>
        <v>48569.505599568598</v>
      </c>
      <c r="S10" s="19"/>
      <c r="T10" s="56">
        <f>[9]Results!$M13</f>
        <v>-1194090.4240890723</v>
      </c>
      <c r="U10" s="56">
        <f t="shared" si="4"/>
        <v>-18177.64232193958</v>
      </c>
      <c r="W10" s="56">
        <f>[10]Results!$M13</f>
        <v>-1129741.1388619179</v>
      </c>
      <c r="X10" s="56">
        <f t="shared" si="5"/>
        <v>46171.642905214801</v>
      </c>
    </row>
    <row r="11" spans="1:24" x14ac:dyDescent="0.25">
      <c r="A11" s="8" t="s">
        <v>5</v>
      </c>
      <c r="B11" s="11" t="s">
        <v>22</v>
      </c>
      <c r="C11" s="11" t="s">
        <v>21</v>
      </c>
      <c r="D11" s="63"/>
      <c r="E11" s="63"/>
      <c r="F11" s="357">
        <f>[3]Results!$M14</f>
        <v>-37.438220334334353</v>
      </c>
      <c r="G11" s="167"/>
      <c r="H11" s="56">
        <f>[5]Results!$M14</f>
        <v>-37.438220334334353</v>
      </c>
      <c r="I11" s="56">
        <f t="shared" si="0"/>
        <v>0</v>
      </c>
      <c r="J11" s="27"/>
      <c r="K11" s="398">
        <f>[6]Results!$M14</f>
        <v>-37.438220334334353</v>
      </c>
      <c r="L11" s="56">
        <f t="shared" si="1"/>
        <v>0</v>
      </c>
      <c r="M11" s="23"/>
      <c r="N11" s="104">
        <f>[7]Results!$M14</f>
        <v>-37.438220334334353</v>
      </c>
      <c r="O11" s="56">
        <f t="shared" si="2"/>
        <v>0</v>
      </c>
      <c r="P11" s="23"/>
      <c r="Q11" s="56">
        <f>[8]Results!$M14</f>
        <v>-37.438220334334353</v>
      </c>
      <c r="R11" s="56">
        <f t="shared" si="3"/>
        <v>0</v>
      </c>
      <c r="S11" s="19"/>
      <c r="T11" s="56">
        <f>[9]Results!$M14</f>
        <v>-37.438220334334353</v>
      </c>
      <c r="U11" s="56">
        <f t="shared" si="4"/>
        <v>0</v>
      </c>
      <c r="W11" s="56">
        <f>[10]Results!$M14</f>
        <v>-18.887495626242934</v>
      </c>
      <c r="X11" s="56">
        <f t="shared" si="5"/>
        <v>18.550724708091419</v>
      </c>
    </row>
    <row r="12" spans="1:24" x14ac:dyDescent="0.25">
      <c r="A12" s="9" t="s">
        <v>5</v>
      </c>
      <c r="B12" s="11" t="s">
        <v>24</v>
      </c>
      <c r="C12" s="11" t="s">
        <v>247</v>
      </c>
      <c r="D12" s="63"/>
      <c r="E12" s="63"/>
      <c r="F12" s="357">
        <f>[3]Results!$M15</f>
        <v>-117241.59718282183</v>
      </c>
      <c r="G12" s="167"/>
      <c r="H12" s="56">
        <f>[5]Results!$M15</f>
        <v>-117241.59718282183</v>
      </c>
      <c r="I12" s="56">
        <f t="shared" si="0"/>
        <v>0</v>
      </c>
      <c r="J12" s="23"/>
      <c r="K12" s="398">
        <f>[6]Results!$M15</f>
        <v>-117241.59718282183</v>
      </c>
      <c r="L12" s="56">
        <f t="shared" si="1"/>
        <v>0</v>
      </c>
      <c r="M12" s="23"/>
      <c r="N12" s="104">
        <f>[7]Results!$M15</f>
        <v>-117241.59718282183</v>
      </c>
      <c r="O12" s="56">
        <f t="shared" si="2"/>
        <v>0</v>
      </c>
      <c r="P12" s="23"/>
      <c r="Q12" s="56">
        <f>[8]Results!$M15</f>
        <v>-117241.59718282183</v>
      </c>
      <c r="R12" s="56">
        <f t="shared" si="3"/>
        <v>0</v>
      </c>
      <c r="S12" s="19"/>
      <c r="T12" s="56">
        <f>[9]Results!$M15</f>
        <v>-117241.59718282183</v>
      </c>
      <c r="U12" s="56">
        <f t="shared" si="4"/>
        <v>0</v>
      </c>
      <c r="W12" s="56">
        <f>[10]Results!$M15</f>
        <v>-117241.59718282183</v>
      </c>
      <c r="X12" s="56">
        <f t="shared" si="5"/>
        <v>0</v>
      </c>
    </row>
    <row r="13" spans="1:24" x14ac:dyDescent="0.25">
      <c r="A13" s="9" t="s">
        <v>5</v>
      </c>
      <c r="B13" s="11" t="s">
        <v>26</v>
      </c>
      <c r="C13" s="11" t="s">
        <v>25</v>
      </c>
      <c r="D13" s="63"/>
      <c r="E13" s="63"/>
      <c r="F13" s="357">
        <f>[3]Results!$M16</f>
        <v>-28935.742583283187</v>
      </c>
      <c r="G13" s="167"/>
      <c r="H13" s="56">
        <f>[5]Results!$M16</f>
        <v>-471.17492676668559</v>
      </c>
      <c r="I13" s="56">
        <f t="shared" si="0"/>
        <v>28464.567656516501</v>
      </c>
      <c r="J13" s="23"/>
      <c r="K13" s="398">
        <f>[6]Results!$M16</f>
        <v>-589.56670657457983</v>
      </c>
      <c r="L13" s="56">
        <f t="shared" si="1"/>
        <v>28346.175876708607</v>
      </c>
      <c r="M13" s="23"/>
      <c r="N13" s="104">
        <f>[7]Results!$M16</f>
        <v>-737.55643133444755</v>
      </c>
      <c r="O13" s="56">
        <f t="shared" si="2"/>
        <v>28198.186151948739</v>
      </c>
      <c r="P13" s="23"/>
      <c r="Q13" s="56">
        <f>[8]Results!$M16</f>
        <v>-352.78314695879135</v>
      </c>
      <c r="R13" s="56">
        <f t="shared" si="3"/>
        <v>28582.959436324396</v>
      </c>
      <c r="S13" s="19"/>
      <c r="T13" s="56">
        <f>[9]Results!$M16</f>
        <v>-39633.212255295322</v>
      </c>
      <c r="U13" s="56">
        <f t="shared" si="4"/>
        <v>-10697.469672012136</v>
      </c>
      <c r="W13" s="56">
        <f>[10]Results!$M16</f>
        <v>-2009.2079518406294</v>
      </c>
      <c r="X13" s="56">
        <f t="shared" si="5"/>
        <v>26926.534631442559</v>
      </c>
    </row>
    <row r="14" spans="1:24" x14ac:dyDescent="0.25">
      <c r="A14" s="9" t="s">
        <v>5</v>
      </c>
      <c r="B14" s="11" t="s">
        <v>28</v>
      </c>
      <c r="C14" s="11" t="s">
        <v>248</v>
      </c>
      <c r="D14" s="63"/>
      <c r="E14" s="63"/>
      <c r="F14" s="357">
        <f>[3]Results!$M17</f>
        <v>-445.24889285255028</v>
      </c>
      <c r="G14" s="167"/>
      <c r="H14" s="56">
        <f>[5]Results!$M17</f>
        <v>-1117.1295575844356</v>
      </c>
      <c r="I14" s="56">
        <f t="shared" si="0"/>
        <v>-671.8806647318853</v>
      </c>
      <c r="J14" s="23"/>
      <c r="K14" s="398">
        <f>[6]Results!$M17</f>
        <v>-171.98270001327705</v>
      </c>
      <c r="L14" s="56">
        <f t="shared" si="1"/>
        <v>273.26619283927323</v>
      </c>
      <c r="M14" s="23"/>
      <c r="N14" s="104">
        <f>[7]Results!$M17</f>
        <v>-224.49085876723026</v>
      </c>
      <c r="O14" s="56">
        <f t="shared" si="2"/>
        <v>220.75803408532002</v>
      </c>
      <c r="P14" s="23"/>
      <c r="Q14" s="56">
        <f>[8]Results!$M17</f>
        <v>-66.966382505370575</v>
      </c>
      <c r="R14" s="56">
        <f t="shared" si="3"/>
        <v>378.28251034717971</v>
      </c>
      <c r="S14" s="19"/>
      <c r="T14" s="56">
        <f>[9]Results!$M17</f>
        <v>-78.540554163111935</v>
      </c>
      <c r="U14" s="56">
        <f t="shared" si="4"/>
        <v>366.70833868943834</v>
      </c>
      <c r="W14" s="56">
        <f>[10]Results!$M17</f>
        <v>-488.33393973773957</v>
      </c>
      <c r="X14" s="56">
        <f t="shared" si="5"/>
        <v>-43.085046885189286</v>
      </c>
    </row>
    <row r="15" spans="1:24" x14ac:dyDescent="0.25">
      <c r="A15" s="10" t="s">
        <v>5</v>
      </c>
      <c r="B15" s="11" t="s">
        <v>30</v>
      </c>
      <c r="C15" s="11" t="s">
        <v>27</v>
      </c>
      <c r="D15" s="63"/>
      <c r="E15" s="63"/>
      <c r="F15" s="357">
        <f>[3]Results!$M18</f>
        <v>-9134845.847271271</v>
      </c>
      <c r="G15" s="167"/>
      <c r="H15" s="56">
        <f>[5]Results!$M18</f>
        <v>-5650275.827043836</v>
      </c>
      <c r="I15" s="56">
        <f t="shared" si="0"/>
        <v>3484570.020227435</v>
      </c>
      <c r="J15" s="23"/>
      <c r="K15" s="398">
        <f>[6]Results!$M18</f>
        <v>-5664574.2844624957</v>
      </c>
      <c r="L15" s="56">
        <f t="shared" si="1"/>
        <v>3470271.5628087753</v>
      </c>
      <c r="M15" s="23"/>
      <c r="N15" s="104">
        <f>[7]Results!$M18</f>
        <v>-5682447.3562358227</v>
      </c>
      <c r="O15" s="56">
        <f t="shared" si="2"/>
        <v>3452398.4910354484</v>
      </c>
      <c r="P15" s="23"/>
      <c r="Q15" s="56">
        <f>[8]Results!$M18</f>
        <v>-5589093.401100981</v>
      </c>
      <c r="R15" s="56">
        <f t="shared" si="3"/>
        <v>3545752.44617029</v>
      </c>
      <c r="S15" s="19"/>
      <c r="T15" s="56">
        <f>[9]Results!$M18</f>
        <v>-10281586.435272027</v>
      </c>
      <c r="U15" s="56">
        <f t="shared" si="4"/>
        <v>-1146740.5880007558</v>
      </c>
      <c r="W15" s="56">
        <f>[10]Results!$M18</f>
        <v>-5974286.6695242152</v>
      </c>
      <c r="X15" s="56">
        <f t="shared" si="5"/>
        <v>3160559.1777470559</v>
      </c>
    </row>
    <row r="16" spans="1:24" x14ac:dyDescent="0.25">
      <c r="A16" s="10" t="s">
        <v>5</v>
      </c>
      <c r="B16" s="11" t="s">
        <v>32</v>
      </c>
      <c r="C16" s="11" t="s">
        <v>29</v>
      </c>
      <c r="D16" s="63"/>
      <c r="E16" s="63"/>
      <c r="F16" s="357">
        <f>[3]Results!$M19</f>
        <v>-4285618.6911067804</v>
      </c>
      <c r="G16" s="167"/>
      <c r="H16" s="56">
        <f>[5]Results!$M19</f>
        <v>-1005279.0499711208</v>
      </c>
      <c r="I16" s="56">
        <f t="shared" si="0"/>
        <v>3280339.6411356595</v>
      </c>
      <c r="J16" s="23"/>
      <c r="K16" s="398">
        <f>[6]Results!$M19</f>
        <v>-1018695.3106047274</v>
      </c>
      <c r="L16" s="56">
        <f t="shared" si="1"/>
        <v>3266923.3805020531</v>
      </c>
      <c r="M16" s="23"/>
      <c r="N16" s="104">
        <f>[7]Results!$M19</f>
        <v>-1035465.6363967353</v>
      </c>
      <c r="O16" s="56">
        <f t="shared" si="2"/>
        <v>3250153.054710045</v>
      </c>
      <c r="P16" s="23"/>
      <c r="Q16" s="56">
        <f>[8]Results!$M19</f>
        <v>-947871.50252656627</v>
      </c>
      <c r="R16" s="56">
        <f t="shared" si="3"/>
        <v>3337747.188580214</v>
      </c>
      <c r="S16" s="19"/>
      <c r="T16" s="56">
        <f>[9]Results!$M19</f>
        <v>-5350843.6361261848</v>
      </c>
      <c r="U16" s="56">
        <f t="shared" si="4"/>
        <v>-1065224.9450194044</v>
      </c>
      <c r="W16" s="56">
        <f>[10]Results!$M19</f>
        <v>-660538.23461819661</v>
      </c>
      <c r="X16" s="56">
        <f t="shared" si="5"/>
        <v>3625080.4564885837</v>
      </c>
    </row>
    <row r="17" spans="1:24" x14ac:dyDescent="0.25">
      <c r="A17" s="10" t="s">
        <v>5</v>
      </c>
      <c r="B17" s="11" t="s">
        <v>34</v>
      </c>
      <c r="C17" s="11" t="s">
        <v>31</v>
      </c>
      <c r="D17" s="63"/>
      <c r="E17" s="63"/>
      <c r="F17" s="357">
        <f>[3]Results!$M20</f>
        <v>-1001863.8075797622</v>
      </c>
      <c r="G17" s="167"/>
      <c r="H17" s="56">
        <f>[5]Results!$M20</f>
        <v>-171686.92050919213</v>
      </c>
      <c r="I17" s="56">
        <f t="shared" si="0"/>
        <v>830176.88707057002</v>
      </c>
      <c r="J17" s="23"/>
      <c r="K17" s="398">
        <f>[6]Results!$M20</f>
        <v>-175071.15674925438</v>
      </c>
      <c r="L17" s="56">
        <f t="shared" si="1"/>
        <v>826792.65083050774</v>
      </c>
      <c r="M17" s="23"/>
      <c r="N17" s="104">
        <f>[7]Results!$M20</f>
        <v>-179301.45204933215</v>
      </c>
      <c r="O17" s="56">
        <f t="shared" si="2"/>
        <v>822562.3555304301</v>
      </c>
      <c r="P17" s="23"/>
      <c r="Q17" s="56">
        <f>[8]Results!$M20</f>
        <v>-157205.93301046258</v>
      </c>
      <c r="R17" s="56">
        <f t="shared" si="3"/>
        <v>844657.87456929963</v>
      </c>
      <c r="S17" s="19"/>
      <c r="T17" s="56">
        <f>[9]Results!$M20</f>
        <v>-1267850.5653297745</v>
      </c>
      <c r="U17" s="56">
        <f t="shared" si="4"/>
        <v>-265986.75775001233</v>
      </c>
      <c r="W17" s="56">
        <f>[10]Results!$M20</f>
        <v>-248375.55923354643</v>
      </c>
      <c r="X17" s="56">
        <f t="shared" si="5"/>
        <v>753488.24834621581</v>
      </c>
    </row>
    <row r="18" spans="1:24" s="54" customFormat="1" x14ac:dyDescent="0.25">
      <c r="A18" s="10" t="s">
        <v>5</v>
      </c>
      <c r="B18" s="11" t="s">
        <v>36</v>
      </c>
      <c r="C18" s="11" t="s">
        <v>33</v>
      </c>
      <c r="D18" s="63"/>
      <c r="E18" s="63"/>
      <c r="F18" s="357">
        <f>[3]Results!$M21</f>
        <v>-7301.8545371739092</v>
      </c>
      <c r="G18" s="167"/>
      <c r="H18" s="56">
        <f>[5]Results!$M21</f>
        <v>-7301.8545371739092</v>
      </c>
      <c r="I18" s="56">
        <f t="shared" si="0"/>
        <v>0</v>
      </c>
      <c r="J18" s="23"/>
      <c r="K18" s="398">
        <f>[6]Results!$M21</f>
        <v>-7301.8545371739092</v>
      </c>
      <c r="L18" s="56">
        <f t="shared" si="1"/>
        <v>0</v>
      </c>
      <c r="M18" s="23"/>
      <c r="N18" s="104">
        <f>[7]Results!$M21</f>
        <v>-7301.8545371739092</v>
      </c>
      <c r="O18" s="56">
        <f t="shared" si="2"/>
        <v>0</v>
      </c>
      <c r="P18" s="23"/>
      <c r="Q18" s="56">
        <f>[8]Results!$M21</f>
        <v>-7301.8545371739092</v>
      </c>
      <c r="R18" s="56"/>
      <c r="S18" s="19"/>
      <c r="T18" s="56">
        <f>[9]Results!$M21</f>
        <v>-7301.8545371739092</v>
      </c>
      <c r="U18" s="56"/>
      <c r="W18" s="56">
        <f>[10]Results!$M21</f>
        <v>-3683.7687369411228</v>
      </c>
      <c r="X18" s="56"/>
    </row>
    <row r="19" spans="1:24" s="54" customFormat="1" x14ac:dyDescent="0.25">
      <c r="A19" s="10" t="s">
        <v>5</v>
      </c>
      <c r="B19" s="11" t="s">
        <v>249</v>
      </c>
      <c r="C19" s="11" t="s">
        <v>35</v>
      </c>
      <c r="D19" s="63"/>
      <c r="E19" s="63"/>
      <c r="F19" s="357">
        <f>[3]Results!$M22</f>
        <v>-586762.16431520798</v>
      </c>
      <c r="G19" s="167"/>
      <c r="H19" s="56">
        <f>[5]Results!$M22</f>
        <v>-586762.16431520798</v>
      </c>
      <c r="I19" s="56">
        <f t="shared" si="0"/>
        <v>0</v>
      </c>
      <c r="J19" s="23"/>
      <c r="K19" s="398">
        <f>[6]Results!$M22</f>
        <v>-586762.16431520798</v>
      </c>
      <c r="L19" s="56">
        <f t="shared" si="1"/>
        <v>0</v>
      </c>
      <c r="M19" s="23"/>
      <c r="N19" s="104">
        <f>[7]Results!$M22</f>
        <v>-586762.16431520798</v>
      </c>
      <c r="O19" s="56">
        <f t="shared" si="2"/>
        <v>0</v>
      </c>
      <c r="P19" s="23"/>
      <c r="Q19" s="56">
        <f>[8]Results!$M22</f>
        <v>-482678.61996205914</v>
      </c>
      <c r="R19" s="56"/>
      <c r="S19" s="19"/>
      <c r="T19" s="56">
        <f>[9]Results!$M22</f>
        <v>-586762.16431520798</v>
      </c>
      <c r="U19" s="56"/>
      <c r="W19" s="56">
        <f>[10]Results!$M22</f>
        <v>-521142.95825397351</v>
      </c>
      <c r="X19" s="56"/>
    </row>
    <row r="20" spans="1:24" ht="15.75" thickBot="1" x14ac:dyDescent="0.3">
      <c r="A20" s="12" t="s">
        <v>5</v>
      </c>
      <c r="B20" s="13" t="s">
        <v>250</v>
      </c>
      <c r="C20" s="13" t="s">
        <v>37</v>
      </c>
      <c r="D20" s="63"/>
      <c r="E20" s="63"/>
      <c r="F20" s="357">
        <f>[3]Results!$M23</f>
        <v>-54930.498671953726</v>
      </c>
      <c r="G20" s="167"/>
      <c r="H20" s="56">
        <f>[5]Results!$M23</f>
        <v>-894.46032409646364</v>
      </c>
      <c r="I20" s="56">
        <f t="shared" si="0"/>
        <v>54036.038347857262</v>
      </c>
      <c r="J20" s="23"/>
      <c r="K20" s="398">
        <f>[6]Results!$M23</f>
        <v>-1119.2107166184403</v>
      </c>
      <c r="L20" s="56">
        <f t="shared" si="1"/>
        <v>53811.287955335283</v>
      </c>
      <c r="M20" s="23"/>
      <c r="N20" s="104">
        <f>[7]Results!$M23</f>
        <v>-1400.148707270911</v>
      </c>
      <c r="O20" s="56">
        <f t="shared" si="2"/>
        <v>53530.349964682813</v>
      </c>
      <c r="P20" s="23"/>
      <c r="Q20" s="56">
        <f>[8]Results!$M23</f>
        <v>-669.70993157448686</v>
      </c>
      <c r="R20" s="56">
        <f t="shared" si="3"/>
        <v>54260.788740379241</v>
      </c>
      <c r="S20" s="19"/>
      <c r="T20" s="56">
        <f>[9]Results!$M23</f>
        <v>-75238.162866865663</v>
      </c>
      <c r="U20" s="56">
        <f t="shared" ref="U20" si="6">T20-$F20</f>
        <v>-20307.664194911937</v>
      </c>
      <c r="W20" s="56">
        <f>[10]Results!$M23</f>
        <v>-1689.3355627623312</v>
      </c>
      <c r="X20" s="56">
        <f t="shared" ref="X20" si="7">W20-$F20</f>
        <v>53241.163109191395</v>
      </c>
    </row>
    <row r="21" spans="1:24" ht="15.75" thickTop="1" x14ac:dyDescent="0.25">
      <c r="A21" s="15"/>
      <c r="B21" s="7"/>
      <c r="C21" s="60"/>
      <c r="D21" s="63"/>
      <c r="E21" s="63"/>
      <c r="F21" s="357">
        <f>[3]Results!$M24</f>
        <v>0</v>
      </c>
      <c r="G21" s="167"/>
      <c r="H21" s="56">
        <f>[5]Results!$M24</f>
        <v>0</v>
      </c>
      <c r="I21" s="6"/>
      <c r="J21" s="23"/>
      <c r="K21" s="398">
        <f>[6]Results!$M24</f>
        <v>0</v>
      </c>
      <c r="L21" s="6"/>
      <c r="M21" s="23"/>
      <c r="N21" s="104">
        <f>[7]Results!$M24</f>
        <v>0</v>
      </c>
      <c r="O21" s="6"/>
      <c r="P21" s="23"/>
      <c r="Q21" s="56">
        <f>[8]Results!$M24</f>
        <v>0</v>
      </c>
      <c r="R21" s="6"/>
      <c r="S21" s="19"/>
      <c r="T21" s="56">
        <f>[9]Results!$M24</f>
        <v>0</v>
      </c>
      <c r="U21" s="6"/>
      <c r="W21" s="56">
        <f>[10]Results!$M24</f>
        <v>0</v>
      </c>
      <c r="X21" s="6"/>
    </row>
    <row r="22" spans="1:24" x14ac:dyDescent="0.25">
      <c r="A22" s="16"/>
      <c r="B22" s="17"/>
      <c r="C22" s="61" t="s">
        <v>38</v>
      </c>
      <c r="D22" s="67"/>
      <c r="E22" s="67"/>
      <c r="F22" s="357">
        <f>[3]Results!$M25</f>
        <v>-16924818.647919443</v>
      </c>
      <c r="G22" s="167"/>
      <c r="H22" s="56">
        <f>[5]Results!$M25</f>
        <v>-9079243.417273974</v>
      </c>
      <c r="I22" s="84">
        <f>SUM(I3:I21)</f>
        <v>7845575.2306454703</v>
      </c>
      <c r="J22" s="24"/>
      <c r="K22" s="398">
        <f>[6]Results!$M25</f>
        <v>-9110446.8325855508</v>
      </c>
      <c r="L22" s="84">
        <f>SUM(L3:L21)</f>
        <v>7814371.8153338945</v>
      </c>
      <c r="M22" s="24"/>
      <c r="N22" s="104">
        <f>[7]Results!$M25</f>
        <v>-9150685.0434559546</v>
      </c>
      <c r="O22" s="84">
        <f>SUM(O3:O21)</f>
        <v>7774133.6044634907</v>
      </c>
      <c r="P22" s="24"/>
      <c r="Q22" s="56">
        <f>[8]Results!$M25</f>
        <v>-8847411.0672175065</v>
      </c>
      <c r="R22" s="84">
        <f>SUM(R3:R21)</f>
        <v>7973324.0363487899</v>
      </c>
      <c r="S22" s="19"/>
      <c r="T22" s="56">
        <f>[9]Results!$M25</f>
        <v>-19500755.230223466</v>
      </c>
      <c r="U22" s="84">
        <f>SUM(U3:U21)</f>
        <v>-2575936.5823040209</v>
      </c>
      <c r="W22" s="56">
        <f>[10]Results!$M25</f>
        <v>-9035345.7860380337</v>
      </c>
      <c r="X22" s="84">
        <f>SUM(X3:X21)</f>
        <v>7820235.5700199455</v>
      </c>
    </row>
    <row r="23" spans="1:24" s="25" customFormat="1" x14ac:dyDescent="0.25">
      <c r="A23" s="55"/>
      <c r="B23" s="55"/>
      <c r="C23" s="67"/>
      <c r="D23" s="67"/>
      <c r="E23" s="67"/>
      <c r="F23" s="67"/>
      <c r="G23" s="67"/>
      <c r="H23" s="67"/>
      <c r="I23" s="24"/>
      <c r="J23" s="24"/>
      <c r="K23" s="24"/>
      <c r="L23" s="24"/>
      <c r="M23" s="24"/>
      <c r="N23" s="24"/>
      <c r="O23" s="24"/>
      <c r="P23" s="24"/>
      <c r="Q23" s="24"/>
      <c r="R23" s="24"/>
      <c r="S23" s="97"/>
      <c r="T23" s="24"/>
      <c r="U23" s="24"/>
      <c r="W23" s="24"/>
      <c r="X23" s="24"/>
    </row>
    <row r="24" spans="1:24" x14ac:dyDescent="0.25">
      <c r="E24" s="20" t="s">
        <v>76</v>
      </c>
      <c r="F24" s="3" t="s">
        <v>73</v>
      </c>
      <c r="H24" s="20" t="s">
        <v>76</v>
      </c>
      <c r="I24" s="3" t="s">
        <v>73</v>
      </c>
      <c r="J24" s="28"/>
      <c r="K24" s="20" t="s">
        <v>76</v>
      </c>
      <c r="L24" s="3" t="s">
        <v>73</v>
      </c>
      <c r="N24" s="20" t="s">
        <v>76</v>
      </c>
      <c r="O24" s="3" t="s">
        <v>73</v>
      </c>
      <c r="P24" s="25"/>
      <c r="Q24" s="20" t="s">
        <v>76</v>
      </c>
      <c r="R24" s="3" t="s">
        <v>73</v>
      </c>
      <c r="T24" s="20" t="s">
        <v>76</v>
      </c>
      <c r="U24" s="3" t="s">
        <v>73</v>
      </c>
      <c r="W24" s="20" t="s">
        <v>76</v>
      </c>
      <c r="X24" s="3" t="s">
        <v>73</v>
      </c>
    </row>
    <row r="25" spans="1:24" x14ac:dyDescent="0.25">
      <c r="E25" s="85" t="s">
        <v>69</v>
      </c>
      <c r="F25" s="58">
        <f>SUM(F3:F5)</f>
        <v>-19964.314616233925</v>
      </c>
      <c r="H25" s="85" t="s">
        <v>69</v>
      </c>
      <c r="I25" s="58">
        <f>SUM(I3:I5)</f>
        <v>6090.4954593442017</v>
      </c>
      <c r="J25" s="28"/>
      <c r="K25" s="85" t="s">
        <v>69</v>
      </c>
      <c r="L25" s="58">
        <f>SUM(L3:L5)</f>
        <v>6065.7007048472715</v>
      </c>
      <c r="N25" s="85" t="s">
        <v>69</v>
      </c>
      <c r="O25" s="58">
        <f>SUM(O3:O5)</f>
        <v>6034.7072615140351</v>
      </c>
      <c r="Q25" s="85" t="s">
        <v>69</v>
      </c>
      <c r="R25" s="58">
        <f>SUM(R3:R4)</f>
        <v>651.53055806351949</v>
      </c>
      <c r="T25" s="85" t="s">
        <v>69</v>
      </c>
      <c r="U25" s="58">
        <f>SUM(U3:U4)</f>
        <v>-1341.2033264924403</v>
      </c>
      <c r="W25" s="85" t="s">
        <v>69</v>
      </c>
      <c r="X25" s="58">
        <f>SUM(X3:X4)</f>
        <v>7723.2252832011454</v>
      </c>
    </row>
    <row r="26" spans="1:24" x14ac:dyDescent="0.25">
      <c r="E26" s="86" t="s">
        <v>71</v>
      </c>
      <c r="F26" s="56">
        <f>SUM(F6:F11)</f>
        <v>-1686908.8811621042</v>
      </c>
      <c r="H26" s="86" t="s">
        <v>71</v>
      </c>
      <c r="I26" s="56">
        <f>SUM(I6:I11)</f>
        <v>162569.4614128198</v>
      </c>
      <c r="K26" s="86" t="s">
        <v>71</v>
      </c>
      <c r="L26" s="56">
        <f>SUM(L6:L11)</f>
        <v>161887.79046282725</v>
      </c>
      <c r="N26" s="86" t="s">
        <v>71</v>
      </c>
      <c r="O26" s="56">
        <f>SUM(O6:O11)</f>
        <v>161035.70177533635</v>
      </c>
      <c r="Q26" s="86" t="s">
        <v>71</v>
      </c>
      <c r="R26" s="56">
        <f>SUM(R5:R10)</f>
        <v>161292.96578387273</v>
      </c>
      <c r="T26" s="86" t="s">
        <v>71</v>
      </c>
      <c r="U26" s="56">
        <f>SUM(U5:U10)</f>
        <v>-66004.662679121102</v>
      </c>
      <c r="W26" s="86" t="s">
        <v>71</v>
      </c>
      <c r="X26" s="56">
        <f>SUM(X5:X10)</f>
        <v>193241.29873643108</v>
      </c>
    </row>
    <row r="27" spans="1:24" x14ac:dyDescent="0.25">
      <c r="E27" s="86" t="s">
        <v>70</v>
      </c>
      <c r="F27" s="56">
        <f>SUM(F13:F15)</f>
        <v>-9164226.8387474064</v>
      </c>
      <c r="H27" s="86" t="s">
        <v>70</v>
      </c>
      <c r="I27" s="56">
        <f>SUM(I13:I15)</f>
        <v>3512362.7072192198</v>
      </c>
      <c r="K27" s="86" t="s">
        <v>70</v>
      </c>
      <c r="L27" s="56">
        <f>SUM(L13:L15)</f>
        <v>3498891.0048783231</v>
      </c>
      <c r="N27" s="86" t="s">
        <v>70</v>
      </c>
      <c r="O27" s="56">
        <f>SUM(O13:O15)</f>
        <v>3480817.4352214825</v>
      </c>
      <c r="Q27" s="86" t="s">
        <v>70</v>
      </c>
      <c r="R27" s="56">
        <f>SUM(R11:R12)</f>
        <v>0</v>
      </c>
      <c r="T27" s="86" t="s">
        <v>70</v>
      </c>
      <c r="U27" s="56">
        <f>SUM(U11:U12)</f>
        <v>0</v>
      </c>
      <c r="W27" s="86" t="s">
        <v>70</v>
      </c>
      <c r="X27" s="56">
        <f>SUM(X11:X12)</f>
        <v>18.550724708091419</v>
      </c>
    </row>
    <row r="28" spans="1:24" x14ac:dyDescent="0.25">
      <c r="E28" s="87" t="s">
        <v>172</v>
      </c>
      <c r="F28" s="84">
        <f>SUM(F15:F20)</f>
        <v>-15071322.863482151</v>
      </c>
      <c r="H28" s="87" t="s">
        <v>172</v>
      </c>
      <c r="I28" s="84">
        <f>SUM(I15:I20)</f>
        <v>7649122.5867815223</v>
      </c>
      <c r="K28" s="87" t="s">
        <v>172</v>
      </c>
      <c r="L28" s="84">
        <f>SUM(L15:L20)</f>
        <v>7617798.8820966715</v>
      </c>
      <c r="N28" s="87" t="s">
        <v>172</v>
      </c>
      <c r="O28" s="84">
        <f>SUM(O15:O20)</f>
        <v>7578644.2512406064</v>
      </c>
      <c r="Q28" s="87" t="s">
        <v>172</v>
      </c>
      <c r="R28" s="84">
        <f>SUM(R13:R20)</f>
        <v>7811379.5400068536</v>
      </c>
      <c r="T28" s="87" t="s">
        <v>172</v>
      </c>
      <c r="U28" s="84">
        <f>SUM(U13:U20)</f>
        <v>-2508590.7162984069</v>
      </c>
      <c r="W28" s="87" t="s">
        <v>172</v>
      </c>
      <c r="X28" s="84">
        <f>SUM(X13:X20)</f>
        <v>7619252.4952756045</v>
      </c>
    </row>
    <row r="29" spans="1:24" s="54" customFormat="1" x14ac:dyDescent="0.25">
      <c r="F29" s="81"/>
      <c r="G29" s="25"/>
      <c r="I29" s="81"/>
      <c r="J29" s="25"/>
      <c r="L29" s="81"/>
      <c r="O29" s="81"/>
      <c r="R29" s="81"/>
      <c r="U29" s="81"/>
      <c r="X29" s="81"/>
    </row>
    <row r="30" spans="1:24" x14ac:dyDescent="0.25">
      <c r="E30" s="20" t="s">
        <v>76</v>
      </c>
      <c r="F30" s="3" t="s">
        <v>74</v>
      </c>
      <c r="H30" s="20" t="s">
        <v>76</v>
      </c>
      <c r="I30" s="3" t="s">
        <v>74</v>
      </c>
      <c r="K30" s="20" t="s">
        <v>76</v>
      </c>
      <c r="L30" s="3" t="s">
        <v>74</v>
      </c>
      <c r="N30" s="20" t="s">
        <v>76</v>
      </c>
      <c r="O30" s="3" t="s">
        <v>74</v>
      </c>
      <c r="Q30" s="20" t="s">
        <v>76</v>
      </c>
      <c r="R30" s="3" t="s">
        <v>74</v>
      </c>
      <c r="T30" s="20" t="s">
        <v>76</v>
      </c>
      <c r="U30" s="3" t="s">
        <v>74</v>
      </c>
      <c r="W30" s="20" t="s">
        <v>76</v>
      </c>
      <c r="X30" s="3" t="s">
        <v>74</v>
      </c>
    </row>
    <row r="31" spans="1:24" x14ac:dyDescent="0.25">
      <c r="E31" s="85" t="s">
        <v>69</v>
      </c>
      <c r="F31" s="88">
        <f>F25/($F$3+$F$4+$F$5)</f>
        <v>1</v>
      </c>
      <c r="H31" s="85" t="s">
        <v>69</v>
      </c>
      <c r="I31" s="88">
        <f>I25/($F$3+$F$4+$F$5)</f>
        <v>-0.30506909835971691</v>
      </c>
      <c r="K31" s="85" t="s">
        <v>69</v>
      </c>
      <c r="L31" s="88">
        <f>L25/($F$3+$F$4+$F$5)</f>
        <v>-0.30382714465514205</v>
      </c>
      <c r="N31" s="85" t="s">
        <v>69</v>
      </c>
      <c r="O31" s="88">
        <f>O25/($F$3+$F$4+$F$5)</f>
        <v>-0.30227470251380079</v>
      </c>
      <c r="Q31" s="85" t="s">
        <v>69</v>
      </c>
      <c r="R31" s="88">
        <f>(R25-$F25)/$F25</f>
        <v>-1.0326347570947279</v>
      </c>
      <c r="T31" s="85" t="s">
        <v>69</v>
      </c>
      <c r="U31" s="88">
        <f>(U25-$F25)/$F25</f>
        <v>-0.93281996641137666</v>
      </c>
      <c r="W31" s="85" t="s">
        <v>69</v>
      </c>
      <c r="X31" s="88">
        <f>(X25-$F25)/$F25</f>
        <v>-1.3868515113922832</v>
      </c>
    </row>
    <row r="32" spans="1:24" x14ac:dyDescent="0.25">
      <c r="E32" s="86" t="s">
        <v>71</v>
      </c>
      <c r="F32" s="89">
        <f>F26/($F$11+$F$6+$F$7+$F$8+$F$9+$F$10)</f>
        <v>1</v>
      </c>
      <c r="H32" s="86" t="s">
        <v>71</v>
      </c>
      <c r="I32" s="89">
        <f>I26/($F$11+$F$6+$F$7+$F$8+$F$9+$F$10)</f>
        <v>-9.6371216743388305E-2</v>
      </c>
      <c r="K32" s="86" t="s">
        <v>71</v>
      </c>
      <c r="L32" s="89">
        <f>L26/($F$11+$F$6+$F$7+$F$8+$F$9+$F$10)</f>
        <v>-9.5967122036433566E-2</v>
      </c>
      <c r="N32" s="86" t="s">
        <v>71</v>
      </c>
      <c r="O32" s="89">
        <f>O26/($F$11+$F$6+$F$7+$F$8+$F$9+$F$10)</f>
        <v>-9.5462003652740005E-2</v>
      </c>
      <c r="Q32" s="86" t="s">
        <v>71</v>
      </c>
      <c r="R32" s="88">
        <f t="shared" ref="R32:R34" si="8">(R26-$F26)/$F26</f>
        <v>-1.095614509820328</v>
      </c>
      <c r="T32" s="86" t="s">
        <v>71</v>
      </c>
      <c r="U32" s="88">
        <f t="shared" ref="U32:U34" si="9">(U26-$F26)/$F26</f>
        <v>-0.96087241971620252</v>
      </c>
      <c r="W32" s="86" t="s">
        <v>71</v>
      </c>
      <c r="X32" s="88">
        <f t="shared" ref="X32:X34" si="10">(X26-$F26)/$F26</f>
        <v>-1.1145534894589613</v>
      </c>
    </row>
    <row r="33" spans="1:24" x14ac:dyDescent="0.25">
      <c r="E33" s="86" t="s">
        <v>70</v>
      </c>
      <c r="F33" s="89">
        <f>F27/($F$13+$F$12+$F$14)</f>
        <v>62.502148697314922</v>
      </c>
      <c r="H33" s="86" t="s">
        <v>70</v>
      </c>
      <c r="I33" s="89">
        <f>I27/($F$13+$F$12+$F$14)</f>
        <v>-23.955126828301569</v>
      </c>
      <c r="K33" s="86" t="s">
        <v>70</v>
      </c>
      <c r="L33" s="89">
        <f>L27/($F$13+$F$12+$F$14)</f>
        <v>-23.863246699433898</v>
      </c>
      <c r="N33" s="86" t="s">
        <v>70</v>
      </c>
      <c r="O33" s="89">
        <f>O27/($F$13+$F$12+$F$14)</f>
        <v>-23.739980770069632</v>
      </c>
      <c r="Q33" s="86" t="s">
        <v>70</v>
      </c>
      <c r="R33" s="88">
        <f t="shared" si="8"/>
        <v>-1</v>
      </c>
      <c r="T33" s="86" t="s">
        <v>70</v>
      </c>
      <c r="U33" s="88">
        <f t="shared" si="9"/>
        <v>-1</v>
      </c>
      <c r="W33" s="86" t="s">
        <v>70</v>
      </c>
      <c r="X33" s="88">
        <f t="shared" si="10"/>
        <v>-1.0000020242542043</v>
      </c>
    </row>
    <row r="34" spans="1:24" x14ac:dyDescent="0.25">
      <c r="E34" s="87" t="s">
        <v>172</v>
      </c>
      <c r="F34" s="90">
        <f>F28/($F$18+$F$19+$F$15+$F$16+$F$17+$F$20)</f>
        <v>1.0000000000000002</v>
      </c>
      <c r="H34" s="87" t="s">
        <v>172</v>
      </c>
      <c r="I34" s="90">
        <f>I28/($F$18+$F$19+$F$15+$F$16+$F$17+$F$20)</f>
        <v>-0.50752828109836101</v>
      </c>
      <c r="K34" s="87" t="s">
        <v>172</v>
      </c>
      <c r="L34" s="90">
        <f>L28/($F$18+$F$19+$F$15+$F$16+$F$17+$F$20)</f>
        <v>-0.50544991644725612</v>
      </c>
      <c r="N34" s="87" t="s">
        <v>172</v>
      </c>
      <c r="O34" s="90">
        <f>O28/($F$18+$F$19+$F$15+$F$16+$F$17+$F$20)</f>
        <v>-0.50285196063337478</v>
      </c>
      <c r="Q34" s="87" t="s">
        <v>172</v>
      </c>
      <c r="R34" s="88">
        <f t="shared" si="8"/>
        <v>-1.5182942208035264</v>
      </c>
      <c r="T34" s="87" t="s">
        <v>172</v>
      </c>
      <c r="U34" s="88">
        <f t="shared" si="9"/>
        <v>-0.83355205518311015</v>
      </c>
      <c r="W34" s="87" t="s">
        <v>172</v>
      </c>
      <c r="X34" s="88">
        <f t="shared" si="10"/>
        <v>-1.5055463653915258</v>
      </c>
    </row>
    <row r="35" spans="1:24" s="54" customFormat="1" x14ac:dyDescent="0.25">
      <c r="F35" s="80"/>
      <c r="G35" s="25"/>
      <c r="I35" s="80"/>
      <c r="J35" s="25"/>
      <c r="L35" s="80"/>
      <c r="O35" s="80"/>
      <c r="R35" s="80"/>
      <c r="U35" s="80"/>
      <c r="X35" s="80"/>
    </row>
    <row r="36" spans="1:24" x14ac:dyDescent="0.25">
      <c r="A36" t="str">
        <f>A2</f>
        <v>Category</v>
      </c>
      <c r="B36" s="64" t="str">
        <f>B2</f>
        <v>Number</v>
      </c>
      <c r="C36" s="64" t="str">
        <f>C2</f>
        <v>Description</v>
      </c>
      <c r="E36" s="20" t="s">
        <v>173</v>
      </c>
      <c r="F36" s="3" t="s">
        <v>73</v>
      </c>
      <c r="H36" s="20" t="s">
        <v>173</v>
      </c>
      <c r="I36" s="3" t="s">
        <v>73</v>
      </c>
      <c r="K36" s="20" t="s">
        <v>173</v>
      </c>
      <c r="L36" s="3" t="s">
        <v>73</v>
      </c>
      <c r="N36" s="20" t="s">
        <v>173</v>
      </c>
      <c r="O36" s="3" t="s">
        <v>73</v>
      </c>
      <c r="Q36" s="20" t="s">
        <v>173</v>
      </c>
      <c r="R36" s="3" t="s">
        <v>73</v>
      </c>
      <c r="T36" s="20" t="s">
        <v>173</v>
      </c>
      <c r="U36" s="3" t="s">
        <v>73</v>
      </c>
      <c r="W36" s="20" t="s">
        <v>173</v>
      </c>
      <c r="X36" s="3" t="s">
        <v>73</v>
      </c>
    </row>
    <row r="37" spans="1:24" x14ac:dyDescent="0.25">
      <c r="A37" s="54"/>
      <c r="B37" s="64" t="s">
        <v>6</v>
      </c>
      <c r="C37" s="64" t="s">
        <v>242</v>
      </c>
      <c r="E37" s="91" t="s">
        <v>6</v>
      </c>
      <c r="F37" s="82">
        <f t="shared" ref="F37:F54" si="11">F3</f>
        <v>-6012.1014605404434</v>
      </c>
      <c r="H37" s="91" t="s">
        <v>6</v>
      </c>
      <c r="I37" s="82">
        <f t="shared" ref="I37:I54" si="12">I3</f>
        <v>71.69832181763195</v>
      </c>
      <c r="K37" s="91" t="s">
        <v>6</v>
      </c>
      <c r="L37" s="82">
        <f t="shared" ref="L37:L54" si="13">L3</f>
        <v>71.69832181763195</v>
      </c>
      <c r="N37" s="91" t="s">
        <v>6</v>
      </c>
      <c r="O37" s="82">
        <f t="shared" ref="O37:O54" si="14">O3</f>
        <v>71.69832181763195</v>
      </c>
      <c r="Q37" s="91" t="s">
        <v>6</v>
      </c>
      <c r="R37" s="82">
        <f t="shared" ref="R37:R54" si="15">R3</f>
        <v>-1126.062962893734</v>
      </c>
      <c r="T37" s="91" t="s">
        <v>6</v>
      </c>
      <c r="U37" s="82">
        <f t="shared" ref="U37:U54" si="16">U3</f>
        <v>-686.03310076611979</v>
      </c>
      <c r="W37" s="91" t="s">
        <v>6</v>
      </c>
      <c r="X37" s="82">
        <f t="shared" ref="X37:X54" si="17">X3</f>
        <v>6012.1014605404434</v>
      </c>
    </row>
    <row r="38" spans="1:24" x14ac:dyDescent="0.25">
      <c r="A38" s="54"/>
      <c r="B38" s="60" t="s">
        <v>8</v>
      </c>
      <c r="C38" s="60" t="s">
        <v>9</v>
      </c>
      <c r="E38" s="92" t="s">
        <v>8</v>
      </c>
      <c r="F38" s="82">
        <f t="shared" si="11"/>
        <v>-2744.01909789601</v>
      </c>
      <c r="H38" s="92" t="s">
        <v>8</v>
      </c>
      <c r="I38" s="82">
        <f t="shared" si="12"/>
        <v>1743.322279801725</v>
      </c>
      <c r="K38" s="92" t="s">
        <v>8</v>
      </c>
      <c r="L38" s="82">
        <f t="shared" si="13"/>
        <v>1736.0713343464818</v>
      </c>
      <c r="N38" s="92" t="s">
        <v>8</v>
      </c>
      <c r="O38" s="82">
        <f t="shared" si="14"/>
        <v>1727.0076525274276</v>
      </c>
      <c r="Q38" s="92" t="s">
        <v>8</v>
      </c>
      <c r="R38" s="6">
        <f t="shared" si="15"/>
        <v>1777.5935209572535</v>
      </c>
      <c r="T38" s="92" t="s">
        <v>8</v>
      </c>
      <c r="U38" s="6">
        <f t="shared" si="16"/>
        <v>-655.1702257263205</v>
      </c>
      <c r="W38" s="92" t="s">
        <v>8</v>
      </c>
      <c r="X38" s="6">
        <f t="shared" si="17"/>
        <v>1711.1238226607015</v>
      </c>
    </row>
    <row r="39" spans="1:24" x14ac:dyDescent="0.25">
      <c r="A39" s="54"/>
      <c r="B39" s="60" t="s">
        <v>10</v>
      </c>
      <c r="C39" s="60" t="s">
        <v>243</v>
      </c>
      <c r="E39" s="92" t="s">
        <v>10</v>
      </c>
      <c r="F39" s="82">
        <f t="shared" si="11"/>
        <v>-11208.194057797469</v>
      </c>
      <c r="H39" s="92" t="s">
        <v>10</v>
      </c>
      <c r="I39" s="82">
        <f t="shared" si="12"/>
        <v>4275.4748577248447</v>
      </c>
      <c r="K39" s="92" t="s">
        <v>10</v>
      </c>
      <c r="L39" s="82">
        <f t="shared" si="13"/>
        <v>4257.9310486831582</v>
      </c>
      <c r="N39" s="92" t="s">
        <v>10</v>
      </c>
      <c r="O39" s="82">
        <f t="shared" si="14"/>
        <v>4236.001287168976</v>
      </c>
      <c r="Q39" s="92" t="s">
        <v>10</v>
      </c>
      <c r="R39" s="6">
        <f t="shared" si="15"/>
        <v>4350.5439887097473</v>
      </c>
      <c r="T39" s="92" t="s">
        <v>10</v>
      </c>
      <c r="U39" s="6">
        <f t="shared" si="16"/>
        <v>-1407.022212982547</v>
      </c>
      <c r="W39" s="92" t="s">
        <v>10</v>
      </c>
      <c r="X39" s="6">
        <f t="shared" si="17"/>
        <v>3877.9225404611534</v>
      </c>
    </row>
    <row r="40" spans="1:24" x14ac:dyDescent="0.25">
      <c r="A40" s="54"/>
      <c r="B40" s="60" t="s">
        <v>12</v>
      </c>
      <c r="C40" s="60" t="s">
        <v>244</v>
      </c>
      <c r="E40" s="92" t="s">
        <v>12</v>
      </c>
      <c r="F40" s="82">
        <f t="shared" si="11"/>
        <v>-36206.04353405955</v>
      </c>
      <c r="H40" s="92" t="s">
        <v>12</v>
      </c>
      <c r="I40" s="82">
        <f t="shared" si="12"/>
        <v>-2896.4834827247614</v>
      </c>
      <c r="K40" s="92" t="s">
        <v>12</v>
      </c>
      <c r="L40" s="82">
        <f t="shared" si="13"/>
        <v>-2896.4834827247614</v>
      </c>
      <c r="N40" s="92" t="s">
        <v>12</v>
      </c>
      <c r="O40" s="82">
        <f t="shared" si="14"/>
        <v>-2896.4834827247614</v>
      </c>
      <c r="Q40" s="92" t="s">
        <v>12</v>
      </c>
      <c r="R40" s="6">
        <f t="shared" si="15"/>
        <v>-10780.711522701582</v>
      </c>
      <c r="T40" s="92" t="s">
        <v>12</v>
      </c>
      <c r="U40" s="6">
        <f t="shared" si="16"/>
        <v>-7884.2280399767988</v>
      </c>
      <c r="W40" s="92" t="s">
        <v>12</v>
      </c>
      <c r="X40" s="6">
        <f t="shared" si="17"/>
        <v>36206.04353405955</v>
      </c>
    </row>
    <row r="41" spans="1:24" x14ac:dyDescent="0.25">
      <c r="A41" s="54"/>
      <c r="B41" s="60" t="s">
        <v>14</v>
      </c>
      <c r="C41" s="60" t="s">
        <v>13</v>
      </c>
      <c r="E41" s="92" t="s">
        <v>14</v>
      </c>
      <c r="F41" s="82">
        <f t="shared" si="11"/>
        <v>-1566.7566791483475</v>
      </c>
      <c r="H41" s="92" t="s">
        <v>14</v>
      </c>
      <c r="I41" s="82">
        <f t="shared" si="12"/>
        <v>0</v>
      </c>
      <c r="K41" s="92" t="s">
        <v>14</v>
      </c>
      <c r="L41" s="82">
        <f t="shared" si="13"/>
        <v>0</v>
      </c>
      <c r="N41" s="92" t="s">
        <v>14</v>
      </c>
      <c r="O41" s="82">
        <f t="shared" si="14"/>
        <v>0</v>
      </c>
      <c r="Q41" s="92" t="s">
        <v>14</v>
      </c>
      <c r="R41" s="6">
        <f t="shared" si="15"/>
        <v>0</v>
      </c>
      <c r="T41" s="92" t="s">
        <v>14</v>
      </c>
      <c r="U41" s="6">
        <f t="shared" si="16"/>
        <v>0</v>
      </c>
      <c r="W41" s="92" t="s">
        <v>14</v>
      </c>
      <c r="X41" s="6">
        <f t="shared" si="17"/>
        <v>776.33155582424058</v>
      </c>
    </row>
    <row r="42" spans="1:24" x14ac:dyDescent="0.25">
      <c r="A42" s="54"/>
      <c r="B42" s="60" t="s">
        <v>16</v>
      </c>
      <c r="C42" s="60" t="s">
        <v>245</v>
      </c>
      <c r="E42" s="92" t="s">
        <v>16</v>
      </c>
      <c r="F42" s="82">
        <f t="shared" si="11"/>
        <v>-166212.92986315151</v>
      </c>
      <c r="H42" s="92" t="s">
        <v>16</v>
      </c>
      <c r="I42" s="82">
        <f t="shared" si="12"/>
        <v>0</v>
      </c>
      <c r="K42" s="92" t="s">
        <v>16</v>
      </c>
      <c r="L42" s="82">
        <f t="shared" si="13"/>
        <v>0</v>
      </c>
      <c r="N42" s="92" t="s">
        <v>16</v>
      </c>
      <c r="O42" s="82">
        <f t="shared" si="14"/>
        <v>0</v>
      </c>
      <c r="Q42" s="92" t="s">
        <v>16</v>
      </c>
      <c r="R42" s="6">
        <f t="shared" si="15"/>
        <v>0</v>
      </c>
      <c r="T42" s="92" t="s">
        <v>16</v>
      </c>
      <c r="U42" s="6">
        <f t="shared" si="16"/>
        <v>0</v>
      </c>
      <c r="W42" s="92" t="s">
        <v>16</v>
      </c>
      <c r="X42" s="6">
        <f t="shared" si="17"/>
        <v>0</v>
      </c>
    </row>
    <row r="43" spans="1:24" x14ac:dyDescent="0.25">
      <c r="A43" s="54"/>
      <c r="B43" s="60" t="s">
        <v>18</v>
      </c>
      <c r="C43" s="60" t="s">
        <v>17</v>
      </c>
      <c r="E43" s="92" t="s">
        <v>18</v>
      </c>
      <c r="F43" s="82">
        <f t="shared" si="11"/>
        <v>-306972.9310982778</v>
      </c>
      <c r="H43" s="92" t="s">
        <v>18</v>
      </c>
      <c r="I43" s="82">
        <f t="shared" si="12"/>
        <v>117097.61616239301</v>
      </c>
      <c r="K43" s="92" t="s">
        <v>18</v>
      </c>
      <c r="L43" s="82">
        <f t="shared" si="13"/>
        <v>116617.12207881728</v>
      </c>
      <c r="N43" s="92" t="s">
        <v>18</v>
      </c>
      <c r="O43" s="82">
        <f t="shared" si="14"/>
        <v>116016.50447434763</v>
      </c>
      <c r="Q43" s="92" t="s">
        <v>18</v>
      </c>
      <c r="R43" s="6">
        <f t="shared" si="15"/>
        <v>119153.62771829596</v>
      </c>
      <c r="T43" s="92" t="s">
        <v>18</v>
      </c>
      <c r="U43" s="6">
        <f t="shared" si="16"/>
        <v>-38535.770104222174</v>
      </c>
      <c r="W43" s="92" t="s">
        <v>18</v>
      </c>
      <c r="X43" s="6">
        <f t="shared" si="17"/>
        <v>106209.35820087133</v>
      </c>
    </row>
    <row r="44" spans="1:24" x14ac:dyDescent="0.25">
      <c r="A44" s="54"/>
      <c r="B44" s="60" t="s">
        <v>20</v>
      </c>
      <c r="C44" s="60" t="s">
        <v>246</v>
      </c>
      <c r="E44" s="92" t="s">
        <v>20</v>
      </c>
      <c r="F44" s="82">
        <f t="shared" si="11"/>
        <v>-1175912.7817671327</v>
      </c>
      <c r="H44" s="92" t="s">
        <v>20</v>
      </c>
      <c r="I44" s="82">
        <f t="shared" si="12"/>
        <v>48368.328733151546</v>
      </c>
      <c r="K44" s="92" t="s">
        <v>20</v>
      </c>
      <c r="L44" s="82">
        <f t="shared" si="13"/>
        <v>48167.151866734726</v>
      </c>
      <c r="N44" s="92" t="s">
        <v>20</v>
      </c>
      <c r="O44" s="82">
        <f t="shared" si="14"/>
        <v>47915.680783713469</v>
      </c>
      <c r="Q44" s="92" t="s">
        <v>20</v>
      </c>
      <c r="R44" s="6">
        <f t="shared" si="15"/>
        <v>48569.505599568598</v>
      </c>
      <c r="T44" s="92" t="s">
        <v>20</v>
      </c>
      <c r="U44" s="6">
        <f t="shared" si="16"/>
        <v>-18177.64232193958</v>
      </c>
      <c r="W44" s="92" t="s">
        <v>20</v>
      </c>
      <c r="X44" s="6">
        <f t="shared" si="17"/>
        <v>46171.642905214801</v>
      </c>
    </row>
    <row r="45" spans="1:24" x14ac:dyDescent="0.25">
      <c r="A45" s="54"/>
      <c r="B45" s="60" t="s">
        <v>22</v>
      </c>
      <c r="C45" s="60" t="s">
        <v>21</v>
      </c>
      <c r="E45" s="92" t="s">
        <v>22</v>
      </c>
      <c r="F45" s="82">
        <f t="shared" si="11"/>
        <v>-37.438220334334353</v>
      </c>
      <c r="H45" s="92" t="s">
        <v>22</v>
      </c>
      <c r="I45" s="82">
        <f t="shared" si="12"/>
        <v>0</v>
      </c>
      <c r="K45" s="92" t="s">
        <v>22</v>
      </c>
      <c r="L45" s="82">
        <f t="shared" si="13"/>
        <v>0</v>
      </c>
      <c r="N45" s="92" t="s">
        <v>22</v>
      </c>
      <c r="O45" s="82">
        <f t="shared" si="14"/>
        <v>0</v>
      </c>
      <c r="Q45" s="92" t="s">
        <v>22</v>
      </c>
      <c r="R45" s="6">
        <f t="shared" si="15"/>
        <v>0</v>
      </c>
      <c r="T45" s="92" t="s">
        <v>22</v>
      </c>
      <c r="U45" s="6">
        <f t="shared" si="16"/>
        <v>0</v>
      </c>
      <c r="W45" s="92" t="s">
        <v>22</v>
      </c>
      <c r="X45" s="6">
        <f t="shared" si="17"/>
        <v>18.550724708091419</v>
      </c>
    </row>
    <row r="46" spans="1:24" x14ac:dyDescent="0.25">
      <c r="A46" s="54"/>
      <c r="B46" s="60" t="s">
        <v>24</v>
      </c>
      <c r="C46" s="60" t="s">
        <v>247</v>
      </c>
      <c r="E46" s="92" t="s">
        <v>24</v>
      </c>
      <c r="F46" s="82">
        <f t="shared" si="11"/>
        <v>-117241.59718282183</v>
      </c>
      <c r="H46" s="92" t="s">
        <v>24</v>
      </c>
      <c r="I46" s="82">
        <f t="shared" si="12"/>
        <v>0</v>
      </c>
      <c r="K46" s="92" t="s">
        <v>24</v>
      </c>
      <c r="L46" s="82">
        <f t="shared" si="13"/>
        <v>0</v>
      </c>
      <c r="N46" s="92" t="s">
        <v>24</v>
      </c>
      <c r="O46" s="82">
        <f t="shared" si="14"/>
        <v>0</v>
      </c>
      <c r="Q46" s="92" t="s">
        <v>24</v>
      </c>
      <c r="R46" s="6">
        <f t="shared" si="15"/>
        <v>0</v>
      </c>
      <c r="T46" s="92" t="s">
        <v>24</v>
      </c>
      <c r="U46" s="6">
        <f t="shared" si="16"/>
        <v>0</v>
      </c>
      <c r="W46" s="92" t="s">
        <v>24</v>
      </c>
      <c r="X46" s="6">
        <f t="shared" si="17"/>
        <v>0</v>
      </c>
    </row>
    <row r="47" spans="1:24" x14ac:dyDescent="0.25">
      <c r="A47" s="54"/>
      <c r="B47" s="60" t="s">
        <v>26</v>
      </c>
      <c r="C47" s="60" t="s">
        <v>25</v>
      </c>
      <c r="E47" s="92" t="s">
        <v>26</v>
      </c>
      <c r="F47" s="82">
        <f t="shared" si="11"/>
        <v>-28935.742583283187</v>
      </c>
      <c r="H47" s="92" t="s">
        <v>26</v>
      </c>
      <c r="I47" s="82">
        <f t="shared" si="12"/>
        <v>28464.567656516501</v>
      </c>
      <c r="K47" s="92" t="s">
        <v>26</v>
      </c>
      <c r="L47" s="82">
        <f t="shared" si="13"/>
        <v>28346.175876708607</v>
      </c>
      <c r="N47" s="92" t="s">
        <v>26</v>
      </c>
      <c r="O47" s="82">
        <f t="shared" si="14"/>
        <v>28198.186151948739</v>
      </c>
      <c r="Q47" s="92" t="s">
        <v>26</v>
      </c>
      <c r="R47" s="6">
        <f t="shared" si="15"/>
        <v>28582.959436324396</v>
      </c>
      <c r="T47" s="92" t="s">
        <v>26</v>
      </c>
      <c r="U47" s="6">
        <f t="shared" si="16"/>
        <v>-10697.469672012136</v>
      </c>
      <c r="W47" s="92" t="s">
        <v>26</v>
      </c>
      <c r="X47" s="6">
        <f t="shared" si="17"/>
        <v>26926.534631442559</v>
      </c>
    </row>
    <row r="48" spans="1:24" x14ac:dyDescent="0.25">
      <c r="A48" s="54"/>
      <c r="B48" s="60" t="s">
        <v>28</v>
      </c>
      <c r="C48" s="60" t="s">
        <v>248</v>
      </c>
      <c r="E48" s="92" t="s">
        <v>28</v>
      </c>
      <c r="F48" s="82">
        <f t="shared" si="11"/>
        <v>-445.24889285255028</v>
      </c>
      <c r="H48" s="92" t="s">
        <v>28</v>
      </c>
      <c r="I48" s="82">
        <f t="shared" si="12"/>
        <v>-671.8806647318853</v>
      </c>
      <c r="K48" s="92" t="s">
        <v>28</v>
      </c>
      <c r="L48" s="82">
        <f t="shared" si="13"/>
        <v>273.26619283927323</v>
      </c>
      <c r="N48" s="92" t="s">
        <v>28</v>
      </c>
      <c r="O48" s="82">
        <f t="shared" si="14"/>
        <v>220.75803408532002</v>
      </c>
      <c r="Q48" s="92" t="s">
        <v>28</v>
      </c>
      <c r="R48" s="6">
        <f t="shared" si="15"/>
        <v>378.28251034717971</v>
      </c>
      <c r="T48" s="92" t="s">
        <v>28</v>
      </c>
      <c r="U48" s="6">
        <f t="shared" si="16"/>
        <v>366.70833868943834</v>
      </c>
      <c r="W48" s="92" t="s">
        <v>28</v>
      </c>
      <c r="X48" s="6">
        <f t="shared" si="17"/>
        <v>-43.085046885189286</v>
      </c>
    </row>
    <row r="49" spans="1:24" x14ac:dyDescent="0.25">
      <c r="A49" s="54"/>
      <c r="B49" s="60" t="s">
        <v>30</v>
      </c>
      <c r="C49" s="60" t="s">
        <v>27</v>
      </c>
      <c r="E49" s="92" t="s">
        <v>30</v>
      </c>
      <c r="F49" s="82">
        <f t="shared" si="11"/>
        <v>-9134845.847271271</v>
      </c>
      <c r="H49" s="92" t="s">
        <v>30</v>
      </c>
      <c r="I49" s="82">
        <f t="shared" si="12"/>
        <v>3484570.020227435</v>
      </c>
      <c r="K49" s="92" t="s">
        <v>30</v>
      </c>
      <c r="L49" s="82">
        <f t="shared" si="13"/>
        <v>3470271.5628087753</v>
      </c>
      <c r="N49" s="92" t="s">
        <v>30</v>
      </c>
      <c r="O49" s="82">
        <f t="shared" si="14"/>
        <v>3452398.4910354484</v>
      </c>
      <c r="Q49" s="92" t="s">
        <v>30</v>
      </c>
      <c r="R49" s="6">
        <f t="shared" si="15"/>
        <v>3545752.44617029</v>
      </c>
      <c r="T49" s="92" t="s">
        <v>30</v>
      </c>
      <c r="U49" s="6">
        <f t="shared" si="16"/>
        <v>-1146740.5880007558</v>
      </c>
      <c r="W49" s="92" t="s">
        <v>30</v>
      </c>
      <c r="X49" s="6">
        <f t="shared" si="17"/>
        <v>3160559.1777470559</v>
      </c>
    </row>
    <row r="50" spans="1:24" x14ac:dyDescent="0.25">
      <c r="A50" s="54"/>
      <c r="B50" s="60" t="s">
        <v>32</v>
      </c>
      <c r="C50" s="60" t="s">
        <v>29</v>
      </c>
      <c r="E50" s="92" t="s">
        <v>32</v>
      </c>
      <c r="F50" s="82">
        <f t="shared" si="11"/>
        <v>-4285618.6911067804</v>
      </c>
      <c r="H50" s="92" t="s">
        <v>32</v>
      </c>
      <c r="I50" s="82">
        <f t="shared" si="12"/>
        <v>3280339.6411356595</v>
      </c>
      <c r="K50" s="92" t="s">
        <v>32</v>
      </c>
      <c r="L50" s="82">
        <f t="shared" si="13"/>
        <v>3266923.3805020531</v>
      </c>
      <c r="N50" s="92" t="s">
        <v>32</v>
      </c>
      <c r="O50" s="82">
        <f t="shared" si="14"/>
        <v>3250153.054710045</v>
      </c>
      <c r="Q50" s="92" t="s">
        <v>32</v>
      </c>
      <c r="R50" s="6">
        <f t="shared" si="15"/>
        <v>3337747.188580214</v>
      </c>
      <c r="T50" s="92" t="s">
        <v>32</v>
      </c>
      <c r="U50" s="6">
        <f t="shared" si="16"/>
        <v>-1065224.9450194044</v>
      </c>
      <c r="W50" s="92" t="s">
        <v>32</v>
      </c>
      <c r="X50" s="6">
        <f t="shared" si="17"/>
        <v>3625080.4564885837</v>
      </c>
    </row>
    <row r="51" spans="1:24" x14ac:dyDescent="0.25">
      <c r="A51" s="54"/>
      <c r="B51" s="60" t="s">
        <v>34</v>
      </c>
      <c r="C51" s="60" t="s">
        <v>31</v>
      </c>
      <c r="E51" s="92" t="s">
        <v>34</v>
      </c>
      <c r="F51" s="82">
        <f t="shared" si="11"/>
        <v>-1001863.8075797622</v>
      </c>
      <c r="H51" s="92" t="s">
        <v>34</v>
      </c>
      <c r="I51" s="82">
        <f t="shared" si="12"/>
        <v>830176.88707057002</v>
      </c>
      <c r="K51" s="92" t="s">
        <v>34</v>
      </c>
      <c r="L51" s="82">
        <f t="shared" si="13"/>
        <v>826792.65083050774</v>
      </c>
      <c r="N51" s="92" t="s">
        <v>34</v>
      </c>
      <c r="O51" s="82">
        <f t="shared" si="14"/>
        <v>822562.3555304301</v>
      </c>
      <c r="Q51" s="92" t="s">
        <v>34</v>
      </c>
      <c r="R51" s="6">
        <f t="shared" si="15"/>
        <v>844657.87456929963</v>
      </c>
      <c r="T51" s="92" t="s">
        <v>34</v>
      </c>
      <c r="U51" s="6">
        <f t="shared" si="16"/>
        <v>-265986.75775001233</v>
      </c>
      <c r="W51" s="92" t="s">
        <v>34</v>
      </c>
      <c r="X51" s="6">
        <f t="shared" si="17"/>
        <v>753488.24834621581</v>
      </c>
    </row>
    <row r="52" spans="1:24" x14ac:dyDescent="0.25">
      <c r="A52" s="54"/>
      <c r="B52" s="98" t="s">
        <v>36</v>
      </c>
      <c r="C52" s="98" t="s">
        <v>33</v>
      </c>
      <c r="E52" s="92" t="s">
        <v>36</v>
      </c>
      <c r="F52" s="82">
        <f t="shared" si="11"/>
        <v>-7301.8545371739092</v>
      </c>
      <c r="H52" s="92" t="s">
        <v>36</v>
      </c>
      <c r="I52" s="82">
        <f t="shared" si="12"/>
        <v>0</v>
      </c>
      <c r="K52" s="92" t="s">
        <v>36</v>
      </c>
      <c r="L52" s="82">
        <f t="shared" si="13"/>
        <v>0</v>
      </c>
      <c r="N52" s="92" t="s">
        <v>36</v>
      </c>
      <c r="O52" s="82">
        <f t="shared" si="14"/>
        <v>0</v>
      </c>
      <c r="Q52" s="92" t="s">
        <v>36</v>
      </c>
      <c r="R52" s="56">
        <f t="shared" ref="R52" si="18">R20</f>
        <v>54260.788740379241</v>
      </c>
      <c r="T52" s="92" t="s">
        <v>36</v>
      </c>
      <c r="U52" s="56">
        <f t="shared" ref="U52" si="19">U20</f>
        <v>-20307.664194911937</v>
      </c>
      <c r="W52" s="92" t="s">
        <v>36</v>
      </c>
      <c r="X52" s="56">
        <f t="shared" ref="X52" si="20">X20</f>
        <v>53241.163109191395</v>
      </c>
    </row>
    <row r="53" spans="1:24" s="54" customFormat="1" x14ac:dyDescent="0.25">
      <c r="B53" s="64" t="s">
        <v>249</v>
      </c>
      <c r="C53" s="64" t="s">
        <v>35</v>
      </c>
      <c r="E53" s="92" t="s">
        <v>249</v>
      </c>
      <c r="F53" s="82">
        <f t="shared" si="11"/>
        <v>-586762.16431520798</v>
      </c>
      <c r="G53" s="25"/>
      <c r="H53" s="92" t="s">
        <v>249</v>
      </c>
      <c r="I53" s="82">
        <f t="shared" si="12"/>
        <v>0</v>
      </c>
      <c r="J53" s="25"/>
      <c r="K53" s="92" t="s">
        <v>249</v>
      </c>
      <c r="L53" s="82">
        <f t="shared" si="13"/>
        <v>0</v>
      </c>
      <c r="N53" s="92" t="s">
        <v>249</v>
      </c>
      <c r="O53" s="82">
        <f t="shared" si="14"/>
        <v>0</v>
      </c>
      <c r="Q53" s="92" t="s">
        <v>249</v>
      </c>
      <c r="R53" s="6">
        <f t="shared" si="15"/>
        <v>0</v>
      </c>
      <c r="T53" s="92" t="s">
        <v>249</v>
      </c>
      <c r="U53" s="6">
        <f t="shared" si="16"/>
        <v>0</v>
      </c>
      <c r="W53" s="92" t="s">
        <v>249</v>
      </c>
      <c r="X53" s="6">
        <f t="shared" si="17"/>
        <v>0</v>
      </c>
    </row>
    <row r="54" spans="1:24" s="54" customFormat="1" x14ac:dyDescent="0.25">
      <c r="B54" s="64" t="s">
        <v>250</v>
      </c>
      <c r="C54" s="64" t="s">
        <v>37</v>
      </c>
      <c r="E54" s="93" t="s">
        <v>250</v>
      </c>
      <c r="F54" s="82">
        <f t="shared" si="11"/>
        <v>-54930.498671953726</v>
      </c>
      <c r="G54" s="25"/>
      <c r="H54" s="93" t="s">
        <v>250</v>
      </c>
      <c r="I54" s="82">
        <f t="shared" si="12"/>
        <v>54036.038347857262</v>
      </c>
      <c r="J54" s="25"/>
      <c r="K54" s="93" t="s">
        <v>250</v>
      </c>
      <c r="L54" s="82">
        <f t="shared" si="13"/>
        <v>53811.287955335283</v>
      </c>
      <c r="N54" s="93" t="s">
        <v>250</v>
      </c>
      <c r="O54" s="82">
        <f t="shared" si="14"/>
        <v>53530.349964682813</v>
      </c>
      <c r="Q54" s="93" t="s">
        <v>250</v>
      </c>
      <c r="R54" s="84">
        <f t="shared" si="15"/>
        <v>54260.788740379241</v>
      </c>
      <c r="T54" s="93" t="s">
        <v>250</v>
      </c>
      <c r="U54" s="84">
        <f t="shared" si="16"/>
        <v>-20307.664194911937</v>
      </c>
      <c r="W54" s="93" t="s">
        <v>250</v>
      </c>
      <c r="X54" s="84">
        <f t="shared" si="17"/>
        <v>53241.163109191395</v>
      </c>
    </row>
    <row r="55" spans="1:24" x14ac:dyDescent="0.25">
      <c r="I55" s="54"/>
      <c r="K55" s="54"/>
      <c r="L55" s="54"/>
      <c r="N55" s="54"/>
      <c r="O55" s="54"/>
      <c r="Q55" s="54"/>
      <c r="R55" s="54"/>
      <c r="T55" s="54"/>
      <c r="U55" s="54"/>
    </row>
    <row r="56" spans="1:24" x14ac:dyDescent="0.25">
      <c r="B56" t="s">
        <v>1</v>
      </c>
      <c r="C56" t="s">
        <v>2</v>
      </c>
      <c r="E56" s="20" t="s">
        <v>173</v>
      </c>
      <c r="F56" s="3" t="s">
        <v>74</v>
      </c>
      <c r="H56" s="20" t="s">
        <v>173</v>
      </c>
      <c r="I56" s="3" t="s">
        <v>74</v>
      </c>
      <c r="K56" s="20" t="s">
        <v>173</v>
      </c>
      <c r="L56" s="3" t="s">
        <v>74</v>
      </c>
      <c r="N56" s="20" t="s">
        <v>173</v>
      </c>
      <c r="O56" s="3" t="s">
        <v>74</v>
      </c>
      <c r="Q56" s="20" t="s">
        <v>173</v>
      </c>
      <c r="R56" s="3" t="s">
        <v>74</v>
      </c>
      <c r="T56" s="20" t="s">
        <v>173</v>
      </c>
      <c r="U56" s="3" t="s">
        <v>74</v>
      </c>
      <c r="W56" s="20" t="s">
        <v>173</v>
      </c>
      <c r="X56" s="3" t="s">
        <v>74</v>
      </c>
    </row>
    <row r="57" spans="1:24" x14ac:dyDescent="0.25">
      <c r="B57" t="s">
        <v>6</v>
      </c>
      <c r="C57" s="64" t="s">
        <v>242</v>
      </c>
      <c r="E57" s="91" t="s">
        <v>6</v>
      </c>
      <c r="F57" s="94">
        <f t="shared" ref="F57:F74" si="21">F37/$F3</f>
        <v>1</v>
      </c>
      <c r="H57" s="91" t="s">
        <v>6</v>
      </c>
      <c r="I57" s="94">
        <f t="shared" ref="I57:I74" si="22">I37/$F3</f>
        <v>-1.1925667304221909E-2</v>
      </c>
      <c r="K57" s="91" t="s">
        <v>6</v>
      </c>
      <c r="L57" s="94">
        <f t="shared" ref="L57:L74" si="23">L37/$F3</f>
        <v>-1.1925667304221909E-2</v>
      </c>
      <c r="N57" s="91" t="s">
        <v>6</v>
      </c>
      <c r="O57" s="94">
        <f t="shared" ref="O57:O74" si="24">O37/$F3</f>
        <v>-1.1925667304221909E-2</v>
      </c>
      <c r="Q57" s="91" t="s">
        <v>6</v>
      </c>
      <c r="R57" s="94">
        <f t="shared" ref="R57:R74" si="25">R37/$F3</f>
        <v>0.18729939444377064</v>
      </c>
      <c r="T57" s="91" t="s">
        <v>6</v>
      </c>
      <c r="U57" s="94">
        <f t="shared" ref="U57:U74" si="26">U37/$F3</f>
        <v>0.11410870313297249</v>
      </c>
      <c r="W57" s="91" t="s">
        <v>6</v>
      </c>
      <c r="X57" s="94">
        <f t="shared" ref="X57:X74" si="27">X37/$F3</f>
        <v>-1</v>
      </c>
    </row>
    <row r="58" spans="1:24" x14ac:dyDescent="0.25">
      <c r="B58" t="s">
        <v>8</v>
      </c>
      <c r="C58" s="60" t="s">
        <v>9</v>
      </c>
      <c r="E58" s="92" t="s">
        <v>8</v>
      </c>
      <c r="F58" s="94">
        <f t="shared" si="21"/>
        <v>1</v>
      </c>
      <c r="H58" s="92" t="s">
        <v>8</v>
      </c>
      <c r="I58" s="94">
        <f t="shared" si="22"/>
        <v>-0.63531710881255377</v>
      </c>
      <c r="K58" s="92" t="s">
        <v>8</v>
      </c>
      <c r="L58" s="94">
        <f t="shared" si="23"/>
        <v>-0.63267465437016202</v>
      </c>
      <c r="N58" s="92" t="s">
        <v>8</v>
      </c>
      <c r="O58" s="94">
        <f t="shared" si="24"/>
        <v>-0.62937158631717216</v>
      </c>
      <c r="Q58" s="92" t="s">
        <v>8</v>
      </c>
      <c r="R58" s="94">
        <f t="shared" si="25"/>
        <v>-0.64780654125921788</v>
      </c>
      <c r="T58" s="92" t="s">
        <v>8</v>
      </c>
      <c r="U58" s="94">
        <f t="shared" si="26"/>
        <v>0.23876299776072094</v>
      </c>
      <c r="W58" s="92" t="s">
        <v>8</v>
      </c>
      <c r="X58" s="94">
        <f t="shared" si="27"/>
        <v>-0.62358305886891019</v>
      </c>
    </row>
    <row r="59" spans="1:24" x14ac:dyDescent="0.25">
      <c r="B59" t="s">
        <v>10</v>
      </c>
      <c r="C59" s="60" t="s">
        <v>243</v>
      </c>
      <c r="E59" s="92" t="s">
        <v>10</v>
      </c>
      <c r="F59" s="94">
        <f t="shared" si="21"/>
        <v>1</v>
      </c>
      <c r="H59" s="92" t="s">
        <v>10</v>
      </c>
      <c r="I59" s="94">
        <f t="shared" si="22"/>
        <v>-0.38145974593921528</v>
      </c>
      <c r="K59" s="92" t="s">
        <v>10</v>
      </c>
      <c r="L59" s="94">
        <f t="shared" si="23"/>
        <v>-0.37989447958575828</v>
      </c>
      <c r="N59" s="92" t="s">
        <v>10</v>
      </c>
      <c r="O59" s="94">
        <f t="shared" si="24"/>
        <v>-0.37793789662501576</v>
      </c>
      <c r="Q59" s="92" t="s">
        <v>10</v>
      </c>
      <c r="R59" s="94">
        <f t="shared" si="25"/>
        <v>-0.38815744679965652</v>
      </c>
      <c r="T59" s="92" t="s">
        <v>10</v>
      </c>
      <c r="U59" s="94">
        <f t="shared" si="26"/>
        <v>0.12553514024890483</v>
      </c>
      <c r="W59" s="92" t="s">
        <v>10</v>
      </c>
      <c r="X59" s="94">
        <f t="shared" si="27"/>
        <v>-0.34598995346295841</v>
      </c>
    </row>
    <row r="60" spans="1:24" x14ac:dyDescent="0.25">
      <c r="B60" t="s">
        <v>12</v>
      </c>
      <c r="C60" s="60" t="s">
        <v>244</v>
      </c>
      <c r="E60" s="92" t="s">
        <v>12</v>
      </c>
      <c r="F60" s="94">
        <f t="shared" si="21"/>
        <v>1</v>
      </c>
      <c r="H60" s="92" t="s">
        <v>12</v>
      </c>
      <c r="I60" s="94">
        <f t="shared" si="22"/>
        <v>7.9999999999999932E-2</v>
      </c>
      <c r="K60" s="92" t="s">
        <v>12</v>
      </c>
      <c r="L60" s="94">
        <f t="shared" si="23"/>
        <v>7.9999999999999932E-2</v>
      </c>
      <c r="N60" s="92" t="s">
        <v>12</v>
      </c>
      <c r="O60" s="94">
        <f t="shared" si="24"/>
        <v>7.9999999999999932E-2</v>
      </c>
      <c r="Q60" s="92" t="s">
        <v>12</v>
      </c>
      <c r="R60" s="94">
        <f t="shared" si="25"/>
        <v>0.2977600000000003</v>
      </c>
      <c r="T60" s="92" t="s">
        <v>12</v>
      </c>
      <c r="U60" s="94">
        <f t="shared" si="26"/>
        <v>0.21775999999999976</v>
      </c>
      <c r="W60" s="92" t="s">
        <v>12</v>
      </c>
      <c r="X60" s="94">
        <f t="shared" si="27"/>
        <v>-1</v>
      </c>
    </row>
    <row r="61" spans="1:24" x14ac:dyDescent="0.25">
      <c r="B61" t="s">
        <v>14</v>
      </c>
      <c r="C61" s="60" t="s">
        <v>13</v>
      </c>
      <c r="E61" s="92" t="s">
        <v>14</v>
      </c>
      <c r="F61" s="94">
        <f t="shared" si="21"/>
        <v>1</v>
      </c>
      <c r="H61" s="92" t="s">
        <v>14</v>
      </c>
      <c r="I61" s="94">
        <f t="shared" si="22"/>
        <v>0</v>
      </c>
      <c r="K61" s="92" t="s">
        <v>14</v>
      </c>
      <c r="L61" s="94">
        <f t="shared" si="23"/>
        <v>0</v>
      </c>
      <c r="N61" s="92" t="s">
        <v>14</v>
      </c>
      <c r="O61" s="94">
        <f t="shared" si="24"/>
        <v>0</v>
      </c>
      <c r="Q61" s="92" t="s">
        <v>14</v>
      </c>
      <c r="R61" s="94">
        <f t="shared" si="25"/>
        <v>0</v>
      </c>
      <c r="T61" s="92" t="s">
        <v>14</v>
      </c>
      <c r="U61" s="94">
        <f t="shared" si="26"/>
        <v>0</v>
      </c>
      <c r="W61" s="92" t="s">
        <v>14</v>
      </c>
      <c r="X61" s="94">
        <f t="shared" si="27"/>
        <v>-0.49550231133926703</v>
      </c>
    </row>
    <row r="62" spans="1:24" x14ac:dyDescent="0.25">
      <c r="B62" t="s">
        <v>16</v>
      </c>
      <c r="C62" s="60" t="s">
        <v>245</v>
      </c>
      <c r="E62" s="92" t="s">
        <v>16</v>
      </c>
      <c r="F62" s="94">
        <f t="shared" si="21"/>
        <v>1</v>
      </c>
      <c r="H62" s="92" t="s">
        <v>16</v>
      </c>
      <c r="I62" s="94">
        <f t="shared" si="22"/>
        <v>0</v>
      </c>
      <c r="K62" s="92" t="s">
        <v>16</v>
      </c>
      <c r="L62" s="94">
        <f t="shared" si="23"/>
        <v>0</v>
      </c>
      <c r="N62" s="92" t="s">
        <v>16</v>
      </c>
      <c r="O62" s="94">
        <f t="shared" si="24"/>
        <v>0</v>
      </c>
      <c r="Q62" s="92" t="s">
        <v>16</v>
      </c>
      <c r="R62" s="94">
        <f t="shared" si="25"/>
        <v>0</v>
      </c>
      <c r="T62" s="92" t="s">
        <v>16</v>
      </c>
      <c r="U62" s="94">
        <f t="shared" si="26"/>
        <v>0</v>
      </c>
      <c r="W62" s="92" t="s">
        <v>16</v>
      </c>
      <c r="X62" s="94">
        <f t="shared" si="27"/>
        <v>0</v>
      </c>
    </row>
    <row r="63" spans="1:24" x14ac:dyDescent="0.25">
      <c r="B63" t="s">
        <v>18</v>
      </c>
      <c r="C63" s="60" t="s">
        <v>17</v>
      </c>
      <c r="E63" s="92" t="s">
        <v>18</v>
      </c>
      <c r="F63" s="94">
        <f t="shared" si="21"/>
        <v>1</v>
      </c>
      <c r="H63" s="92" t="s">
        <v>18</v>
      </c>
      <c r="I63" s="94">
        <f t="shared" si="22"/>
        <v>-0.38145909394500993</v>
      </c>
      <c r="K63" s="92" t="s">
        <v>18</v>
      </c>
      <c r="L63" s="94">
        <f t="shared" si="23"/>
        <v>-0.3798938286238735</v>
      </c>
      <c r="N63" s="92" t="s">
        <v>18</v>
      </c>
      <c r="O63" s="94">
        <f t="shared" si="24"/>
        <v>-0.37793724697245307</v>
      </c>
      <c r="Q63" s="92" t="s">
        <v>18</v>
      </c>
      <c r="R63" s="94">
        <f t="shared" si="25"/>
        <v>-0.38815679054173269</v>
      </c>
      <c r="T63" s="92" t="s">
        <v>18</v>
      </c>
      <c r="U63" s="94">
        <f t="shared" si="26"/>
        <v>0.12553474981116461</v>
      </c>
      <c r="W63" s="92" t="s">
        <v>18</v>
      </c>
      <c r="X63" s="94">
        <f t="shared" si="27"/>
        <v>-0.34598932818238703</v>
      </c>
    </row>
    <row r="64" spans="1:24" x14ac:dyDescent="0.25">
      <c r="B64" t="s">
        <v>20</v>
      </c>
      <c r="C64" s="60" t="s">
        <v>246</v>
      </c>
      <c r="E64" s="92" t="s">
        <v>20</v>
      </c>
      <c r="F64" s="94">
        <f t="shared" si="21"/>
        <v>1</v>
      </c>
      <c r="H64" s="92" t="s">
        <v>20</v>
      </c>
      <c r="I64" s="94">
        <f t="shared" si="22"/>
        <v>-4.113258184035113E-2</v>
      </c>
      <c r="K64" s="92" t="s">
        <v>20</v>
      </c>
      <c r="L64" s="94">
        <f t="shared" si="23"/>
        <v>-4.0961500388107287E-2</v>
      </c>
      <c r="N64" s="92" t="s">
        <v>20</v>
      </c>
      <c r="O64" s="94">
        <f t="shared" si="24"/>
        <v>-4.0747648572802282E-2</v>
      </c>
      <c r="Q64" s="92" t="s">
        <v>20</v>
      </c>
      <c r="R64" s="94">
        <f t="shared" si="25"/>
        <v>-4.1303663292595175E-2</v>
      </c>
      <c r="T64" s="92" t="s">
        <v>20</v>
      </c>
      <c r="U64" s="94">
        <f t="shared" si="26"/>
        <v>1.5458325314418871E-2</v>
      </c>
      <c r="W64" s="92" t="s">
        <v>20</v>
      </c>
      <c r="X64" s="94">
        <f t="shared" si="27"/>
        <v>-3.9264513168935193E-2</v>
      </c>
    </row>
    <row r="65" spans="2:24" x14ac:dyDescent="0.25">
      <c r="B65" t="s">
        <v>22</v>
      </c>
      <c r="C65" s="60" t="s">
        <v>21</v>
      </c>
      <c r="E65" s="92" t="s">
        <v>22</v>
      </c>
      <c r="F65" s="94">
        <f t="shared" si="21"/>
        <v>1</v>
      </c>
      <c r="H65" s="92" t="s">
        <v>22</v>
      </c>
      <c r="I65" s="94">
        <f t="shared" si="22"/>
        <v>0</v>
      </c>
      <c r="K65" s="92" t="s">
        <v>22</v>
      </c>
      <c r="L65" s="94">
        <f t="shared" si="23"/>
        <v>0</v>
      </c>
      <c r="N65" s="92" t="s">
        <v>22</v>
      </c>
      <c r="O65" s="94">
        <f t="shared" si="24"/>
        <v>0</v>
      </c>
      <c r="Q65" s="92" t="s">
        <v>22</v>
      </c>
      <c r="R65" s="94">
        <f t="shared" si="25"/>
        <v>0</v>
      </c>
      <c r="T65" s="92" t="s">
        <v>22</v>
      </c>
      <c r="U65" s="94">
        <f t="shared" si="26"/>
        <v>0</v>
      </c>
      <c r="W65" s="92" t="s">
        <v>22</v>
      </c>
      <c r="X65" s="94">
        <f t="shared" si="27"/>
        <v>-0.49550231133926703</v>
      </c>
    </row>
    <row r="66" spans="2:24" x14ac:dyDescent="0.25">
      <c r="B66" t="s">
        <v>24</v>
      </c>
      <c r="C66" s="60" t="s">
        <v>247</v>
      </c>
      <c r="E66" s="92" t="s">
        <v>24</v>
      </c>
      <c r="F66" s="94">
        <f t="shared" si="21"/>
        <v>1</v>
      </c>
      <c r="H66" s="92" t="s">
        <v>24</v>
      </c>
      <c r="I66" s="94">
        <f t="shared" si="22"/>
        <v>0</v>
      </c>
      <c r="K66" s="92" t="s">
        <v>24</v>
      </c>
      <c r="L66" s="94">
        <f t="shared" si="23"/>
        <v>0</v>
      </c>
      <c r="N66" s="92" t="s">
        <v>24</v>
      </c>
      <c r="O66" s="94">
        <f t="shared" si="24"/>
        <v>0</v>
      </c>
      <c r="Q66" s="92" t="s">
        <v>24</v>
      </c>
      <c r="R66" s="94">
        <f t="shared" si="25"/>
        <v>0</v>
      </c>
      <c r="T66" s="92" t="s">
        <v>24</v>
      </c>
      <c r="U66" s="94">
        <f t="shared" si="26"/>
        <v>0</v>
      </c>
      <c r="W66" s="92" t="s">
        <v>24</v>
      </c>
      <c r="X66" s="94">
        <f t="shared" si="27"/>
        <v>0</v>
      </c>
    </row>
    <row r="67" spans="2:24" x14ac:dyDescent="0.25">
      <c r="B67" t="s">
        <v>26</v>
      </c>
      <c r="C67" s="60" t="s">
        <v>25</v>
      </c>
      <c r="E67" s="92" t="s">
        <v>26</v>
      </c>
      <c r="F67" s="94">
        <f t="shared" si="21"/>
        <v>1</v>
      </c>
      <c r="H67" s="92" t="s">
        <v>26</v>
      </c>
      <c r="I67" s="94">
        <f t="shared" si="22"/>
        <v>-0.98371650821089018</v>
      </c>
      <c r="K67" s="92" t="s">
        <v>26</v>
      </c>
      <c r="L67" s="94">
        <f t="shared" si="23"/>
        <v>-0.9796249671188606</v>
      </c>
      <c r="N67" s="92" t="s">
        <v>26</v>
      </c>
      <c r="O67" s="94">
        <f t="shared" si="24"/>
        <v>-0.9745105407538236</v>
      </c>
      <c r="Q67" s="92" t="s">
        <v>26</v>
      </c>
      <c r="R67" s="94">
        <f t="shared" si="25"/>
        <v>-0.98780804930291988</v>
      </c>
      <c r="T67" s="92" t="s">
        <v>26</v>
      </c>
      <c r="U67" s="94">
        <f t="shared" si="26"/>
        <v>0.3696974301323892</v>
      </c>
      <c r="W67" s="92" t="s">
        <v>26</v>
      </c>
      <c r="X67" s="94">
        <f t="shared" si="27"/>
        <v>-0.93056311079428145</v>
      </c>
    </row>
    <row r="68" spans="2:24" x14ac:dyDescent="0.25">
      <c r="B68" t="s">
        <v>28</v>
      </c>
      <c r="C68" s="60" t="s">
        <v>248</v>
      </c>
      <c r="E68" s="92" t="s">
        <v>28</v>
      </c>
      <c r="F68" s="94">
        <f t="shared" si="21"/>
        <v>1</v>
      </c>
      <c r="H68" s="92" t="s">
        <v>28</v>
      </c>
      <c r="I68" s="94">
        <f t="shared" si="22"/>
        <v>1.5090001918418852</v>
      </c>
      <c r="K68" s="92" t="s">
        <v>28</v>
      </c>
      <c r="L68" s="94">
        <f t="shared" si="23"/>
        <v>-0.61373806252173824</v>
      </c>
      <c r="N68" s="92" t="s">
        <v>28</v>
      </c>
      <c r="O68" s="94">
        <f t="shared" si="24"/>
        <v>-0.495808159501537</v>
      </c>
      <c r="Q68" s="92" t="s">
        <v>28</v>
      </c>
      <c r="R68" s="94">
        <f t="shared" si="25"/>
        <v>-0.8495978685621407</v>
      </c>
      <c r="T68" s="92" t="s">
        <v>28</v>
      </c>
      <c r="U68" s="94">
        <f t="shared" si="26"/>
        <v>-0.82360303321602724</v>
      </c>
      <c r="W68" s="92" t="s">
        <v>28</v>
      </c>
      <c r="X68" s="94">
        <f t="shared" si="27"/>
        <v>9.6766207792587225E-2</v>
      </c>
    </row>
    <row r="69" spans="2:24" x14ac:dyDescent="0.25">
      <c r="B69" t="s">
        <v>30</v>
      </c>
      <c r="C69" s="60" t="s">
        <v>27</v>
      </c>
      <c r="E69" s="92" t="s">
        <v>30</v>
      </c>
      <c r="F69" s="94">
        <f t="shared" si="21"/>
        <v>1</v>
      </c>
      <c r="H69" s="92" t="s">
        <v>30</v>
      </c>
      <c r="I69" s="94">
        <f t="shared" si="22"/>
        <v>-0.38145909394500987</v>
      </c>
      <c r="K69" s="92" t="s">
        <v>30</v>
      </c>
      <c r="L69" s="94">
        <f t="shared" si="23"/>
        <v>-0.37989382862387355</v>
      </c>
      <c r="N69" s="92" t="s">
        <v>30</v>
      </c>
      <c r="O69" s="94">
        <f t="shared" si="24"/>
        <v>-0.3779372469724529</v>
      </c>
      <c r="Q69" s="92" t="s">
        <v>30</v>
      </c>
      <c r="R69" s="94">
        <f t="shared" si="25"/>
        <v>-0.38815679054173252</v>
      </c>
      <c r="T69" s="92" t="s">
        <v>30</v>
      </c>
      <c r="U69" s="94">
        <f t="shared" si="26"/>
        <v>0.12553474981116469</v>
      </c>
      <c r="W69" s="92" t="s">
        <v>30</v>
      </c>
      <c r="X69" s="94">
        <f t="shared" si="27"/>
        <v>-0.34598932818238709</v>
      </c>
    </row>
    <row r="70" spans="2:24" x14ac:dyDescent="0.25">
      <c r="B70" t="s">
        <v>32</v>
      </c>
      <c r="C70" s="60" t="s">
        <v>29</v>
      </c>
      <c r="E70" s="92" t="s">
        <v>32</v>
      </c>
      <c r="F70" s="94">
        <f t="shared" si="21"/>
        <v>1</v>
      </c>
      <c r="H70" s="92" t="s">
        <v>32</v>
      </c>
      <c r="I70" s="94">
        <f t="shared" si="22"/>
        <v>-0.7654296561527496</v>
      </c>
      <c r="K70" s="92" t="s">
        <v>32</v>
      </c>
      <c r="L70" s="94">
        <f t="shared" si="23"/>
        <v>-0.76229912551047685</v>
      </c>
      <c r="N70" s="92" t="s">
        <v>32</v>
      </c>
      <c r="O70" s="94">
        <f t="shared" si="24"/>
        <v>-0.75838596220763599</v>
      </c>
      <c r="Q70" s="92" t="s">
        <v>32</v>
      </c>
      <c r="R70" s="94">
        <f t="shared" si="25"/>
        <v>-0.77882504934619501</v>
      </c>
      <c r="T70" s="92" t="s">
        <v>32</v>
      </c>
      <c r="U70" s="94">
        <f t="shared" si="26"/>
        <v>0.24855803135959939</v>
      </c>
      <c r="W70" s="92" t="s">
        <v>32</v>
      </c>
      <c r="X70" s="94">
        <f t="shared" si="27"/>
        <v>-0.84587097401154698</v>
      </c>
    </row>
    <row r="71" spans="2:24" x14ac:dyDescent="0.25">
      <c r="B71" t="s">
        <v>34</v>
      </c>
      <c r="C71" s="60" t="s">
        <v>31</v>
      </c>
      <c r="E71" s="92" t="s">
        <v>34</v>
      </c>
      <c r="F71" s="94">
        <f t="shared" si="21"/>
        <v>1</v>
      </c>
      <c r="H71" s="92" t="s">
        <v>34</v>
      </c>
      <c r="I71" s="94">
        <f t="shared" si="22"/>
        <v>-0.82863247558174369</v>
      </c>
      <c r="K71" s="92" t="s">
        <v>34</v>
      </c>
      <c r="L71" s="94">
        <f t="shared" si="23"/>
        <v>-0.82525453517261993</v>
      </c>
      <c r="N71" s="92" t="s">
        <v>34</v>
      </c>
      <c r="O71" s="94">
        <f t="shared" si="24"/>
        <v>-0.82103210966121543</v>
      </c>
      <c r="Q71" s="92" t="s">
        <v>34</v>
      </c>
      <c r="R71" s="94">
        <f t="shared" si="25"/>
        <v>-0.84308652351637448</v>
      </c>
      <c r="T71" s="92" t="s">
        <v>34</v>
      </c>
      <c r="U71" s="94">
        <f t="shared" si="26"/>
        <v>0.26549193187501796</v>
      </c>
      <c r="W71" s="92" t="s">
        <v>34</v>
      </c>
      <c r="X71" s="94">
        <f t="shared" si="27"/>
        <v>-0.75208650381975972</v>
      </c>
    </row>
    <row r="72" spans="2:24" ht="15.75" thickBot="1" x14ac:dyDescent="0.3">
      <c r="B72" t="s">
        <v>36</v>
      </c>
      <c r="C72" s="62" t="s">
        <v>33</v>
      </c>
      <c r="E72" s="93" t="s">
        <v>36</v>
      </c>
      <c r="F72" s="94">
        <f t="shared" si="21"/>
        <v>1</v>
      </c>
      <c r="H72" s="93" t="s">
        <v>36</v>
      </c>
      <c r="I72" s="94">
        <f t="shared" si="22"/>
        <v>0</v>
      </c>
      <c r="K72" s="93" t="s">
        <v>36</v>
      </c>
      <c r="L72" s="94">
        <f t="shared" si="23"/>
        <v>0</v>
      </c>
      <c r="N72" s="93" t="s">
        <v>36</v>
      </c>
      <c r="O72" s="94">
        <f t="shared" si="24"/>
        <v>0</v>
      </c>
      <c r="Q72" s="93" t="s">
        <v>36</v>
      </c>
      <c r="R72" s="94">
        <f t="shared" si="25"/>
        <v>-7.4310969171100734</v>
      </c>
      <c r="T72" s="93" t="s">
        <v>36</v>
      </c>
      <c r="U72" s="94">
        <f t="shared" si="26"/>
        <v>2.7811652630883223</v>
      </c>
      <c r="W72" s="93" t="s">
        <v>36</v>
      </c>
      <c r="X72" s="94">
        <f t="shared" si="27"/>
        <v>-7.291457647935796</v>
      </c>
    </row>
    <row r="73" spans="2:24" ht="15.75" thickTop="1" x14ac:dyDescent="0.25">
      <c r="B73" t="s">
        <v>249</v>
      </c>
      <c r="C73" t="s">
        <v>35</v>
      </c>
      <c r="E73" s="93" t="s">
        <v>249</v>
      </c>
      <c r="F73" s="94">
        <f t="shared" si="21"/>
        <v>1</v>
      </c>
      <c r="H73" s="93" t="s">
        <v>249</v>
      </c>
      <c r="I73" s="94">
        <f t="shared" si="22"/>
        <v>0</v>
      </c>
      <c r="K73" s="93" t="s">
        <v>249</v>
      </c>
      <c r="L73" s="94">
        <f t="shared" si="23"/>
        <v>0</v>
      </c>
      <c r="N73" s="93" t="s">
        <v>249</v>
      </c>
      <c r="O73" s="94">
        <f t="shared" si="24"/>
        <v>0</v>
      </c>
      <c r="Q73" s="93" t="s">
        <v>249</v>
      </c>
      <c r="R73" s="94">
        <f t="shared" si="25"/>
        <v>0</v>
      </c>
      <c r="T73" s="93" t="s">
        <v>249</v>
      </c>
      <c r="U73" s="94">
        <f t="shared" si="26"/>
        <v>0</v>
      </c>
      <c r="W73" s="93" t="s">
        <v>249</v>
      </c>
      <c r="X73" s="94">
        <f t="shared" si="27"/>
        <v>0</v>
      </c>
    </row>
    <row r="74" spans="2:24" x14ac:dyDescent="0.25">
      <c r="B74" t="s">
        <v>250</v>
      </c>
      <c r="C74" t="s">
        <v>37</v>
      </c>
      <c r="E74" s="93" t="s">
        <v>250</v>
      </c>
      <c r="F74" s="94">
        <f t="shared" si="21"/>
        <v>1</v>
      </c>
      <c r="H74" s="93" t="s">
        <v>250</v>
      </c>
      <c r="I74" s="94">
        <f t="shared" si="22"/>
        <v>-0.98371650821089018</v>
      </c>
      <c r="K74" s="93" t="s">
        <v>250</v>
      </c>
      <c r="L74" s="94">
        <f t="shared" si="23"/>
        <v>-0.9796249671188606</v>
      </c>
      <c r="N74" s="93" t="s">
        <v>250</v>
      </c>
      <c r="O74" s="94">
        <f t="shared" si="24"/>
        <v>-0.9745105407538236</v>
      </c>
      <c r="Q74" s="93" t="s">
        <v>250</v>
      </c>
      <c r="R74" s="94">
        <f t="shared" si="25"/>
        <v>-0.98780804930291988</v>
      </c>
      <c r="T74" s="93" t="s">
        <v>250</v>
      </c>
      <c r="U74" s="94">
        <f t="shared" si="26"/>
        <v>0.36969743013238965</v>
      </c>
      <c r="W74" s="93" t="s">
        <v>250</v>
      </c>
      <c r="X74" s="94">
        <f t="shared" si="27"/>
        <v>-0.96924594526528729</v>
      </c>
    </row>
  </sheetData>
  <mergeCells count="6">
    <mergeCell ref="W1:X1"/>
    <mergeCell ref="K1:L1"/>
    <mergeCell ref="N1:O1"/>
    <mergeCell ref="Q1:R1"/>
    <mergeCell ref="H1:I1"/>
    <mergeCell ref="T1:U1"/>
  </mergeCells>
  <conditionalFormatting sqref="A23:H23 A21:E22 D3:E20 G4:G22">
    <cfRule type="cellIs" dxfId="2261" priority="1577" operator="lessThan">
      <formula>0</formula>
    </cfRule>
  </conditionalFormatting>
  <conditionalFormatting sqref="A2:G2">
    <cfRule type="cellIs" dxfId="2260" priority="1576" operator="lessThan">
      <formula>0</formula>
    </cfRule>
  </conditionalFormatting>
  <conditionalFormatting sqref="P3:P23 L23:M23 M3:M22">
    <cfRule type="cellIs" dxfId="2259" priority="1567" operator="lessThan">
      <formula>0</formula>
    </cfRule>
  </conditionalFormatting>
  <conditionalFormatting sqref="S2">
    <cfRule type="cellIs" dxfId="2258" priority="1572" operator="lessThan">
      <formula>0</formula>
    </cfRule>
  </conditionalFormatting>
  <conditionalFormatting sqref="L2:M2 P2">
    <cfRule type="cellIs" dxfId="2257" priority="1566" operator="lessThan">
      <formula>0</formula>
    </cfRule>
  </conditionalFormatting>
  <conditionalFormatting sqref="R23">
    <cfRule type="cellIs" dxfId="2256" priority="1565" operator="lessThan">
      <formula>0</formula>
    </cfRule>
  </conditionalFormatting>
  <conditionalFormatting sqref="R2">
    <cfRule type="cellIs" dxfId="2255" priority="1564" operator="lessThan">
      <formula>0</formula>
    </cfRule>
  </conditionalFormatting>
  <conditionalFormatting sqref="J3:J23">
    <cfRule type="cellIs" dxfId="2254" priority="1540" operator="lessThan">
      <formula>0</formula>
    </cfRule>
  </conditionalFormatting>
  <conditionalFormatting sqref="J2">
    <cfRule type="cellIs" dxfId="2253" priority="1539" operator="lessThan">
      <formula>0</formula>
    </cfRule>
  </conditionalFormatting>
  <conditionalFormatting sqref="I23">
    <cfRule type="cellIs" dxfId="2252" priority="1538" operator="lessThan">
      <formula>0</formula>
    </cfRule>
  </conditionalFormatting>
  <conditionalFormatting sqref="I21">
    <cfRule type="cellIs" dxfId="2251" priority="1536" operator="lessThan">
      <formula>0</formula>
    </cfRule>
  </conditionalFormatting>
  <conditionalFormatting sqref="K23">
    <cfRule type="cellIs" dxfId="2250" priority="1535" operator="lessThan">
      <formula>0</formula>
    </cfRule>
  </conditionalFormatting>
  <conditionalFormatting sqref="Q23">
    <cfRule type="cellIs" dxfId="2249" priority="1534" operator="lessThan">
      <formula>0</formula>
    </cfRule>
  </conditionalFormatting>
  <conditionalFormatting sqref="O2">
    <cfRule type="cellIs" dxfId="2248" priority="1512" operator="lessThan">
      <formula>0</formula>
    </cfRule>
  </conditionalFormatting>
  <conditionalFormatting sqref="O23">
    <cfRule type="cellIs" dxfId="2247" priority="1510" operator="lessThan">
      <formula>0</formula>
    </cfRule>
  </conditionalFormatting>
  <conditionalFormatting sqref="N23">
    <cfRule type="cellIs" dxfId="2246" priority="1508" operator="lessThan">
      <formula>0</formula>
    </cfRule>
  </conditionalFormatting>
  <conditionalFormatting sqref="Q40:R52">
    <cfRule type="cellIs" dxfId="2245" priority="1062" operator="lessThan">
      <formula>0</formula>
    </cfRule>
  </conditionalFormatting>
  <conditionalFormatting sqref="Q37:R39 Q53:R53">
    <cfRule type="cellIs" dxfId="2244" priority="1063" operator="lessThan">
      <formula>0</formula>
    </cfRule>
  </conditionalFormatting>
  <conditionalFormatting sqref="Q36:R36">
    <cfRule type="cellIs" dxfId="2243" priority="1064" operator="lessThan">
      <formula>0</formula>
    </cfRule>
  </conditionalFormatting>
  <conditionalFormatting sqref="Q31:Q34">
    <cfRule type="cellIs" dxfId="2242" priority="1065" operator="lessThan">
      <formula>0</formula>
    </cfRule>
  </conditionalFormatting>
  <conditionalFormatting sqref="Q30:R30">
    <cfRule type="cellIs" dxfId="2241" priority="1066" operator="lessThan">
      <formula>0</formula>
    </cfRule>
  </conditionalFormatting>
  <conditionalFormatting sqref="Q25:R28">
    <cfRule type="cellIs" dxfId="2240" priority="1067" operator="lessThan">
      <formula>0</formula>
    </cfRule>
  </conditionalFormatting>
  <conditionalFormatting sqref="R29">
    <cfRule type="cellIs" dxfId="2239" priority="1069" operator="lessThan">
      <formula>0</formula>
    </cfRule>
  </conditionalFormatting>
  <conditionalFormatting sqref="Q24:R24">
    <cfRule type="cellIs" dxfId="2238" priority="1068" operator="lessThan">
      <formula>0</formula>
    </cfRule>
  </conditionalFormatting>
  <conditionalFormatting sqref="C37:C54 B37:C52 B54:C54">
    <cfRule type="cellIs" dxfId="2237" priority="779" operator="lessThan">
      <formula>0</formula>
    </cfRule>
  </conditionalFormatting>
  <conditionalFormatting sqref="C57:C72">
    <cfRule type="cellIs" dxfId="2236" priority="778" operator="lessThan">
      <formula>0</formula>
    </cfRule>
  </conditionalFormatting>
  <conditionalFormatting sqref="B36:C36 B53:C53">
    <cfRule type="cellIs" dxfId="2235" priority="777" operator="lessThan">
      <formula>0</formula>
    </cfRule>
  </conditionalFormatting>
  <conditionalFormatting sqref="I3:I20">
    <cfRule type="cellIs" dxfId="2234" priority="774" operator="lessThan">
      <formula>0</formula>
    </cfRule>
  </conditionalFormatting>
  <conditionalFormatting sqref="I2">
    <cfRule type="cellIs" dxfId="2233" priority="373" operator="lessThan">
      <formula>0</formula>
    </cfRule>
  </conditionalFormatting>
  <conditionalFormatting sqref="G3:G22">
    <cfRule type="cellIs" dxfId="2232" priority="372" operator="lessThan">
      <formula>0</formula>
    </cfRule>
  </conditionalFormatting>
  <conditionalFormatting sqref="E57:F57 E58:E59 F58:F74">
    <cfRule type="cellIs" dxfId="2231" priority="362" operator="lessThan">
      <formula>0</formula>
    </cfRule>
  </conditionalFormatting>
  <conditionalFormatting sqref="E56">
    <cfRule type="cellIs" dxfId="2230" priority="360" operator="lessThan">
      <formula>0</formula>
    </cfRule>
  </conditionalFormatting>
  <conditionalFormatting sqref="E36:F36">
    <cfRule type="cellIs" dxfId="2229" priority="366" operator="lessThan">
      <formula>0</formula>
    </cfRule>
  </conditionalFormatting>
  <conditionalFormatting sqref="E37:F37 E38:E39 F38:F54">
    <cfRule type="cellIs" dxfId="2228" priority="365" operator="lessThan">
      <formula>0</formula>
    </cfRule>
  </conditionalFormatting>
  <conditionalFormatting sqref="E60:E74">
    <cfRule type="cellIs" dxfId="2227" priority="361" operator="lessThan">
      <formula>0</formula>
    </cfRule>
  </conditionalFormatting>
  <conditionalFormatting sqref="F29">
    <cfRule type="cellIs" dxfId="2226" priority="371" operator="lessThan">
      <formula>0</formula>
    </cfRule>
  </conditionalFormatting>
  <conditionalFormatting sqref="F24">
    <cfRule type="cellIs" dxfId="2225" priority="370" operator="lessThan">
      <formula>0</formula>
    </cfRule>
  </conditionalFormatting>
  <conditionalFormatting sqref="E25:F28">
    <cfRule type="cellIs" dxfId="2224" priority="369" operator="lessThan">
      <formula>0</formula>
    </cfRule>
  </conditionalFormatting>
  <conditionalFormatting sqref="E30:F30">
    <cfRule type="cellIs" dxfId="2223" priority="368" operator="lessThan">
      <formula>0</formula>
    </cfRule>
  </conditionalFormatting>
  <conditionalFormatting sqref="E31:F34">
    <cfRule type="cellIs" dxfId="2222" priority="367" operator="lessThan">
      <formula>0</formula>
    </cfRule>
  </conditionalFormatting>
  <conditionalFormatting sqref="E40:E54">
    <cfRule type="cellIs" dxfId="2221" priority="364" operator="lessThan">
      <formula>0</formula>
    </cfRule>
  </conditionalFormatting>
  <conditionalFormatting sqref="F56">
    <cfRule type="cellIs" dxfId="2220" priority="363" operator="lessThan">
      <formula>0</formula>
    </cfRule>
  </conditionalFormatting>
  <conditionalFormatting sqref="R31:R34">
    <cfRule type="cellIs" dxfId="2219" priority="225" operator="lessThan">
      <formula>0</formula>
    </cfRule>
  </conditionalFormatting>
  <conditionalFormatting sqref="I22">
    <cfRule type="cellIs" dxfId="2218" priority="174" operator="lessThan">
      <formula>0</formula>
    </cfRule>
  </conditionalFormatting>
  <conditionalFormatting sqref="I22">
    <cfRule type="cellIs" dxfId="2217" priority="173" operator="lessThan">
      <formula>0</formula>
    </cfRule>
  </conditionalFormatting>
  <conditionalFormatting sqref="H4:H22">
    <cfRule type="cellIs" dxfId="2216" priority="152" operator="lessThan">
      <formula>0</formula>
    </cfRule>
  </conditionalFormatting>
  <conditionalFormatting sqref="H2">
    <cfRule type="cellIs" dxfId="2215" priority="151" operator="lessThan">
      <formula>0</formula>
    </cfRule>
  </conditionalFormatting>
  <conditionalFormatting sqref="K2">
    <cfRule type="cellIs" dxfId="2214" priority="148" operator="lessThan">
      <formula>0</formula>
    </cfRule>
  </conditionalFormatting>
  <conditionalFormatting sqref="H3:H22">
    <cfRule type="cellIs" dxfId="2213" priority="150" operator="lessThan">
      <formula>0</formula>
    </cfRule>
  </conditionalFormatting>
  <conditionalFormatting sqref="L21">
    <cfRule type="cellIs" dxfId="2212" priority="166" operator="lessThan">
      <formula>0</formula>
    </cfRule>
  </conditionalFormatting>
  <conditionalFormatting sqref="L3:L20">
    <cfRule type="cellIs" dxfId="2211" priority="165" operator="lessThan">
      <formula>0</formula>
    </cfRule>
  </conditionalFormatting>
  <conditionalFormatting sqref="L22">
    <cfRule type="cellIs" dxfId="2210" priority="164" operator="lessThan">
      <formula>0</formula>
    </cfRule>
  </conditionalFormatting>
  <conditionalFormatting sqref="L22">
    <cfRule type="cellIs" dxfId="2209" priority="163" operator="lessThan">
      <formula>0</formula>
    </cfRule>
  </conditionalFormatting>
  <conditionalFormatting sqref="N2">
    <cfRule type="cellIs" dxfId="2208" priority="145" operator="lessThan">
      <formula>0</formula>
    </cfRule>
  </conditionalFormatting>
  <conditionalFormatting sqref="R21">
    <cfRule type="cellIs" dxfId="2207" priority="134" operator="lessThan">
      <formula>0</formula>
    </cfRule>
  </conditionalFormatting>
  <conditionalFormatting sqref="R22">
    <cfRule type="cellIs" dxfId="2206" priority="132" operator="lessThan">
      <formula>0</formula>
    </cfRule>
  </conditionalFormatting>
  <conditionalFormatting sqref="O22">
    <cfRule type="cellIs" dxfId="2205" priority="137" operator="lessThan">
      <formula>0</formula>
    </cfRule>
  </conditionalFormatting>
  <conditionalFormatting sqref="Q2">
    <cfRule type="cellIs" dxfId="2204" priority="142" operator="lessThan">
      <formula>0</formula>
    </cfRule>
  </conditionalFormatting>
  <conditionalFormatting sqref="N3:N22">
    <cfRule type="cellIs" dxfId="2203" priority="135" operator="lessThan">
      <formula>0</formula>
    </cfRule>
  </conditionalFormatting>
  <conditionalFormatting sqref="O21">
    <cfRule type="cellIs" dxfId="2202" priority="140" operator="lessThan">
      <formula>0</formula>
    </cfRule>
  </conditionalFormatting>
  <conditionalFormatting sqref="O3:O20">
    <cfRule type="cellIs" dxfId="2201" priority="139" operator="lessThan">
      <formula>0</formula>
    </cfRule>
  </conditionalFormatting>
  <conditionalFormatting sqref="O22">
    <cfRule type="cellIs" dxfId="2200" priority="138" operator="lessThan">
      <formula>0</formula>
    </cfRule>
  </conditionalFormatting>
  <conditionalFormatting sqref="R22">
    <cfRule type="cellIs" dxfId="2199" priority="131" operator="lessThan">
      <formula>0</formula>
    </cfRule>
  </conditionalFormatting>
  <conditionalFormatting sqref="R3:R20">
    <cfRule type="cellIs" dxfId="2198" priority="133" operator="lessThan">
      <formula>0</formula>
    </cfRule>
  </conditionalFormatting>
  <conditionalFormatting sqref="Q3:Q22">
    <cfRule type="cellIs" dxfId="2197" priority="129" operator="lessThan">
      <formula>0</formula>
    </cfRule>
  </conditionalFormatting>
  <conditionalFormatting sqref="Q4:Q22">
    <cfRule type="cellIs" dxfId="2196" priority="130" operator="lessThan">
      <formula>0</formula>
    </cfRule>
  </conditionalFormatting>
  <conditionalFormatting sqref="A5:B5 A15:C20 A14:B14 A3:C4 A6:C13">
    <cfRule type="cellIs" dxfId="2195" priority="128" operator="lessThan">
      <formula>0</formula>
    </cfRule>
  </conditionalFormatting>
  <conditionalFormatting sqref="C5">
    <cfRule type="cellIs" dxfId="2194" priority="127" operator="lessThan">
      <formula>0</formula>
    </cfRule>
  </conditionalFormatting>
  <conditionalFormatting sqref="C14">
    <cfRule type="cellIs" dxfId="2193" priority="126" operator="lessThan">
      <formula>0</formula>
    </cfRule>
  </conditionalFormatting>
  <conditionalFormatting sqref="Q54:R54">
    <cfRule type="cellIs" dxfId="2192" priority="123" operator="lessThan">
      <formula>0</formula>
    </cfRule>
  </conditionalFormatting>
  <conditionalFormatting sqref="E24">
    <cfRule type="cellIs" dxfId="2191" priority="95" operator="lessThan">
      <formula>0</formula>
    </cfRule>
  </conditionalFormatting>
  <conditionalFormatting sqref="H57:I57 H58:H59 I58:I74">
    <cfRule type="cellIs" dxfId="2190" priority="85" operator="lessThan">
      <formula>0</formula>
    </cfRule>
  </conditionalFormatting>
  <conditionalFormatting sqref="H56">
    <cfRule type="cellIs" dxfId="2189" priority="83" operator="lessThan">
      <formula>0</formula>
    </cfRule>
  </conditionalFormatting>
  <conditionalFormatting sqref="H36:I36">
    <cfRule type="cellIs" dxfId="2188" priority="89" operator="lessThan">
      <formula>0</formula>
    </cfRule>
  </conditionalFormatting>
  <conditionalFormatting sqref="H37:I37 H38:H39 I38:I54">
    <cfRule type="cellIs" dxfId="2187" priority="88" operator="lessThan">
      <formula>0</formula>
    </cfRule>
  </conditionalFormatting>
  <conditionalFormatting sqref="H60:H74">
    <cfRule type="cellIs" dxfId="2186" priority="84" operator="lessThan">
      <formula>0</formula>
    </cfRule>
  </conditionalFormatting>
  <conditionalFormatting sqref="I29">
    <cfRule type="cellIs" dxfId="2185" priority="94" operator="lessThan">
      <formula>0</formula>
    </cfRule>
  </conditionalFormatting>
  <conditionalFormatting sqref="I24">
    <cfRule type="cellIs" dxfId="2184" priority="93" operator="lessThan">
      <formula>0</formula>
    </cfRule>
  </conditionalFormatting>
  <conditionalFormatting sqref="H25:I28">
    <cfRule type="cellIs" dxfId="2183" priority="92" operator="lessThan">
      <formula>0</formula>
    </cfRule>
  </conditionalFormatting>
  <conditionalFormatting sqref="H30:I30">
    <cfRule type="cellIs" dxfId="2182" priority="91" operator="lessThan">
      <formula>0</formula>
    </cfRule>
  </conditionalFormatting>
  <conditionalFormatting sqref="H31:I34">
    <cfRule type="cellIs" dxfId="2181" priority="90" operator="lessThan">
      <formula>0</formula>
    </cfRule>
  </conditionalFormatting>
  <conditionalFormatting sqref="H40:H54">
    <cfRule type="cellIs" dxfId="2180" priority="87" operator="lessThan">
      <formula>0</formula>
    </cfRule>
  </conditionalFormatting>
  <conditionalFormatting sqref="I56">
    <cfRule type="cellIs" dxfId="2179" priority="86" operator="lessThan">
      <formula>0</formula>
    </cfRule>
  </conditionalFormatting>
  <conditionalFormatting sqref="H24">
    <cfRule type="cellIs" dxfId="2178" priority="82" operator="lessThan">
      <formula>0</formula>
    </cfRule>
  </conditionalFormatting>
  <conditionalFormatting sqref="K57:L57 K58:K59 L58:L74">
    <cfRule type="cellIs" dxfId="2177" priority="72" operator="lessThan">
      <formula>0</formula>
    </cfRule>
  </conditionalFormatting>
  <conditionalFormatting sqref="K56">
    <cfRule type="cellIs" dxfId="2176" priority="70" operator="lessThan">
      <formula>0</formula>
    </cfRule>
  </conditionalFormatting>
  <conditionalFormatting sqref="K36:L36">
    <cfRule type="cellIs" dxfId="2175" priority="76" operator="lessThan">
      <formula>0</formula>
    </cfRule>
  </conditionalFormatting>
  <conditionalFormatting sqref="K37:L37 K38:K39 L38:L54">
    <cfRule type="cellIs" dxfId="2174" priority="75" operator="lessThan">
      <formula>0</formula>
    </cfRule>
  </conditionalFormatting>
  <conditionalFormatting sqref="K60:K74">
    <cfRule type="cellIs" dxfId="2173" priority="71" operator="lessThan">
      <formula>0</formula>
    </cfRule>
  </conditionalFormatting>
  <conditionalFormatting sqref="L29">
    <cfRule type="cellIs" dxfId="2172" priority="81" operator="lessThan">
      <formula>0</formula>
    </cfRule>
  </conditionalFormatting>
  <conditionalFormatting sqref="L24">
    <cfRule type="cellIs" dxfId="2171" priority="80" operator="lessThan">
      <formula>0</formula>
    </cfRule>
  </conditionalFormatting>
  <conditionalFormatting sqref="K25:L28">
    <cfRule type="cellIs" dxfId="2170" priority="79" operator="lessThan">
      <formula>0</formula>
    </cfRule>
  </conditionalFormatting>
  <conditionalFormatting sqref="K30:L30">
    <cfRule type="cellIs" dxfId="2169" priority="78" operator="lessThan">
      <formula>0</formula>
    </cfRule>
  </conditionalFormatting>
  <conditionalFormatting sqref="K31:L34">
    <cfRule type="cellIs" dxfId="2168" priority="77" operator="lessThan">
      <formula>0</formula>
    </cfRule>
  </conditionalFormatting>
  <conditionalFormatting sqref="K40:K54">
    <cfRule type="cellIs" dxfId="2167" priority="74" operator="lessThan">
      <formula>0</formula>
    </cfRule>
  </conditionalFormatting>
  <conditionalFormatting sqref="L56">
    <cfRule type="cellIs" dxfId="2166" priority="73" operator="lessThan">
      <formula>0</formula>
    </cfRule>
  </conditionalFormatting>
  <conditionalFormatting sqref="K24">
    <cfRule type="cellIs" dxfId="2165" priority="69" operator="lessThan">
      <formula>0</formula>
    </cfRule>
  </conditionalFormatting>
  <conditionalFormatting sqref="N57:O57 N58:N59 O58:O74">
    <cfRule type="cellIs" dxfId="2164" priority="59" operator="lessThan">
      <formula>0</formula>
    </cfRule>
  </conditionalFormatting>
  <conditionalFormatting sqref="N56">
    <cfRule type="cellIs" dxfId="2163" priority="57" operator="lessThan">
      <formula>0</formula>
    </cfRule>
  </conditionalFormatting>
  <conditionalFormatting sqref="N36:O36">
    <cfRule type="cellIs" dxfId="2162" priority="63" operator="lessThan">
      <formula>0</formula>
    </cfRule>
  </conditionalFormatting>
  <conditionalFormatting sqref="N37:O37 N38:N39 O38:O54">
    <cfRule type="cellIs" dxfId="2161" priority="62" operator="lessThan">
      <formula>0</formula>
    </cfRule>
  </conditionalFormatting>
  <conditionalFormatting sqref="N60:N74">
    <cfRule type="cellIs" dxfId="2160" priority="58" operator="lessThan">
      <formula>0</formula>
    </cfRule>
  </conditionalFormatting>
  <conditionalFormatting sqref="O29">
    <cfRule type="cellIs" dxfId="2159" priority="68" operator="lessThan">
      <formula>0</formula>
    </cfRule>
  </conditionalFormatting>
  <conditionalFormatting sqref="O24">
    <cfRule type="cellIs" dxfId="2158" priority="67" operator="lessThan">
      <formula>0</formula>
    </cfRule>
  </conditionalFormatting>
  <conditionalFormatting sqref="N25:O28">
    <cfRule type="cellIs" dxfId="2157" priority="66" operator="lessThan">
      <formula>0</formula>
    </cfRule>
  </conditionalFormatting>
  <conditionalFormatting sqref="N30:O30">
    <cfRule type="cellIs" dxfId="2156" priority="65" operator="lessThan">
      <formula>0</formula>
    </cfRule>
  </conditionalFormatting>
  <conditionalFormatting sqref="N31:O34">
    <cfRule type="cellIs" dxfId="2155" priority="64" operator="lessThan">
      <formula>0</formula>
    </cfRule>
  </conditionalFormatting>
  <conditionalFormatting sqref="N40:N54">
    <cfRule type="cellIs" dxfId="2154" priority="61" operator="lessThan">
      <formula>0</formula>
    </cfRule>
  </conditionalFormatting>
  <conditionalFormatting sqref="O56">
    <cfRule type="cellIs" dxfId="2153" priority="60" operator="lessThan">
      <formula>0</formula>
    </cfRule>
  </conditionalFormatting>
  <conditionalFormatting sqref="N24">
    <cfRule type="cellIs" dxfId="2152" priority="56" operator="lessThan">
      <formula>0</formula>
    </cfRule>
  </conditionalFormatting>
  <conditionalFormatting sqref="K3:K22">
    <cfRule type="cellIs" dxfId="2151" priority="55" operator="lessThan">
      <formula>0</formula>
    </cfRule>
  </conditionalFormatting>
  <conditionalFormatting sqref="Q57:R57 Q58:Q59 R58:R74">
    <cfRule type="cellIs" dxfId="2150" priority="51" operator="lessThan">
      <formula>0</formula>
    </cfRule>
  </conditionalFormatting>
  <conditionalFormatting sqref="Q56">
    <cfRule type="cellIs" dxfId="2149" priority="49" operator="lessThan">
      <formula>0</formula>
    </cfRule>
  </conditionalFormatting>
  <conditionalFormatting sqref="Q60:Q74">
    <cfRule type="cellIs" dxfId="2148" priority="50" operator="lessThan">
      <formula>0</formula>
    </cfRule>
  </conditionalFormatting>
  <conditionalFormatting sqref="R56">
    <cfRule type="cellIs" dxfId="2147" priority="52" operator="lessThan">
      <formula>0</formula>
    </cfRule>
  </conditionalFormatting>
  <conditionalFormatting sqref="U23">
    <cfRule type="cellIs" dxfId="2146" priority="48" operator="lessThan">
      <formula>0</formula>
    </cfRule>
  </conditionalFormatting>
  <conditionalFormatting sqref="U2">
    <cfRule type="cellIs" dxfId="2145" priority="47" operator="lessThan">
      <formula>0</formula>
    </cfRule>
  </conditionalFormatting>
  <conditionalFormatting sqref="T23">
    <cfRule type="cellIs" dxfId="2144" priority="46" operator="lessThan">
      <formula>0</formula>
    </cfRule>
  </conditionalFormatting>
  <conditionalFormatting sqref="T40:U52">
    <cfRule type="cellIs" dxfId="2143" priority="38" operator="lessThan">
      <formula>0</formula>
    </cfRule>
  </conditionalFormatting>
  <conditionalFormatting sqref="T37:U39 T53:U53">
    <cfRule type="cellIs" dxfId="2142" priority="39" operator="lessThan">
      <formula>0</formula>
    </cfRule>
  </conditionalFormatting>
  <conditionalFormatting sqref="T36:U36">
    <cfRule type="cellIs" dxfId="2141" priority="40" operator="lessThan">
      <formula>0</formula>
    </cfRule>
  </conditionalFormatting>
  <conditionalFormatting sqref="T31:T34">
    <cfRule type="cellIs" dxfId="2140" priority="41" operator="lessThan">
      <formula>0</formula>
    </cfRule>
  </conditionalFormatting>
  <conditionalFormatting sqref="T30:U30">
    <cfRule type="cellIs" dxfId="2139" priority="42" operator="lessThan">
      <formula>0</formula>
    </cfRule>
  </conditionalFormatting>
  <conditionalFormatting sqref="T25:U28">
    <cfRule type="cellIs" dxfId="2138" priority="43" operator="lessThan">
      <formula>0</formula>
    </cfRule>
  </conditionalFormatting>
  <conditionalFormatting sqref="U29">
    <cfRule type="cellIs" dxfId="2137" priority="45" operator="lessThan">
      <formula>0</formula>
    </cfRule>
  </conditionalFormatting>
  <conditionalFormatting sqref="T24:U24">
    <cfRule type="cellIs" dxfId="2136" priority="44" operator="lessThan">
      <formula>0</formula>
    </cfRule>
  </conditionalFormatting>
  <conditionalFormatting sqref="U31:U34">
    <cfRule type="cellIs" dxfId="2135" priority="37" operator="lessThan">
      <formula>0</formula>
    </cfRule>
  </conditionalFormatting>
  <conditionalFormatting sqref="U21">
    <cfRule type="cellIs" dxfId="2134" priority="35" operator="lessThan">
      <formula>0</formula>
    </cfRule>
  </conditionalFormatting>
  <conditionalFormatting sqref="U22">
    <cfRule type="cellIs" dxfId="2133" priority="33" operator="lessThan">
      <formula>0</formula>
    </cfRule>
  </conditionalFormatting>
  <conditionalFormatting sqref="T2">
    <cfRule type="cellIs" dxfId="2132" priority="36" operator="lessThan">
      <formula>0</formula>
    </cfRule>
  </conditionalFormatting>
  <conditionalFormatting sqref="U22">
    <cfRule type="cellIs" dxfId="2131" priority="32" operator="lessThan">
      <formula>0</formula>
    </cfRule>
  </conditionalFormatting>
  <conditionalFormatting sqref="U3:U20">
    <cfRule type="cellIs" dxfId="2130" priority="34" operator="lessThan">
      <formula>0</formula>
    </cfRule>
  </conditionalFormatting>
  <conditionalFormatting sqref="T3:T22">
    <cfRule type="cellIs" dxfId="2129" priority="30" operator="lessThan">
      <formula>0</formula>
    </cfRule>
  </conditionalFormatting>
  <conditionalFormatting sqref="T4:T22">
    <cfRule type="cellIs" dxfId="2128" priority="31" operator="lessThan">
      <formula>0</formula>
    </cfRule>
  </conditionalFormatting>
  <conditionalFormatting sqref="T54:U54">
    <cfRule type="cellIs" dxfId="2127" priority="29" operator="lessThan">
      <formula>0</formula>
    </cfRule>
  </conditionalFormatting>
  <conditionalFormatting sqref="T57:U57 T58:T59 U58:U74">
    <cfRule type="cellIs" dxfId="2126" priority="27" operator="lessThan">
      <formula>0</formula>
    </cfRule>
  </conditionalFormatting>
  <conditionalFormatting sqref="T56">
    <cfRule type="cellIs" dxfId="2125" priority="25" operator="lessThan">
      <formula>0</formula>
    </cfRule>
  </conditionalFormatting>
  <conditionalFormatting sqref="T60:T74">
    <cfRule type="cellIs" dxfId="2124" priority="26" operator="lessThan">
      <formula>0</formula>
    </cfRule>
  </conditionalFormatting>
  <conditionalFormatting sqref="U56">
    <cfRule type="cellIs" dxfId="2123" priority="28" operator="lessThan">
      <formula>0</formula>
    </cfRule>
  </conditionalFormatting>
  <conditionalFormatting sqref="X23">
    <cfRule type="cellIs" dxfId="2122" priority="24" operator="lessThan">
      <formula>0</formula>
    </cfRule>
  </conditionalFormatting>
  <conditionalFormatting sqref="X2">
    <cfRule type="cellIs" dxfId="2121" priority="23" operator="lessThan">
      <formula>0</formula>
    </cfRule>
  </conditionalFormatting>
  <conditionalFormatting sqref="W23">
    <cfRule type="cellIs" dxfId="2120" priority="22" operator="lessThan">
      <formula>0</formula>
    </cfRule>
  </conditionalFormatting>
  <conditionalFormatting sqref="W40:X52">
    <cfRule type="cellIs" dxfId="2119" priority="14" operator="lessThan">
      <formula>0</formula>
    </cfRule>
  </conditionalFormatting>
  <conditionalFormatting sqref="W37:X39 W53:X53">
    <cfRule type="cellIs" dxfId="2118" priority="15" operator="lessThan">
      <formula>0</formula>
    </cfRule>
  </conditionalFormatting>
  <conditionalFormatting sqref="W36:X36">
    <cfRule type="cellIs" dxfId="2117" priority="16" operator="lessThan">
      <formula>0</formula>
    </cfRule>
  </conditionalFormatting>
  <conditionalFormatting sqref="W31:W34">
    <cfRule type="cellIs" dxfId="2116" priority="17" operator="lessThan">
      <formula>0</formula>
    </cfRule>
  </conditionalFormatting>
  <conditionalFormatting sqref="W30:X30">
    <cfRule type="cellIs" dxfId="2115" priority="18" operator="lessThan">
      <formula>0</formula>
    </cfRule>
  </conditionalFormatting>
  <conditionalFormatting sqref="W25:X28">
    <cfRule type="cellIs" dxfId="2114" priority="19" operator="lessThan">
      <formula>0</formula>
    </cfRule>
  </conditionalFormatting>
  <conditionalFormatting sqref="X29">
    <cfRule type="cellIs" dxfId="2113" priority="21" operator="lessThan">
      <formula>0</formula>
    </cfRule>
  </conditionalFormatting>
  <conditionalFormatting sqref="W24:X24">
    <cfRule type="cellIs" dxfId="2112" priority="20" operator="lessThan">
      <formula>0</formula>
    </cfRule>
  </conditionalFormatting>
  <conditionalFormatting sqref="X31:X34">
    <cfRule type="cellIs" dxfId="2111" priority="13" operator="lessThan">
      <formula>0</formula>
    </cfRule>
  </conditionalFormatting>
  <conditionalFormatting sqref="X21">
    <cfRule type="cellIs" dxfId="2110" priority="11" operator="lessThan">
      <formula>0</formula>
    </cfRule>
  </conditionalFormatting>
  <conditionalFormatting sqref="X22">
    <cfRule type="cellIs" dxfId="2109" priority="9" operator="lessThan">
      <formula>0</formula>
    </cfRule>
  </conditionalFormatting>
  <conditionalFormatting sqref="W2">
    <cfRule type="cellIs" dxfId="2108" priority="12" operator="lessThan">
      <formula>0</formula>
    </cfRule>
  </conditionalFormatting>
  <conditionalFormatting sqref="X22">
    <cfRule type="cellIs" dxfId="2107" priority="8" operator="lessThan">
      <formula>0</formula>
    </cfRule>
  </conditionalFormatting>
  <conditionalFormatting sqref="X3:X20">
    <cfRule type="cellIs" dxfId="2106" priority="10" operator="lessThan">
      <formula>0</formula>
    </cfRule>
  </conditionalFormatting>
  <conditionalFormatting sqref="W3:W22">
    <cfRule type="cellIs" dxfId="2105" priority="6" operator="lessThan">
      <formula>0</formula>
    </cfRule>
  </conditionalFormatting>
  <conditionalFormatting sqref="W4:W22">
    <cfRule type="cellIs" dxfId="2104" priority="7" operator="lessThan">
      <formula>0</formula>
    </cfRule>
  </conditionalFormatting>
  <conditionalFormatting sqref="W54:X54">
    <cfRule type="cellIs" dxfId="2103" priority="5" operator="lessThan">
      <formula>0</formula>
    </cfRule>
  </conditionalFormatting>
  <conditionalFormatting sqref="W57:X57 W58:W59 X58:X74">
    <cfRule type="cellIs" dxfId="2102" priority="3" operator="lessThan">
      <formula>0</formula>
    </cfRule>
  </conditionalFormatting>
  <conditionalFormatting sqref="W56">
    <cfRule type="cellIs" dxfId="2101" priority="1" operator="lessThan">
      <formula>0</formula>
    </cfRule>
  </conditionalFormatting>
  <conditionalFormatting sqref="W60:W74">
    <cfRule type="cellIs" dxfId="2100" priority="2" operator="lessThan">
      <formula>0</formula>
    </cfRule>
  </conditionalFormatting>
  <conditionalFormatting sqref="X56">
    <cfRule type="cellIs" dxfId="2099" priority="4" operator="less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Table Headings</vt:lpstr>
      <vt:lpstr>Control assumptions</vt:lpstr>
      <vt:lpstr>Existing Cable Inspection</vt:lpstr>
      <vt:lpstr>Initial Burial Assessment</vt:lpstr>
      <vt:lpstr>Baseline information</vt:lpstr>
      <vt:lpstr>ScotMap Tables</vt:lpstr>
      <vt:lpstr>ScotMap Values</vt:lpstr>
      <vt:lpstr>CBA_Scenarios</vt:lpstr>
      <vt:lpstr>Phase 1</vt:lpstr>
      <vt:lpstr>Phase 2</vt:lpstr>
      <vt:lpstr>Phase 3</vt:lpstr>
      <vt:lpstr>Master</vt:lpstr>
      <vt:lpstr>'Control assumptions'!Print_Area</vt:lpstr>
      <vt:lpstr>'Existing Cable Inspection'!Print_Area</vt:lpstr>
      <vt:lpstr>'Initial Burial Assessment'!Print_Area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2019-12-06T14:15:36Z</dcterms:modified>
</cp:coreProperties>
</file>