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Projecten/2017/17-0260/Projectdocumenten/Rapportage/Opgeleverd CRM/20181217 new blade width and height/"/>
    </mc:Choice>
  </mc:AlternateContent>
  <xr:revisionPtr revIDLastSave="0" documentId="13_ncr:1_{B41B10F2-D5F8-5648-A160-ACD3CAB9672B}" xr6:coauthVersionLast="40" xr6:coauthVersionMax="40" xr10:uidLastSave="{00000000-0000-0000-0000-000000000000}"/>
  <bookViews>
    <workbookView xWindow="17600" yWindow="800" windowWidth="20800" windowHeight="19840" tabRatio="758" xr2:uid="{00000000-000D-0000-FFFF-FFFF00000000}"/>
  </bookViews>
  <sheets>
    <sheet name="Input Wind Farm" sheetId="1" r:id="rId1"/>
    <sheet name="Input Birds" sheetId="2" r:id="rId2"/>
    <sheet name="Results Summary" sheetId="5" r:id="rId3"/>
    <sheet name="Collision Rate Calculations" sheetId="4" r:id="rId4"/>
    <sheet name="Collision Risk Calculations" sheetId="3" r:id="rId5"/>
    <sheet name="Daylight Hours" sheetId="6" r:id="rId6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3" i="4" l="1"/>
  <c r="A14" i="4"/>
  <c r="A15" i="4"/>
  <c r="A16" i="4"/>
  <c r="A17" i="4"/>
  <c r="A12" i="4"/>
  <c r="A6" i="5"/>
  <c r="B6" i="4"/>
  <c r="A9" i="5"/>
  <c r="A10" i="5"/>
  <c r="A11" i="5"/>
  <c r="C6" i="4"/>
  <c r="D6" i="4"/>
  <c r="E6" i="4"/>
  <c r="F6" i="4"/>
  <c r="G6" i="4"/>
  <c r="H6" i="4"/>
  <c r="I6" i="4"/>
  <c r="J6" i="4"/>
  <c r="K6" i="4"/>
  <c r="L6" i="4"/>
  <c r="M6" i="4"/>
  <c r="A2" i="5"/>
  <c r="D13" i="3"/>
  <c r="E13" i="3"/>
  <c r="F13" i="3"/>
  <c r="G13" i="3"/>
  <c r="H13" i="3"/>
  <c r="I13" i="3"/>
  <c r="J13" i="3"/>
  <c r="K13" i="3"/>
  <c r="K85" i="3" s="1"/>
  <c r="L13" i="3"/>
  <c r="M13" i="3"/>
  <c r="N13" i="3"/>
  <c r="C13" i="3"/>
  <c r="C90" i="3" s="1"/>
  <c r="A7" i="5"/>
  <c r="A8" i="5"/>
  <c r="B3" i="6"/>
  <c r="B8" i="6"/>
  <c r="C8" i="6"/>
  <c r="A9" i="6"/>
  <c r="B9" i="6" s="1"/>
  <c r="C9" i="6" s="1"/>
  <c r="A10" i="6"/>
  <c r="B10" i="6" s="1"/>
  <c r="C10" i="6" s="1"/>
  <c r="F17" i="6"/>
  <c r="B7" i="4"/>
  <c r="B8" i="4"/>
  <c r="G17" i="6"/>
  <c r="C7" i="4"/>
  <c r="C8" i="4"/>
  <c r="H17" i="6"/>
  <c r="D7" i="4"/>
  <c r="D8" i="4"/>
  <c r="I17" i="6"/>
  <c r="E7" i="4"/>
  <c r="E8" i="4"/>
  <c r="J17" i="6"/>
  <c r="F7" i="4"/>
  <c r="F8" i="4"/>
  <c r="K17" i="6"/>
  <c r="G7" i="4"/>
  <c r="G8" i="4"/>
  <c r="L17" i="6"/>
  <c r="H7" i="4"/>
  <c r="H8" i="4"/>
  <c r="M17" i="6"/>
  <c r="I7" i="4"/>
  <c r="I8" i="4"/>
  <c r="N17" i="6"/>
  <c r="J7" i="4"/>
  <c r="J8" i="4"/>
  <c r="O17" i="6"/>
  <c r="K7" i="4"/>
  <c r="K8" i="4"/>
  <c r="P17" i="6"/>
  <c r="L7" i="4"/>
  <c r="L8" i="4"/>
  <c r="Q17" i="6"/>
  <c r="M7" i="4"/>
  <c r="M8" i="4"/>
  <c r="B2" i="5"/>
  <c r="B3" i="4"/>
  <c r="N14" i="3"/>
  <c r="M14" i="3"/>
  <c r="M22" i="3" s="1"/>
  <c r="L14" i="3"/>
  <c r="K14" i="3"/>
  <c r="J14" i="3"/>
  <c r="I14" i="3"/>
  <c r="I22" i="3" s="1"/>
  <c r="H14" i="3"/>
  <c r="G14" i="3"/>
  <c r="F14" i="3"/>
  <c r="E14" i="3"/>
  <c r="E22" i="3" s="1"/>
  <c r="D14" i="3"/>
  <c r="D15" i="3"/>
  <c r="E15" i="3"/>
  <c r="F15" i="3"/>
  <c r="G15" i="3"/>
  <c r="H15" i="3"/>
  <c r="I15" i="3"/>
  <c r="I66" i="3" s="1"/>
  <c r="J15" i="3"/>
  <c r="K15" i="3"/>
  <c r="L15" i="3"/>
  <c r="M15" i="3"/>
  <c r="N15" i="3"/>
  <c r="D25" i="3"/>
  <c r="E25" i="3"/>
  <c r="E26" i="3" s="1"/>
  <c r="F25" i="3"/>
  <c r="F26" i="3" s="1"/>
  <c r="F27" i="3" s="1"/>
  <c r="G25" i="3"/>
  <c r="H25" i="3"/>
  <c r="I25" i="3"/>
  <c r="I26" i="3" s="1"/>
  <c r="J25" i="3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K25" i="3"/>
  <c r="K26" i="3" s="1"/>
  <c r="K27" i="3" s="1"/>
  <c r="K28" i="3" s="1"/>
  <c r="L25" i="3"/>
  <c r="M25" i="3"/>
  <c r="M26" i="3" s="1"/>
  <c r="N25" i="3"/>
  <c r="N26" i="3" s="1"/>
  <c r="N27" i="3" s="1"/>
  <c r="D26" i="3"/>
  <c r="D66" i="3" s="1"/>
  <c r="G26" i="3"/>
  <c r="G27" i="3" s="1"/>
  <c r="G28" i="3" s="1"/>
  <c r="G29" i="3" s="1"/>
  <c r="G30" i="3" s="1"/>
  <c r="G31" i="3" s="1"/>
  <c r="G32" i="3" s="1"/>
  <c r="H26" i="3"/>
  <c r="H66" i="3" s="1"/>
  <c r="L26" i="3"/>
  <c r="L66" i="3" s="1"/>
  <c r="D27" i="3"/>
  <c r="E27" i="3"/>
  <c r="H27" i="3"/>
  <c r="I27" i="3"/>
  <c r="I28" i="3" s="1"/>
  <c r="I29" i="3" s="1"/>
  <c r="M27" i="3"/>
  <c r="E28" i="3"/>
  <c r="E29" i="3" s="1"/>
  <c r="E30" i="3" s="1"/>
  <c r="F28" i="3"/>
  <c r="M28" i="3"/>
  <c r="M29" i="3" s="1"/>
  <c r="M30" i="3" s="1"/>
  <c r="N28" i="3"/>
  <c r="F29" i="3"/>
  <c r="F30" i="3" s="1"/>
  <c r="K29" i="3"/>
  <c r="N29" i="3"/>
  <c r="N30" i="3" s="1"/>
  <c r="K30" i="3"/>
  <c r="K31" i="3" s="1"/>
  <c r="K32" i="3" s="1"/>
  <c r="K33" i="3" s="1"/>
  <c r="E31" i="3"/>
  <c r="M31" i="3"/>
  <c r="E32" i="3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M32" i="3"/>
  <c r="M33" i="3" s="1"/>
  <c r="M34" i="3" s="1"/>
  <c r="M35" i="3" s="1"/>
  <c r="M36" i="3" s="1"/>
  <c r="M37" i="3" s="1"/>
  <c r="M38" i="3" s="1"/>
  <c r="M39" i="3" s="1"/>
  <c r="M40" i="3" s="1"/>
  <c r="M41" i="3" s="1"/>
  <c r="M42" i="3" s="1"/>
  <c r="G33" i="3"/>
  <c r="G34" i="3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D16" i="3"/>
  <c r="D8" i="3"/>
  <c r="D65" i="3"/>
  <c r="E16" i="3"/>
  <c r="E8" i="3"/>
  <c r="F16" i="3"/>
  <c r="F8" i="3"/>
  <c r="G16" i="3"/>
  <c r="G8" i="3"/>
  <c r="H16" i="3"/>
  <c r="H8" i="3"/>
  <c r="H65" i="3"/>
  <c r="I16" i="3"/>
  <c r="I8" i="3"/>
  <c r="J16" i="3"/>
  <c r="J8" i="3"/>
  <c r="K16" i="3"/>
  <c r="K8" i="3"/>
  <c r="K65" i="3"/>
  <c r="L16" i="3"/>
  <c r="L8" i="3"/>
  <c r="L65" i="3"/>
  <c r="M16" i="3"/>
  <c r="M8" i="3"/>
  <c r="N16" i="3"/>
  <c r="N8" i="3"/>
  <c r="E66" i="3"/>
  <c r="F66" i="3"/>
  <c r="M66" i="3"/>
  <c r="N66" i="3"/>
  <c r="J67" i="3"/>
  <c r="K67" i="3"/>
  <c r="G68" i="3"/>
  <c r="E69" i="3"/>
  <c r="M71" i="3"/>
  <c r="M74" i="3"/>
  <c r="M77" i="3"/>
  <c r="E78" i="3"/>
  <c r="M78" i="3"/>
  <c r="G80" i="3"/>
  <c r="D22" i="3"/>
  <c r="B5" i="2"/>
  <c r="D6" i="3"/>
  <c r="D9" i="3"/>
  <c r="D23" i="3"/>
  <c r="E7" i="3"/>
  <c r="E6" i="3"/>
  <c r="E86" i="3" s="1"/>
  <c r="E9" i="3"/>
  <c r="E23" i="3"/>
  <c r="F22" i="3"/>
  <c r="F6" i="3"/>
  <c r="F9" i="3"/>
  <c r="F23" i="3"/>
  <c r="G22" i="3"/>
  <c r="G6" i="3"/>
  <c r="G9" i="3"/>
  <c r="G23" i="3"/>
  <c r="H22" i="3"/>
  <c r="H6" i="3"/>
  <c r="H9" i="3"/>
  <c r="H23" i="3" s="1"/>
  <c r="I7" i="3"/>
  <c r="I6" i="3"/>
  <c r="I9" i="3"/>
  <c r="I23" i="3"/>
  <c r="J22" i="3"/>
  <c r="J6" i="3"/>
  <c r="J9" i="3"/>
  <c r="J23" i="3"/>
  <c r="K22" i="3"/>
  <c r="K7" i="3"/>
  <c r="K6" i="3"/>
  <c r="K9" i="3"/>
  <c r="K23" i="3"/>
  <c r="L22" i="3"/>
  <c r="L6" i="3"/>
  <c r="L9" i="3"/>
  <c r="L23" i="3"/>
  <c r="M6" i="3"/>
  <c r="M9" i="3"/>
  <c r="M23" i="3"/>
  <c r="N22" i="3"/>
  <c r="N6" i="3"/>
  <c r="N9" i="3"/>
  <c r="N23" i="3" s="1"/>
  <c r="I86" i="3"/>
  <c r="M5" i="3"/>
  <c r="N5" i="3"/>
  <c r="D5" i="3"/>
  <c r="E5" i="3"/>
  <c r="F5" i="3"/>
  <c r="G5" i="3"/>
  <c r="K5" i="3"/>
  <c r="L5" i="3"/>
  <c r="H5" i="3"/>
  <c r="I5" i="3"/>
  <c r="J5" i="3"/>
  <c r="D12" i="3"/>
  <c r="E12" i="3"/>
  <c r="F12" i="3"/>
  <c r="G12" i="3"/>
  <c r="H12" i="3"/>
  <c r="I12" i="3"/>
  <c r="J12" i="3"/>
  <c r="K12" i="3"/>
  <c r="L12" i="3"/>
  <c r="M12" i="3"/>
  <c r="N12" i="3"/>
  <c r="K126" i="3"/>
  <c r="K146" i="3" s="1"/>
  <c r="D11" i="3"/>
  <c r="E11" i="3"/>
  <c r="F11" i="3"/>
  <c r="G11" i="3"/>
  <c r="H11" i="3"/>
  <c r="I11" i="3"/>
  <c r="J11" i="3"/>
  <c r="K11" i="3"/>
  <c r="L11" i="3"/>
  <c r="M11" i="3"/>
  <c r="N11" i="3"/>
  <c r="C9" i="3"/>
  <c r="C23" i="3" s="1"/>
  <c r="C8" i="3"/>
  <c r="C7" i="3"/>
  <c r="C6" i="3"/>
  <c r="C5" i="3"/>
  <c r="C16" i="3"/>
  <c r="C15" i="3"/>
  <c r="C25" i="3"/>
  <c r="C26" i="3"/>
  <c r="C66" i="3"/>
  <c r="C14" i="3"/>
  <c r="C22" i="3"/>
  <c r="C128" i="3" s="1"/>
  <c r="C12" i="3"/>
  <c r="C27" i="3"/>
  <c r="C67" i="3"/>
  <c r="C87" i="3" s="1"/>
  <c r="C107" i="3" s="1"/>
  <c r="C28" i="3"/>
  <c r="C68" i="3"/>
  <c r="C29" i="3"/>
  <c r="C69" i="3"/>
  <c r="C89" i="3" s="1"/>
  <c r="C109" i="3" s="1"/>
  <c r="C30" i="3"/>
  <c r="C70" i="3"/>
  <c r="C31" i="3"/>
  <c r="C71" i="3"/>
  <c r="C91" i="3" s="1"/>
  <c r="C111" i="3" s="1"/>
  <c r="C32" i="3"/>
  <c r="C72" i="3"/>
  <c r="C33" i="3"/>
  <c r="C73" i="3"/>
  <c r="C93" i="3" s="1"/>
  <c r="C113" i="3" s="1"/>
  <c r="C34" i="3"/>
  <c r="C74" i="3"/>
  <c r="C35" i="3"/>
  <c r="C75" i="3"/>
  <c r="C95" i="3" s="1"/>
  <c r="C115" i="3" s="1"/>
  <c r="C36" i="3"/>
  <c r="C76" i="3"/>
  <c r="C37" i="3"/>
  <c r="C77" i="3"/>
  <c r="C97" i="3" s="1"/>
  <c r="C117" i="3" s="1"/>
  <c r="C38" i="3"/>
  <c r="C78" i="3"/>
  <c r="C39" i="3"/>
  <c r="C79" i="3"/>
  <c r="C99" i="3" s="1"/>
  <c r="C119" i="3" s="1"/>
  <c r="C40" i="3"/>
  <c r="C80" i="3"/>
  <c r="C41" i="3"/>
  <c r="C81" i="3"/>
  <c r="C101" i="3" s="1"/>
  <c r="C121" i="3" s="1"/>
  <c r="C42" i="3"/>
  <c r="C82" i="3"/>
  <c r="C43" i="3"/>
  <c r="C83" i="3"/>
  <c r="C103" i="3" s="1"/>
  <c r="C123" i="3" s="1"/>
  <c r="C44" i="3"/>
  <c r="C84" i="3"/>
  <c r="C65" i="3"/>
  <c r="C86" i="3"/>
  <c r="C88" i="3"/>
  <c r="C94" i="3"/>
  <c r="C96" i="3"/>
  <c r="C102" i="3"/>
  <c r="C104" i="3"/>
  <c r="C11" i="3"/>
  <c r="C3" i="3"/>
  <c r="D9" i="6"/>
  <c r="D10" i="6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0" i="6" s="1"/>
  <c r="D91" i="6" s="1"/>
  <c r="D92" i="6" s="1"/>
  <c r="D93" i="6" s="1"/>
  <c r="D94" i="6" s="1"/>
  <c r="D95" i="6" s="1"/>
  <c r="D96" i="6" s="1"/>
  <c r="D97" i="6" s="1"/>
  <c r="D98" i="6" s="1"/>
  <c r="D99" i="6" s="1"/>
  <c r="D100" i="6" s="1"/>
  <c r="D101" i="6" s="1"/>
  <c r="D102" i="6" s="1"/>
  <c r="D103" i="6" s="1"/>
  <c r="D104" i="6" s="1"/>
  <c r="D105" i="6" s="1"/>
  <c r="D106" i="6" s="1"/>
  <c r="D107" i="6" s="1"/>
  <c r="D108" i="6" s="1"/>
  <c r="D109" i="6" s="1"/>
  <c r="D110" i="6" s="1"/>
  <c r="D111" i="6" s="1"/>
  <c r="D112" i="6" s="1"/>
  <c r="D113" i="6" s="1"/>
  <c r="D114" i="6" s="1"/>
  <c r="D115" i="6" s="1"/>
  <c r="D116" i="6" s="1"/>
  <c r="D117" i="6" s="1"/>
  <c r="D118" i="6" s="1"/>
  <c r="D119" i="6" s="1"/>
  <c r="D120" i="6" s="1"/>
  <c r="D121" i="6" s="1"/>
  <c r="D122" i="6" s="1"/>
  <c r="D123" i="6" s="1"/>
  <c r="D124" i="6" s="1"/>
  <c r="D125" i="6" s="1"/>
  <c r="D126" i="6" s="1"/>
  <c r="D127" i="6" s="1"/>
  <c r="D128" i="6" s="1"/>
  <c r="D129" i="6" s="1"/>
  <c r="D130" i="6" s="1"/>
  <c r="D131" i="6" s="1"/>
  <c r="D132" i="6" s="1"/>
  <c r="D133" i="6" s="1"/>
  <c r="D134" i="6" s="1"/>
  <c r="D135" i="6" s="1"/>
  <c r="D136" i="6" s="1"/>
  <c r="D137" i="6" s="1"/>
  <c r="D138" i="6" s="1"/>
  <c r="D139" i="6" s="1"/>
  <c r="D140" i="6" s="1"/>
  <c r="D141" i="6" s="1"/>
  <c r="D142" i="6" s="1"/>
  <c r="D143" i="6" s="1"/>
  <c r="D144" i="6" s="1"/>
  <c r="D145" i="6" s="1"/>
  <c r="D146" i="6" s="1"/>
  <c r="D147" i="6" s="1"/>
  <c r="D148" i="6" s="1"/>
  <c r="D149" i="6" s="1"/>
  <c r="D150" i="6" s="1"/>
  <c r="D151" i="6" s="1"/>
  <c r="D152" i="6" s="1"/>
  <c r="D153" i="6" s="1"/>
  <c r="D154" i="6" s="1"/>
  <c r="D155" i="6" s="1"/>
  <c r="D156" i="6" s="1"/>
  <c r="D157" i="6" s="1"/>
  <c r="D158" i="6" s="1"/>
  <c r="D159" i="6" s="1"/>
  <c r="D160" i="6" s="1"/>
  <c r="D161" i="6" s="1"/>
  <c r="D162" i="6" s="1"/>
  <c r="D163" i="6" s="1"/>
  <c r="D164" i="6" s="1"/>
  <c r="D165" i="6" s="1"/>
  <c r="D166" i="6" s="1"/>
  <c r="D167" i="6" s="1"/>
  <c r="D168" i="6" s="1"/>
  <c r="D169" i="6" s="1"/>
  <c r="D170" i="6" s="1"/>
  <c r="D171" i="6" s="1"/>
  <c r="D172" i="6" s="1"/>
  <c r="D173" i="6" s="1"/>
  <c r="D174" i="6" s="1"/>
  <c r="D175" i="6" s="1"/>
  <c r="D176" i="6" s="1"/>
  <c r="D177" i="6" s="1"/>
  <c r="D178" i="6" s="1"/>
  <c r="D179" i="6" s="1"/>
  <c r="D180" i="6" s="1"/>
  <c r="D181" i="6" s="1"/>
  <c r="D182" i="6" s="1"/>
  <c r="D183" i="6" s="1"/>
  <c r="D184" i="6" s="1"/>
  <c r="D185" i="6" s="1"/>
  <c r="D186" i="6" s="1"/>
  <c r="D187" i="6" s="1"/>
  <c r="D188" i="6" s="1"/>
  <c r="D189" i="6" s="1"/>
  <c r="D190" i="6" s="1"/>
  <c r="D191" i="6" s="1"/>
  <c r="D192" i="6" s="1"/>
  <c r="D193" i="6" s="1"/>
  <c r="D194" i="6" s="1"/>
  <c r="D195" i="6" s="1"/>
  <c r="D196" i="6" s="1"/>
  <c r="D197" i="6" s="1"/>
  <c r="D198" i="6" s="1"/>
  <c r="D199" i="6" s="1"/>
  <c r="D200" i="6" s="1"/>
  <c r="D201" i="6" s="1"/>
  <c r="D202" i="6" s="1"/>
  <c r="D203" i="6" s="1"/>
  <c r="D204" i="6" s="1"/>
  <c r="D205" i="6" s="1"/>
  <c r="D206" i="6" s="1"/>
  <c r="D207" i="6" s="1"/>
  <c r="D208" i="6" s="1"/>
  <c r="D209" i="6" s="1"/>
  <c r="D210" i="6" s="1"/>
  <c r="D211" i="6" s="1"/>
  <c r="D212" i="6" s="1"/>
  <c r="D213" i="6" s="1"/>
  <c r="D214" i="6" s="1"/>
  <c r="D215" i="6" s="1"/>
  <c r="D216" i="6" s="1"/>
  <c r="D217" i="6" s="1"/>
  <c r="D218" i="6" s="1"/>
  <c r="D219" i="6" s="1"/>
  <c r="D220" i="6" s="1"/>
  <c r="D221" i="6" s="1"/>
  <c r="D222" i="6" s="1"/>
  <c r="D223" i="6" s="1"/>
  <c r="D224" i="6" s="1"/>
  <c r="D225" i="6" s="1"/>
  <c r="D226" i="6" s="1"/>
  <c r="D227" i="6" s="1"/>
  <c r="D228" i="6" s="1"/>
  <c r="D229" i="6" s="1"/>
  <c r="D230" i="6" s="1"/>
  <c r="D231" i="6" s="1"/>
  <c r="D232" i="6" s="1"/>
  <c r="D233" i="6" s="1"/>
  <c r="D234" i="6" s="1"/>
  <c r="D235" i="6" s="1"/>
  <c r="D236" i="6" s="1"/>
  <c r="D237" i="6" s="1"/>
  <c r="D238" i="6" s="1"/>
  <c r="D239" i="6" s="1"/>
  <c r="D240" i="6" s="1"/>
  <c r="D241" i="6" s="1"/>
  <c r="D242" i="6" s="1"/>
  <c r="D243" i="6" s="1"/>
  <c r="D244" i="6" s="1"/>
  <c r="D245" i="6" s="1"/>
  <c r="D246" i="6" s="1"/>
  <c r="D247" i="6" s="1"/>
  <c r="D248" i="6" s="1"/>
  <c r="D249" i="6" s="1"/>
  <c r="D250" i="6" s="1"/>
  <c r="D251" i="6" s="1"/>
  <c r="D252" i="6" s="1"/>
  <c r="D253" i="6" s="1"/>
  <c r="D254" i="6" s="1"/>
  <c r="D255" i="6" s="1"/>
  <c r="D256" i="6" s="1"/>
  <c r="D257" i="6" s="1"/>
  <c r="D258" i="6" s="1"/>
  <c r="D259" i="6" s="1"/>
  <c r="D260" i="6" s="1"/>
  <c r="D261" i="6" s="1"/>
  <c r="D262" i="6" s="1"/>
  <c r="D263" i="6" s="1"/>
  <c r="D264" i="6" s="1"/>
  <c r="D265" i="6" s="1"/>
  <c r="D266" i="6" s="1"/>
  <c r="D267" i="6" s="1"/>
  <c r="D268" i="6" s="1"/>
  <c r="D269" i="6" s="1"/>
  <c r="D270" i="6" s="1"/>
  <c r="D271" i="6" s="1"/>
  <c r="D272" i="6" s="1"/>
  <c r="D273" i="6" s="1"/>
  <c r="D274" i="6" s="1"/>
  <c r="D275" i="6" s="1"/>
  <c r="D276" i="6" s="1"/>
  <c r="D277" i="6" s="1"/>
  <c r="D278" i="6" s="1"/>
  <c r="D279" i="6" s="1"/>
  <c r="D280" i="6" s="1"/>
  <c r="D281" i="6" s="1"/>
  <c r="D282" i="6" s="1"/>
  <c r="D283" i="6" s="1"/>
  <c r="D284" i="6" s="1"/>
  <c r="D285" i="6" s="1"/>
  <c r="D286" i="6" s="1"/>
  <c r="D287" i="6" s="1"/>
  <c r="D288" i="6" s="1"/>
  <c r="D289" i="6" s="1"/>
  <c r="D290" i="6" s="1"/>
  <c r="D291" i="6" s="1"/>
  <c r="D292" i="6" s="1"/>
  <c r="D293" i="6" s="1"/>
  <c r="D294" i="6" s="1"/>
  <c r="D295" i="6" s="1"/>
  <c r="D296" i="6" s="1"/>
  <c r="D297" i="6" s="1"/>
  <c r="D298" i="6" s="1"/>
  <c r="D299" i="6" s="1"/>
  <c r="D300" i="6" s="1"/>
  <c r="D301" i="6" s="1"/>
  <c r="D302" i="6" s="1"/>
  <c r="D303" i="6" s="1"/>
  <c r="D304" i="6" s="1"/>
  <c r="D305" i="6" s="1"/>
  <c r="D306" i="6" s="1"/>
  <c r="D307" i="6" s="1"/>
  <c r="D308" i="6" s="1"/>
  <c r="D309" i="6" s="1"/>
  <c r="D310" i="6" s="1"/>
  <c r="D311" i="6" s="1"/>
  <c r="D312" i="6" s="1"/>
  <c r="D313" i="6" s="1"/>
  <c r="D314" i="6" s="1"/>
  <c r="D315" i="6" s="1"/>
  <c r="D316" i="6" s="1"/>
  <c r="D317" i="6" s="1"/>
  <c r="D318" i="6" s="1"/>
  <c r="D319" i="6" s="1"/>
  <c r="D320" i="6" s="1"/>
  <c r="D321" i="6" s="1"/>
  <c r="D322" i="6" s="1"/>
  <c r="D323" i="6" s="1"/>
  <c r="D324" i="6" s="1"/>
  <c r="D325" i="6" s="1"/>
  <c r="D326" i="6" s="1"/>
  <c r="D327" i="6" s="1"/>
  <c r="D328" i="6" s="1"/>
  <c r="D329" i="6" s="1"/>
  <c r="D330" i="6" s="1"/>
  <c r="D331" i="6" s="1"/>
  <c r="D332" i="6" s="1"/>
  <c r="D333" i="6" s="1"/>
  <c r="D334" i="6" s="1"/>
  <c r="D335" i="6" s="1"/>
  <c r="D336" i="6" s="1"/>
  <c r="D337" i="6" s="1"/>
  <c r="D338" i="6" s="1"/>
  <c r="D339" i="6" s="1"/>
  <c r="D340" i="6" s="1"/>
  <c r="D341" i="6" s="1"/>
  <c r="D342" i="6" s="1"/>
  <c r="D343" i="6" s="1"/>
  <c r="D344" i="6" s="1"/>
  <c r="D345" i="6" s="1"/>
  <c r="D346" i="6" s="1"/>
  <c r="D347" i="6" s="1"/>
  <c r="D348" i="6" s="1"/>
  <c r="D349" i="6" s="1"/>
  <c r="D350" i="6" s="1"/>
  <c r="D351" i="6" s="1"/>
  <c r="D352" i="6" s="1"/>
  <c r="D353" i="6" s="1"/>
  <c r="D354" i="6" s="1"/>
  <c r="D355" i="6" s="1"/>
  <c r="D356" i="6" s="1"/>
  <c r="D357" i="6" s="1"/>
  <c r="D358" i="6" s="1"/>
  <c r="D359" i="6" s="1"/>
  <c r="D360" i="6" s="1"/>
  <c r="D361" i="6" s="1"/>
  <c r="D362" i="6" s="1"/>
  <c r="D363" i="6" s="1"/>
  <c r="D364" i="6" s="1"/>
  <c r="D365" i="6" s="1"/>
  <c r="D366" i="6" s="1"/>
  <c r="D367" i="6" s="1"/>
  <c r="D368" i="6" s="1"/>
  <c r="D369" i="6" s="1"/>
  <c r="D370" i="6" s="1"/>
  <c r="D371" i="6" s="1"/>
  <c r="D372" i="6" s="1"/>
  <c r="C100" i="3" l="1"/>
  <c r="C120" i="3" s="1"/>
  <c r="C92" i="3"/>
  <c r="K87" i="3"/>
  <c r="C98" i="3"/>
  <c r="C118" i="3" s="1"/>
  <c r="C127" i="3"/>
  <c r="C126" i="3"/>
  <c r="C146" i="3" s="1"/>
  <c r="C85" i="3"/>
  <c r="C105" i="3" s="1"/>
  <c r="C148" i="3"/>
  <c r="C147" i="3"/>
  <c r="M43" i="3"/>
  <c r="M44" i="3" s="1"/>
  <c r="M82" i="3"/>
  <c r="C124" i="3"/>
  <c r="C122" i="3"/>
  <c r="C116" i="3"/>
  <c r="C114" i="3"/>
  <c r="C112" i="3"/>
  <c r="C110" i="3"/>
  <c r="C108" i="3"/>
  <c r="C106" i="3"/>
  <c r="C145" i="3"/>
  <c r="C165" i="3" s="1"/>
  <c r="C144" i="3"/>
  <c r="C164" i="3" s="1"/>
  <c r="C143" i="3"/>
  <c r="C163" i="3" s="1"/>
  <c r="C142" i="3"/>
  <c r="C162" i="3" s="1"/>
  <c r="C141" i="3"/>
  <c r="C161" i="3" s="1"/>
  <c r="C140" i="3"/>
  <c r="C160" i="3" s="1"/>
  <c r="C139" i="3"/>
  <c r="C159" i="3" s="1"/>
  <c r="C138" i="3"/>
  <c r="C158" i="3" s="1"/>
  <c r="C137" i="3"/>
  <c r="C157" i="3" s="1"/>
  <c r="C136" i="3"/>
  <c r="C156" i="3" s="1"/>
  <c r="C135" i="3"/>
  <c r="C155" i="3" s="1"/>
  <c r="C134" i="3"/>
  <c r="C154" i="3" s="1"/>
  <c r="C133" i="3"/>
  <c r="C153" i="3" s="1"/>
  <c r="C132" i="3"/>
  <c r="C152" i="3" s="1"/>
  <c r="C131" i="3"/>
  <c r="C151" i="3" s="1"/>
  <c r="C130" i="3"/>
  <c r="C150" i="3" s="1"/>
  <c r="C129" i="3"/>
  <c r="C149" i="3" s="1"/>
  <c r="E43" i="3"/>
  <c r="E44" i="3" s="1"/>
  <c r="E82" i="3"/>
  <c r="I30" i="3"/>
  <c r="I69" i="3"/>
  <c r="I89" i="3" s="1"/>
  <c r="J36" i="3"/>
  <c r="J37" i="3" s="1"/>
  <c r="J38" i="3" s="1"/>
  <c r="J75" i="3"/>
  <c r="K105" i="3"/>
  <c r="K107" i="3"/>
  <c r="F127" i="3"/>
  <c r="F147" i="3" s="1"/>
  <c r="G66" i="3"/>
  <c r="G70" i="3"/>
  <c r="G69" i="3"/>
  <c r="G65" i="3"/>
  <c r="G74" i="3"/>
  <c r="G78" i="3"/>
  <c r="G82" i="3"/>
  <c r="G67" i="3"/>
  <c r="G73" i="3"/>
  <c r="G77" i="3"/>
  <c r="G81" i="3"/>
  <c r="K34" i="3"/>
  <c r="K35" i="3" s="1"/>
  <c r="K73" i="3"/>
  <c r="K134" i="3" s="1"/>
  <c r="K154" i="3" s="1"/>
  <c r="F31" i="3"/>
  <c r="F70" i="3"/>
  <c r="F131" i="3" s="1"/>
  <c r="F151" i="3" s="1"/>
  <c r="H86" i="3"/>
  <c r="H106" i="3" s="1"/>
  <c r="E106" i="3"/>
  <c r="E109" i="3"/>
  <c r="E89" i="3"/>
  <c r="F86" i="3"/>
  <c r="F106" i="3" s="1"/>
  <c r="J128" i="3"/>
  <c r="J136" i="3"/>
  <c r="J156" i="3" s="1"/>
  <c r="J95" i="3"/>
  <c r="J115" i="3" s="1"/>
  <c r="D7" i="3"/>
  <c r="D127" i="3" s="1"/>
  <c r="D147" i="3" s="1"/>
  <c r="F7" i="3"/>
  <c r="H7" i="3"/>
  <c r="H127" i="3" s="1"/>
  <c r="H147" i="3" s="1"/>
  <c r="J7" i="3"/>
  <c r="J87" i="3" s="1"/>
  <c r="L7" i="3"/>
  <c r="L127" i="3" s="1"/>
  <c r="L147" i="3" s="1"/>
  <c r="N7" i="3"/>
  <c r="N86" i="3" s="1"/>
  <c r="N106" i="3" s="1"/>
  <c r="G79" i="3"/>
  <c r="E77" i="3"/>
  <c r="E97" i="3" s="1"/>
  <c r="E117" i="3" s="1"/>
  <c r="J70" i="3"/>
  <c r="J90" i="3" s="1"/>
  <c r="J110" i="3" s="1"/>
  <c r="K128" i="3"/>
  <c r="K148" i="3" s="1"/>
  <c r="J65" i="3"/>
  <c r="J85" i="3" s="1"/>
  <c r="J105" i="3" s="1"/>
  <c r="J69" i="3"/>
  <c r="J130" i="3" s="1"/>
  <c r="J150" i="3" s="1"/>
  <c r="J68" i="3"/>
  <c r="J129" i="3" s="1"/>
  <c r="J149" i="3" s="1"/>
  <c r="J73" i="3"/>
  <c r="J77" i="3"/>
  <c r="J66" i="3"/>
  <c r="J127" i="3" s="1"/>
  <c r="J147" i="3" s="1"/>
  <c r="J71" i="3"/>
  <c r="J72" i="3"/>
  <c r="J76" i="3"/>
  <c r="J137" i="3" s="1"/>
  <c r="J157" i="3" s="1"/>
  <c r="E68" i="3"/>
  <c r="E129" i="3" s="1"/>
  <c r="E72" i="3"/>
  <c r="E133" i="3" s="1"/>
  <c r="E153" i="3" s="1"/>
  <c r="E65" i="3"/>
  <c r="E85" i="3" s="1"/>
  <c r="E105" i="3" s="1"/>
  <c r="E67" i="3"/>
  <c r="E128" i="3" s="1"/>
  <c r="E148" i="3" s="1"/>
  <c r="E71" i="3"/>
  <c r="E132" i="3" s="1"/>
  <c r="E152" i="3" s="1"/>
  <c r="E70" i="3"/>
  <c r="E90" i="3" s="1"/>
  <c r="E110" i="3" s="1"/>
  <c r="E76" i="3"/>
  <c r="E80" i="3"/>
  <c r="E84" i="3"/>
  <c r="E75" i="3"/>
  <c r="E136" i="3" s="1"/>
  <c r="E156" i="3" s="1"/>
  <c r="E79" i="3"/>
  <c r="E140" i="3" s="1"/>
  <c r="E160" i="3" s="1"/>
  <c r="E83" i="3"/>
  <c r="E144" i="3" s="1"/>
  <c r="E164" i="3" s="1"/>
  <c r="J107" i="3"/>
  <c r="N127" i="3"/>
  <c r="N147" i="3" s="1"/>
  <c r="N131" i="3"/>
  <c r="N151" i="3" s="1"/>
  <c r="G84" i="3"/>
  <c r="G76" i="3"/>
  <c r="E74" i="3"/>
  <c r="K72" i="3"/>
  <c r="K71" i="3"/>
  <c r="M68" i="3"/>
  <c r="M65" i="3"/>
  <c r="M67" i="3"/>
  <c r="M70" i="3"/>
  <c r="M72" i="3"/>
  <c r="M76" i="3"/>
  <c r="M80" i="3"/>
  <c r="M84" i="3"/>
  <c r="M75" i="3"/>
  <c r="M79" i="3"/>
  <c r="M83" i="3"/>
  <c r="J148" i="3"/>
  <c r="N31" i="3"/>
  <c r="N32" i="3" s="1"/>
  <c r="N70" i="3"/>
  <c r="E149" i="3"/>
  <c r="J126" i="3"/>
  <c r="J146" i="3" s="1"/>
  <c r="I106" i="3"/>
  <c r="I109" i="3"/>
  <c r="N90" i="3"/>
  <c r="N110" i="3" s="1"/>
  <c r="F90" i="3"/>
  <c r="F110" i="3" s="1"/>
  <c r="M7" i="3"/>
  <c r="G7" i="3"/>
  <c r="G88" i="3" s="1"/>
  <c r="G108" i="3" s="1"/>
  <c r="G83" i="3"/>
  <c r="M81" i="3"/>
  <c r="M101" i="3" s="1"/>
  <c r="M121" i="3" s="1"/>
  <c r="E81" i="3"/>
  <c r="E101" i="3" s="1"/>
  <c r="E121" i="3" s="1"/>
  <c r="G75" i="3"/>
  <c r="J74" i="3"/>
  <c r="J94" i="3" s="1"/>
  <c r="J114" i="3" s="1"/>
  <c r="M73" i="3"/>
  <c r="M93" i="3" s="1"/>
  <c r="M113" i="3" s="1"/>
  <c r="E73" i="3"/>
  <c r="E93" i="3" s="1"/>
  <c r="E113" i="3" s="1"/>
  <c r="G72" i="3"/>
  <c r="G133" i="3" s="1"/>
  <c r="G153" i="3" s="1"/>
  <c r="G71" i="3"/>
  <c r="M69" i="3"/>
  <c r="M89" i="3" s="1"/>
  <c r="M109" i="3" s="1"/>
  <c r="L27" i="3"/>
  <c r="L28" i="3" s="1"/>
  <c r="D67" i="3"/>
  <c r="D128" i="3" s="1"/>
  <c r="D148" i="3" s="1"/>
  <c r="D28" i="3"/>
  <c r="E88" i="3"/>
  <c r="E108" i="3" s="1"/>
  <c r="E92" i="3"/>
  <c r="E112" i="3" s="1"/>
  <c r="E95" i="3"/>
  <c r="E115" i="3" s="1"/>
  <c r="E103" i="3"/>
  <c r="E123" i="3" s="1"/>
  <c r="E127" i="3"/>
  <c r="E147" i="3" s="1"/>
  <c r="E131" i="3"/>
  <c r="E151" i="3" s="1"/>
  <c r="E135" i="3"/>
  <c r="E155" i="3" s="1"/>
  <c r="E139" i="3"/>
  <c r="E159" i="3" s="1"/>
  <c r="E143" i="3"/>
  <c r="E163" i="3" s="1"/>
  <c r="E87" i="3"/>
  <c r="E107" i="3" s="1"/>
  <c r="E91" i="3"/>
  <c r="E111" i="3" s="1"/>
  <c r="E94" i="3"/>
  <c r="E114" i="3" s="1"/>
  <c r="E98" i="3"/>
  <c r="E118" i="3" s="1"/>
  <c r="E102" i="3"/>
  <c r="E122" i="3" s="1"/>
  <c r="E126" i="3"/>
  <c r="E146" i="3" s="1"/>
  <c r="E130" i="3"/>
  <c r="E150" i="3" s="1"/>
  <c r="E134" i="3"/>
  <c r="E154" i="3" s="1"/>
  <c r="E138" i="3"/>
  <c r="E158" i="3" s="1"/>
  <c r="E142" i="3"/>
  <c r="E162" i="3" s="1"/>
  <c r="I88" i="3"/>
  <c r="I108" i="3" s="1"/>
  <c r="I127" i="3"/>
  <c r="I147" i="3" s="1"/>
  <c r="I130" i="3"/>
  <c r="I150" i="3" s="1"/>
  <c r="M88" i="3"/>
  <c r="M108" i="3" s="1"/>
  <c r="M103" i="3"/>
  <c r="M123" i="3" s="1"/>
  <c r="M139" i="3"/>
  <c r="M159" i="3" s="1"/>
  <c r="M98" i="3"/>
  <c r="M118" i="3" s="1"/>
  <c r="M134" i="3"/>
  <c r="M154" i="3" s="1"/>
  <c r="N65" i="3"/>
  <c r="N126" i="3" s="1"/>
  <c r="N146" i="3" s="1"/>
  <c r="N69" i="3"/>
  <c r="N130" i="3" s="1"/>
  <c r="N150" i="3" s="1"/>
  <c r="N68" i="3"/>
  <c r="N129" i="3" s="1"/>
  <c r="N149" i="3" s="1"/>
  <c r="K66" i="3"/>
  <c r="K127" i="3" s="1"/>
  <c r="K147" i="3" s="1"/>
  <c r="K70" i="3"/>
  <c r="K131" i="3" s="1"/>
  <c r="K151" i="3" s="1"/>
  <c r="K69" i="3"/>
  <c r="F65" i="3"/>
  <c r="F126" i="3" s="1"/>
  <c r="F146" i="3" s="1"/>
  <c r="F69" i="3"/>
  <c r="F89" i="3" s="1"/>
  <c r="F109" i="3" s="1"/>
  <c r="F68" i="3"/>
  <c r="F129" i="3" s="1"/>
  <c r="F149" i="3" s="1"/>
  <c r="H67" i="3"/>
  <c r="H128" i="3" s="1"/>
  <c r="H148" i="3" s="1"/>
  <c r="H28" i="3"/>
  <c r="K93" i="3"/>
  <c r="K113" i="3" s="1"/>
  <c r="G92" i="3"/>
  <c r="G112" i="3" s="1"/>
  <c r="G90" i="3"/>
  <c r="G110" i="3" s="1"/>
  <c r="K74" i="3"/>
  <c r="K68" i="3"/>
  <c r="N67" i="3"/>
  <c r="N87" i="3" s="1"/>
  <c r="N107" i="3" s="1"/>
  <c r="F67" i="3"/>
  <c r="F87" i="3" s="1"/>
  <c r="F107" i="3" s="1"/>
  <c r="L67" i="3"/>
  <c r="L128" i="3" s="1"/>
  <c r="L148" i="3" s="1"/>
  <c r="I68" i="3"/>
  <c r="I129" i="3" s="1"/>
  <c r="I149" i="3" s="1"/>
  <c r="I65" i="3"/>
  <c r="I85" i="3" s="1"/>
  <c r="I105" i="3" s="1"/>
  <c r="I67" i="3"/>
  <c r="I128" i="3" s="1"/>
  <c r="I148" i="3" s="1"/>
  <c r="A11" i="6"/>
  <c r="C166" i="3" l="1"/>
  <c r="K89" i="3"/>
  <c r="K109" i="3" s="1"/>
  <c r="K130" i="3"/>
  <c r="K150" i="3" s="1"/>
  <c r="M86" i="3"/>
  <c r="M106" i="3" s="1"/>
  <c r="M91" i="3"/>
  <c r="M111" i="3" s="1"/>
  <c r="M132" i="3"/>
  <c r="M152" i="3" s="1"/>
  <c r="N33" i="3"/>
  <c r="N72" i="3"/>
  <c r="M136" i="3"/>
  <c r="M156" i="3" s="1"/>
  <c r="M133" i="3"/>
  <c r="M153" i="3" s="1"/>
  <c r="M129" i="3"/>
  <c r="M149" i="3" s="1"/>
  <c r="G137" i="3"/>
  <c r="G157" i="3" s="1"/>
  <c r="G96" i="3"/>
  <c r="G116" i="3" s="1"/>
  <c r="N128" i="3"/>
  <c r="N148" i="3" s="1"/>
  <c r="E137" i="3"/>
  <c r="E157" i="3" s="1"/>
  <c r="E96" i="3"/>
  <c r="E116" i="3" s="1"/>
  <c r="J131" i="3"/>
  <c r="J151" i="3" s="1"/>
  <c r="K86" i="3"/>
  <c r="K106" i="3" s="1"/>
  <c r="D126" i="3"/>
  <c r="D146" i="3" s="1"/>
  <c r="L85" i="3"/>
  <c r="L105" i="3" s="1"/>
  <c r="G93" i="3"/>
  <c r="G113" i="3" s="1"/>
  <c r="G134" i="3"/>
  <c r="G154" i="3" s="1"/>
  <c r="G135" i="3"/>
  <c r="G155" i="3" s="1"/>
  <c r="G94" i="3"/>
  <c r="G114" i="3" s="1"/>
  <c r="G127" i="3"/>
  <c r="G147" i="3" s="1"/>
  <c r="F88" i="3"/>
  <c r="F108" i="3" s="1"/>
  <c r="G86" i="3"/>
  <c r="G106" i="3" s="1"/>
  <c r="M97" i="3"/>
  <c r="M117" i="3" s="1"/>
  <c r="C125" i="3"/>
  <c r="M130" i="3"/>
  <c r="M150" i="3" s="1"/>
  <c r="M94" i="3"/>
  <c r="M114" i="3" s="1"/>
  <c r="M135" i="3"/>
  <c r="M155" i="3" s="1"/>
  <c r="M99" i="3"/>
  <c r="M119" i="3" s="1"/>
  <c r="I126" i="3"/>
  <c r="I146" i="3" s="1"/>
  <c r="E99" i="3"/>
  <c r="E119" i="3" s="1"/>
  <c r="D29" i="3"/>
  <c r="D68" i="3"/>
  <c r="G132" i="3"/>
  <c r="G152" i="3" s="1"/>
  <c r="G91" i="3"/>
  <c r="G111" i="3" s="1"/>
  <c r="J86" i="3"/>
  <c r="J106" i="3" s="1"/>
  <c r="M104" i="3"/>
  <c r="M124" i="3" s="1"/>
  <c r="M145" i="3"/>
  <c r="M165" i="3" s="1"/>
  <c r="M90" i="3"/>
  <c r="M110" i="3" s="1"/>
  <c r="K132" i="3"/>
  <c r="K152" i="3" s="1"/>
  <c r="K91" i="3"/>
  <c r="K111" i="3" s="1"/>
  <c r="G145" i="3"/>
  <c r="G165" i="3" s="1"/>
  <c r="G104" i="3"/>
  <c r="G124" i="3" s="1"/>
  <c r="N89" i="3"/>
  <c r="N109" i="3" s="1"/>
  <c r="J88" i="3"/>
  <c r="J108" i="3" s="1"/>
  <c r="J132" i="3"/>
  <c r="J152" i="3" s="1"/>
  <c r="J96" i="3"/>
  <c r="J116" i="3" s="1"/>
  <c r="D87" i="3"/>
  <c r="D107" i="3" s="1"/>
  <c r="H126" i="3"/>
  <c r="H146" i="3" s="1"/>
  <c r="L86" i="3"/>
  <c r="L106" i="3" s="1"/>
  <c r="K36" i="3"/>
  <c r="K75" i="3"/>
  <c r="G128" i="3"/>
  <c r="G148" i="3" s="1"/>
  <c r="G87" i="3"/>
  <c r="G107" i="3" s="1"/>
  <c r="G85" i="3"/>
  <c r="G105" i="3" s="1"/>
  <c r="G126" i="3"/>
  <c r="G146" i="3" s="1"/>
  <c r="G129" i="3"/>
  <c r="G149" i="3" s="1"/>
  <c r="F128" i="3"/>
  <c r="F148" i="3" s="1"/>
  <c r="I31" i="3"/>
  <c r="I70" i="3"/>
  <c r="K129" i="3"/>
  <c r="K149" i="3" s="1"/>
  <c r="K88" i="3"/>
  <c r="K108" i="3" s="1"/>
  <c r="K135" i="3"/>
  <c r="K155" i="3" s="1"/>
  <c r="K94" i="3"/>
  <c r="K114" i="3" s="1"/>
  <c r="K90" i="3"/>
  <c r="K110" i="3" s="1"/>
  <c r="M142" i="3"/>
  <c r="M162" i="3" s="1"/>
  <c r="M126" i="3"/>
  <c r="M146" i="3" s="1"/>
  <c r="M87" i="3"/>
  <c r="M107" i="3" s="1"/>
  <c r="M131" i="3"/>
  <c r="M151" i="3" s="1"/>
  <c r="M95" i="3"/>
  <c r="M115" i="3" s="1"/>
  <c r="G136" i="3"/>
  <c r="G156" i="3" s="1"/>
  <c r="G95" i="3"/>
  <c r="G115" i="3" s="1"/>
  <c r="G144" i="3"/>
  <c r="G164" i="3" s="1"/>
  <c r="G103" i="3"/>
  <c r="G123" i="3" s="1"/>
  <c r="F130" i="3"/>
  <c r="F150" i="3" s="1"/>
  <c r="M144" i="3"/>
  <c r="M164" i="3" s="1"/>
  <c r="M141" i="3"/>
  <c r="M161" i="3" s="1"/>
  <c r="M100" i="3"/>
  <c r="M120" i="3" s="1"/>
  <c r="M128" i="3"/>
  <c r="M148" i="3" s="1"/>
  <c r="K133" i="3"/>
  <c r="K153" i="3" s="1"/>
  <c r="K92" i="3"/>
  <c r="K112" i="3" s="1"/>
  <c r="N85" i="3"/>
  <c r="N105" i="3" s="1"/>
  <c r="E104" i="3"/>
  <c r="E124" i="3" s="1"/>
  <c r="E145" i="3"/>
  <c r="E165" i="3" s="1"/>
  <c r="J92" i="3"/>
  <c r="J112" i="3" s="1"/>
  <c r="J133" i="3"/>
  <c r="J153" i="3" s="1"/>
  <c r="J138" i="3"/>
  <c r="J158" i="3" s="1"/>
  <c r="J97" i="3"/>
  <c r="J117" i="3" s="1"/>
  <c r="G140" i="3"/>
  <c r="G160" i="3" s="1"/>
  <c r="G99" i="3"/>
  <c r="G119" i="3" s="1"/>
  <c r="J89" i="3"/>
  <c r="J109" i="3" s="1"/>
  <c r="D85" i="3"/>
  <c r="D105" i="3" s="1"/>
  <c r="H87" i="3"/>
  <c r="H107" i="3" s="1"/>
  <c r="L126" i="3"/>
  <c r="L146" i="3" s="1"/>
  <c r="G101" i="3"/>
  <c r="G121" i="3" s="1"/>
  <c r="G142" i="3"/>
  <c r="G162" i="3" s="1"/>
  <c r="G143" i="3"/>
  <c r="G163" i="3" s="1"/>
  <c r="G102" i="3"/>
  <c r="G122" i="3" s="1"/>
  <c r="G89" i="3"/>
  <c r="G109" i="3" s="1"/>
  <c r="G130" i="3"/>
  <c r="G150" i="3" s="1"/>
  <c r="G100" i="3"/>
  <c r="G120" i="3" s="1"/>
  <c r="A12" i="6"/>
  <c r="B11" i="6"/>
  <c r="C11" i="6" s="1"/>
  <c r="N71" i="3"/>
  <c r="H29" i="3"/>
  <c r="H68" i="3"/>
  <c r="M138" i="3"/>
  <c r="M158" i="3" s="1"/>
  <c r="M102" i="3"/>
  <c r="M122" i="3" s="1"/>
  <c r="M143" i="3"/>
  <c r="M163" i="3" s="1"/>
  <c r="M127" i="3"/>
  <c r="M147" i="3" s="1"/>
  <c r="M92" i="3"/>
  <c r="M112" i="3" s="1"/>
  <c r="I87" i="3"/>
  <c r="I107" i="3" s="1"/>
  <c r="L29" i="3"/>
  <c r="L68" i="3"/>
  <c r="M140" i="3"/>
  <c r="M160" i="3" s="1"/>
  <c r="M137" i="3"/>
  <c r="M157" i="3" s="1"/>
  <c r="M96" i="3"/>
  <c r="M116" i="3" s="1"/>
  <c r="M85" i="3"/>
  <c r="M105" i="3" s="1"/>
  <c r="N88" i="3"/>
  <c r="N108" i="3" s="1"/>
  <c r="E141" i="3"/>
  <c r="E161" i="3" s="1"/>
  <c r="E100" i="3"/>
  <c r="E120" i="3" s="1"/>
  <c r="J91" i="3"/>
  <c r="J111" i="3" s="1"/>
  <c r="J134" i="3"/>
  <c r="J154" i="3" s="1"/>
  <c r="J93" i="3"/>
  <c r="J113" i="3" s="1"/>
  <c r="J135" i="3"/>
  <c r="J155" i="3" s="1"/>
  <c r="D86" i="3"/>
  <c r="D106" i="3" s="1"/>
  <c r="H85" i="3"/>
  <c r="H105" i="3" s="1"/>
  <c r="L87" i="3"/>
  <c r="L107" i="3" s="1"/>
  <c r="F32" i="3"/>
  <c r="F71" i="3"/>
  <c r="G97" i="3"/>
  <c r="G117" i="3" s="1"/>
  <c r="G138" i="3"/>
  <c r="G158" i="3" s="1"/>
  <c r="G139" i="3"/>
  <c r="G159" i="3" s="1"/>
  <c r="G98" i="3"/>
  <c r="G118" i="3" s="1"/>
  <c r="G131" i="3"/>
  <c r="G151" i="3" s="1"/>
  <c r="G141" i="3"/>
  <c r="G161" i="3" s="1"/>
  <c r="F85" i="3"/>
  <c r="F105" i="3" s="1"/>
  <c r="J39" i="3"/>
  <c r="J78" i="3"/>
  <c r="E166" i="3" l="1"/>
  <c r="E125" i="3"/>
  <c r="E167" i="3"/>
  <c r="E18" i="3" s="1"/>
  <c r="D5" i="4" s="1"/>
  <c r="H69" i="3"/>
  <c r="H30" i="3"/>
  <c r="N133" i="3"/>
  <c r="N153" i="3" s="1"/>
  <c r="N92" i="3"/>
  <c r="N112" i="3" s="1"/>
  <c r="J98" i="3"/>
  <c r="J118" i="3" s="1"/>
  <c r="J139" i="3"/>
  <c r="J159" i="3" s="1"/>
  <c r="N132" i="3"/>
  <c r="N152" i="3" s="1"/>
  <c r="N91" i="3"/>
  <c r="N111" i="3" s="1"/>
  <c r="I90" i="3"/>
  <c r="I110" i="3" s="1"/>
  <c r="I131" i="3"/>
  <c r="I151" i="3" s="1"/>
  <c r="G166" i="3"/>
  <c r="K136" i="3"/>
  <c r="K156" i="3" s="1"/>
  <c r="K95" i="3"/>
  <c r="K115" i="3" s="1"/>
  <c r="D129" i="3"/>
  <c r="D149" i="3" s="1"/>
  <c r="D88" i="3"/>
  <c r="D108" i="3" s="1"/>
  <c r="N34" i="3"/>
  <c r="N73" i="3"/>
  <c r="F91" i="3"/>
  <c r="F111" i="3" s="1"/>
  <c r="F132" i="3"/>
  <c r="F152" i="3" s="1"/>
  <c r="M166" i="3"/>
  <c r="I71" i="3"/>
  <c r="I32" i="3"/>
  <c r="G125" i="3"/>
  <c r="G167" i="3" s="1"/>
  <c r="G18" i="3" s="1"/>
  <c r="F5" i="4" s="1"/>
  <c r="K37" i="3"/>
  <c r="K76" i="3"/>
  <c r="D30" i="3"/>
  <c r="D69" i="3"/>
  <c r="C167" i="3"/>
  <c r="C18" i="3" s="1"/>
  <c r="B5" i="4" s="1"/>
  <c r="J40" i="3"/>
  <c r="J79" i="3"/>
  <c r="M125" i="3"/>
  <c r="L88" i="3"/>
  <c r="L108" i="3" s="1"/>
  <c r="L129" i="3"/>
  <c r="L149" i="3" s="1"/>
  <c r="F33" i="3"/>
  <c r="F72" i="3"/>
  <c r="L30" i="3"/>
  <c r="L69" i="3"/>
  <c r="H88" i="3"/>
  <c r="H108" i="3" s="1"/>
  <c r="H129" i="3"/>
  <c r="H149" i="3" s="1"/>
  <c r="A13" i="6"/>
  <c r="B12" i="6"/>
  <c r="C12" i="6" s="1"/>
  <c r="M167" i="3" l="1"/>
  <c r="M18" i="3" s="1"/>
  <c r="L5" i="4" s="1"/>
  <c r="F34" i="3"/>
  <c r="F73" i="3"/>
  <c r="J140" i="3"/>
  <c r="J160" i="3" s="1"/>
  <c r="J99" i="3"/>
  <c r="J119" i="3" s="1"/>
  <c r="D70" i="3"/>
  <c r="D31" i="3"/>
  <c r="I33" i="3"/>
  <c r="I72" i="3"/>
  <c r="N134" i="3"/>
  <c r="N154" i="3" s="1"/>
  <c r="N93" i="3"/>
  <c r="N113" i="3" s="1"/>
  <c r="H70" i="3"/>
  <c r="H31" i="3"/>
  <c r="D89" i="3"/>
  <c r="D109" i="3" s="1"/>
  <c r="D130" i="3"/>
  <c r="D150" i="3" s="1"/>
  <c r="L89" i="3"/>
  <c r="L109" i="3" s="1"/>
  <c r="L130" i="3"/>
  <c r="L150" i="3" s="1"/>
  <c r="B13" i="6"/>
  <c r="C13" i="6" s="1"/>
  <c r="A14" i="6"/>
  <c r="L70" i="3"/>
  <c r="L31" i="3"/>
  <c r="J41" i="3"/>
  <c r="J80" i="3"/>
  <c r="K137" i="3"/>
  <c r="K157" i="3" s="1"/>
  <c r="K96" i="3"/>
  <c r="K116" i="3" s="1"/>
  <c r="I132" i="3"/>
  <c r="I152" i="3" s="1"/>
  <c r="I91" i="3"/>
  <c r="I111" i="3" s="1"/>
  <c r="N35" i="3"/>
  <c r="N74" i="3"/>
  <c r="H89" i="3"/>
  <c r="H109" i="3" s="1"/>
  <c r="H130" i="3"/>
  <c r="H150" i="3" s="1"/>
  <c r="F133" i="3"/>
  <c r="F153" i="3" s="1"/>
  <c r="F92" i="3"/>
  <c r="F112" i="3" s="1"/>
  <c r="K77" i="3"/>
  <c r="K38" i="3"/>
  <c r="K39" i="3" l="1"/>
  <c r="K78" i="3"/>
  <c r="L71" i="3"/>
  <c r="L32" i="3"/>
  <c r="D131" i="3"/>
  <c r="D151" i="3" s="1"/>
  <c r="D90" i="3"/>
  <c r="D110" i="3" s="1"/>
  <c r="N94" i="3"/>
  <c r="N114" i="3" s="1"/>
  <c r="N135" i="3"/>
  <c r="N155" i="3" s="1"/>
  <c r="K97" i="3"/>
  <c r="K117" i="3" s="1"/>
  <c r="K138" i="3"/>
  <c r="K158" i="3" s="1"/>
  <c r="N36" i="3"/>
  <c r="N75" i="3"/>
  <c r="L131" i="3"/>
  <c r="L151" i="3" s="1"/>
  <c r="L90" i="3"/>
  <c r="L110" i="3" s="1"/>
  <c r="H71" i="3"/>
  <c r="H32" i="3"/>
  <c r="I92" i="3"/>
  <c r="I112" i="3" s="1"/>
  <c r="I133" i="3"/>
  <c r="I153" i="3" s="1"/>
  <c r="F134" i="3"/>
  <c r="F154" i="3" s="1"/>
  <c r="F93" i="3"/>
  <c r="F113" i="3" s="1"/>
  <c r="J141" i="3"/>
  <c r="J161" i="3" s="1"/>
  <c r="J100" i="3"/>
  <c r="J120" i="3" s="1"/>
  <c r="B14" i="6"/>
  <c r="C14" i="6" s="1"/>
  <c r="A15" i="6"/>
  <c r="H131" i="3"/>
  <c r="H151" i="3" s="1"/>
  <c r="H90" i="3"/>
  <c r="H110" i="3" s="1"/>
  <c r="I34" i="3"/>
  <c r="I73" i="3"/>
  <c r="F35" i="3"/>
  <c r="F74" i="3"/>
  <c r="J42" i="3"/>
  <c r="J81" i="3"/>
  <c r="D71" i="3"/>
  <c r="D32" i="3"/>
  <c r="N76" i="3" l="1"/>
  <c r="N37" i="3"/>
  <c r="L132" i="3"/>
  <c r="L152" i="3" s="1"/>
  <c r="L91" i="3"/>
  <c r="L111" i="3" s="1"/>
  <c r="K139" i="3"/>
  <c r="K159" i="3" s="1"/>
  <c r="K98" i="3"/>
  <c r="K118" i="3" s="1"/>
  <c r="H132" i="3"/>
  <c r="H152" i="3" s="1"/>
  <c r="H91" i="3"/>
  <c r="H111" i="3" s="1"/>
  <c r="F36" i="3"/>
  <c r="F75" i="3"/>
  <c r="K40" i="3"/>
  <c r="K79" i="3"/>
  <c r="J43" i="3"/>
  <c r="J82" i="3"/>
  <c r="I35" i="3"/>
  <c r="I74" i="3"/>
  <c r="D33" i="3"/>
  <c r="D72" i="3"/>
  <c r="F135" i="3"/>
  <c r="F155" i="3" s="1"/>
  <c r="F94" i="3"/>
  <c r="F114" i="3" s="1"/>
  <c r="D132" i="3"/>
  <c r="D152" i="3" s="1"/>
  <c r="D91" i="3"/>
  <c r="D111" i="3" s="1"/>
  <c r="J142" i="3"/>
  <c r="J162" i="3" s="1"/>
  <c r="J101" i="3"/>
  <c r="J121" i="3" s="1"/>
  <c r="I134" i="3"/>
  <c r="I154" i="3" s="1"/>
  <c r="I93" i="3"/>
  <c r="I113" i="3" s="1"/>
  <c r="A16" i="6"/>
  <c r="B15" i="6"/>
  <c r="C15" i="6" s="1"/>
  <c r="H33" i="3"/>
  <c r="H72" i="3"/>
  <c r="N136" i="3"/>
  <c r="N156" i="3" s="1"/>
  <c r="N95" i="3"/>
  <c r="N115" i="3" s="1"/>
  <c r="L33" i="3"/>
  <c r="L72" i="3"/>
  <c r="A17" i="6" l="1"/>
  <c r="B16" i="6"/>
  <c r="C16" i="6" s="1"/>
  <c r="I75" i="3"/>
  <c r="I36" i="3"/>
  <c r="K41" i="3"/>
  <c r="K80" i="3"/>
  <c r="H92" i="3"/>
  <c r="H112" i="3" s="1"/>
  <c r="H133" i="3"/>
  <c r="H153" i="3" s="1"/>
  <c r="N38" i="3"/>
  <c r="N77" i="3"/>
  <c r="I135" i="3"/>
  <c r="I155" i="3" s="1"/>
  <c r="I94" i="3"/>
  <c r="I114" i="3" s="1"/>
  <c r="K140" i="3"/>
  <c r="K160" i="3" s="1"/>
  <c r="K99" i="3"/>
  <c r="K119" i="3" s="1"/>
  <c r="L92" i="3"/>
  <c r="L112" i="3" s="1"/>
  <c r="L133" i="3"/>
  <c r="L153" i="3" s="1"/>
  <c r="D92" i="3"/>
  <c r="D112" i="3" s="1"/>
  <c r="D133" i="3"/>
  <c r="D153" i="3" s="1"/>
  <c r="J102" i="3"/>
  <c r="J122" i="3" s="1"/>
  <c r="J143" i="3"/>
  <c r="J163" i="3" s="1"/>
  <c r="F136" i="3"/>
  <c r="F156" i="3" s="1"/>
  <c r="F95" i="3"/>
  <c r="F115" i="3" s="1"/>
  <c r="L34" i="3"/>
  <c r="L73" i="3"/>
  <c r="H34" i="3"/>
  <c r="H73" i="3"/>
  <c r="D34" i="3"/>
  <c r="D73" i="3"/>
  <c r="J44" i="3"/>
  <c r="J84" i="3" s="1"/>
  <c r="J83" i="3"/>
  <c r="F76" i="3"/>
  <c r="F37" i="3"/>
  <c r="N137" i="3"/>
  <c r="N157" i="3" s="1"/>
  <c r="N96" i="3"/>
  <c r="N116" i="3" s="1"/>
  <c r="I37" i="3" l="1"/>
  <c r="I76" i="3"/>
  <c r="F38" i="3"/>
  <c r="F77" i="3"/>
  <c r="F137" i="3"/>
  <c r="F157" i="3" s="1"/>
  <c r="F96" i="3"/>
  <c r="F116" i="3" s="1"/>
  <c r="I136" i="3"/>
  <c r="I156" i="3" s="1"/>
  <c r="I95" i="3"/>
  <c r="I115" i="3" s="1"/>
  <c r="D93" i="3"/>
  <c r="D113" i="3" s="1"/>
  <c r="D134" i="3"/>
  <c r="D154" i="3" s="1"/>
  <c r="L93" i="3"/>
  <c r="L113" i="3" s="1"/>
  <c r="L134" i="3"/>
  <c r="L154" i="3" s="1"/>
  <c r="D74" i="3"/>
  <c r="D35" i="3"/>
  <c r="L74" i="3"/>
  <c r="L35" i="3"/>
  <c r="J144" i="3"/>
  <c r="J164" i="3" s="1"/>
  <c r="J103" i="3"/>
  <c r="J123" i="3" s="1"/>
  <c r="H93" i="3"/>
  <c r="H113" i="3" s="1"/>
  <c r="H134" i="3"/>
  <c r="H154" i="3" s="1"/>
  <c r="N138" i="3"/>
  <c r="N158" i="3" s="1"/>
  <c r="N97" i="3"/>
  <c r="N117" i="3" s="1"/>
  <c r="K141" i="3"/>
  <c r="K161" i="3" s="1"/>
  <c r="K100" i="3"/>
  <c r="K120" i="3" s="1"/>
  <c r="J145" i="3"/>
  <c r="J165" i="3" s="1"/>
  <c r="J166" i="3" s="1"/>
  <c r="J104" i="3"/>
  <c r="J124" i="3" s="1"/>
  <c r="J125" i="3" s="1"/>
  <c r="J167" i="3" s="1"/>
  <c r="J18" i="3" s="1"/>
  <c r="I5" i="4" s="1"/>
  <c r="H35" i="3"/>
  <c r="H74" i="3"/>
  <c r="N39" i="3"/>
  <c r="N78" i="3"/>
  <c r="K42" i="3"/>
  <c r="K81" i="3"/>
  <c r="B17" i="6"/>
  <c r="C17" i="6" s="1"/>
  <c r="A18" i="6"/>
  <c r="L36" i="3" l="1"/>
  <c r="L75" i="3"/>
  <c r="F97" i="3"/>
  <c r="F117" i="3" s="1"/>
  <c r="F138" i="3"/>
  <c r="F158" i="3" s="1"/>
  <c r="K43" i="3"/>
  <c r="K82" i="3"/>
  <c r="H36" i="3"/>
  <c r="H75" i="3"/>
  <c r="L135" i="3"/>
  <c r="L155" i="3" s="1"/>
  <c r="L94" i="3"/>
  <c r="L114" i="3" s="1"/>
  <c r="F39" i="3"/>
  <c r="F78" i="3"/>
  <c r="K101" i="3"/>
  <c r="K121" i="3" s="1"/>
  <c r="K142" i="3"/>
  <c r="K162" i="3" s="1"/>
  <c r="D36" i="3"/>
  <c r="D75" i="3"/>
  <c r="I137" i="3"/>
  <c r="I157" i="3" s="1"/>
  <c r="I96" i="3"/>
  <c r="I116" i="3" s="1"/>
  <c r="H135" i="3"/>
  <c r="H155" i="3" s="1"/>
  <c r="H94" i="3"/>
  <c r="H114" i="3" s="1"/>
  <c r="B18" i="6"/>
  <c r="C18" i="6" s="1"/>
  <c r="A19" i="6"/>
  <c r="N98" i="3"/>
  <c r="N118" i="3" s="1"/>
  <c r="N139" i="3"/>
  <c r="N159" i="3" s="1"/>
  <c r="N40" i="3"/>
  <c r="N79" i="3"/>
  <c r="D135" i="3"/>
  <c r="D155" i="3" s="1"/>
  <c r="D94" i="3"/>
  <c r="D114" i="3" s="1"/>
  <c r="I38" i="3"/>
  <c r="I77" i="3"/>
  <c r="H37" i="3" l="1"/>
  <c r="H76" i="3"/>
  <c r="F98" i="3"/>
  <c r="F118" i="3" s="1"/>
  <c r="F139" i="3"/>
  <c r="F159" i="3" s="1"/>
  <c r="I97" i="3"/>
  <c r="I117" i="3" s="1"/>
  <c r="I138" i="3"/>
  <c r="I158" i="3" s="1"/>
  <c r="I39" i="3"/>
  <c r="I78" i="3"/>
  <c r="N41" i="3"/>
  <c r="N80" i="3"/>
  <c r="K102" i="3"/>
  <c r="K122" i="3" s="1"/>
  <c r="K143" i="3"/>
  <c r="K163" i="3" s="1"/>
  <c r="L136" i="3"/>
  <c r="L156" i="3" s="1"/>
  <c r="L95" i="3"/>
  <c r="L115" i="3" s="1"/>
  <c r="D37" i="3"/>
  <c r="D76" i="3"/>
  <c r="H136" i="3"/>
  <c r="H156" i="3" s="1"/>
  <c r="H95" i="3"/>
  <c r="H115" i="3" s="1"/>
  <c r="N140" i="3"/>
  <c r="N160" i="3" s="1"/>
  <c r="N99" i="3"/>
  <c r="N119" i="3" s="1"/>
  <c r="A20" i="6"/>
  <c r="B19" i="6"/>
  <c r="C19" i="6" s="1"/>
  <c r="F40" i="3"/>
  <c r="F79" i="3"/>
  <c r="D136" i="3"/>
  <c r="D156" i="3" s="1"/>
  <c r="D95" i="3"/>
  <c r="D115" i="3" s="1"/>
  <c r="K44" i="3"/>
  <c r="K84" i="3" s="1"/>
  <c r="K83" i="3"/>
  <c r="L37" i="3"/>
  <c r="L76" i="3"/>
  <c r="K144" i="3" l="1"/>
  <c r="K164" i="3" s="1"/>
  <c r="K103" i="3"/>
  <c r="K123" i="3" s="1"/>
  <c r="F140" i="3"/>
  <c r="F160" i="3" s="1"/>
  <c r="F99" i="3"/>
  <c r="F119" i="3" s="1"/>
  <c r="D96" i="3"/>
  <c r="D116" i="3" s="1"/>
  <c r="D137" i="3"/>
  <c r="D157" i="3" s="1"/>
  <c r="I98" i="3"/>
  <c r="I118" i="3" s="1"/>
  <c r="I139" i="3"/>
  <c r="I159" i="3" s="1"/>
  <c r="L96" i="3"/>
  <c r="L116" i="3" s="1"/>
  <c r="L137" i="3"/>
  <c r="L157" i="3" s="1"/>
  <c r="K145" i="3"/>
  <c r="K165" i="3" s="1"/>
  <c r="K166" i="3" s="1"/>
  <c r="K104" i="3"/>
  <c r="K124" i="3" s="1"/>
  <c r="K125" i="3" s="1"/>
  <c r="K167" i="3" s="1"/>
  <c r="K18" i="3" s="1"/>
  <c r="J5" i="4" s="1"/>
  <c r="F41" i="3"/>
  <c r="F80" i="3"/>
  <c r="D38" i="3"/>
  <c r="D77" i="3"/>
  <c r="I40" i="3"/>
  <c r="I79" i="3"/>
  <c r="N141" i="3"/>
  <c r="N161" i="3" s="1"/>
  <c r="N100" i="3"/>
  <c r="N120" i="3" s="1"/>
  <c r="H96" i="3"/>
  <c r="H116" i="3" s="1"/>
  <c r="H137" i="3"/>
  <c r="H157" i="3" s="1"/>
  <c r="L38" i="3"/>
  <c r="L77" i="3"/>
  <c r="A21" i="6"/>
  <c r="B20" i="6"/>
  <c r="C20" i="6" s="1"/>
  <c r="N42" i="3"/>
  <c r="N81" i="3"/>
  <c r="H38" i="3"/>
  <c r="H77" i="3"/>
  <c r="L138" i="3" l="1"/>
  <c r="L158" i="3" s="1"/>
  <c r="L97" i="3"/>
  <c r="L117" i="3" s="1"/>
  <c r="D138" i="3"/>
  <c r="D158" i="3" s="1"/>
  <c r="D97" i="3"/>
  <c r="D117" i="3" s="1"/>
  <c r="N43" i="3"/>
  <c r="N82" i="3"/>
  <c r="L39" i="3"/>
  <c r="L78" i="3"/>
  <c r="D39" i="3"/>
  <c r="D78" i="3"/>
  <c r="N142" i="3"/>
  <c r="N162" i="3" s="1"/>
  <c r="N101" i="3"/>
  <c r="N121" i="3" s="1"/>
  <c r="I140" i="3"/>
  <c r="I160" i="3" s="1"/>
  <c r="I99" i="3"/>
  <c r="I119" i="3" s="1"/>
  <c r="F141" i="3"/>
  <c r="F161" i="3" s="1"/>
  <c r="F100" i="3"/>
  <c r="F120" i="3" s="1"/>
  <c r="H138" i="3"/>
  <c r="H158" i="3" s="1"/>
  <c r="H97" i="3"/>
  <c r="H117" i="3" s="1"/>
  <c r="H78" i="3"/>
  <c r="H39" i="3"/>
  <c r="B21" i="6"/>
  <c r="C21" i="6" s="1"/>
  <c r="A22" i="6"/>
  <c r="I41" i="3"/>
  <c r="I80" i="3"/>
  <c r="F42" i="3"/>
  <c r="F81" i="3"/>
  <c r="L40" i="3" l="1"/>
  <c r="L79" i="3"/>
  <c r="I42" i="3"/>
  <c r="I81" i="3"/>
  <c r="H139" i="3"/>
  <c r="H159" i="3" s="1"/>
  <c r="H98" i="3"/>
  <c r="H118" i="3" s="1"/>
  <c r="B22" i="6"/>
  <c r="C22" i="6" s="1"/>
  <c r="A23" i="6"/>
  <c r="D139" i="3"/>
  <c r="D159" i="3" s="1"/>
  <c r="D98" i="3"/>
  <c r="D118" i="3" s="1"/>
  <c r="N143" i="3"/>
  <c r="N163" i="3" s="1"/>
  <c r="N102" i="3"/>
  <c r="N122" i="3" s="1"/>
  <c r="L139" i="3"/>
  <c r="L159" i="3" s="1"/>
  <c r="L98" i="3"/>
  <c r="L118" i="3" s="1"/>
  <c r="F142" i="3"/>
  <c r="F162" i="3" s="1"/>
  <c r="F101" i="3"/>
  <c r="F121" i="3" s="1"/>
  <c r="F43" i="3"/>
  <c r="F82" i="3"/>
  <c r="I141" i="3"/>
  <c r="I161" i="3" s="1"/>
  <c r="I100" i="3"/>
  <c r="I120" i="3" s="1"/>
  <c r="H40" i="3"/>
  <c r="H79" i="3"/>
  <c r="D40" i="3"/>
  <c r="D79" i="3"/>
  <c r="N44" i="3"/>
  <c r="N84" i="3" s="1"/>
  <c r="N83" i="3"/>
  <c r="D140" i="3" l="1"/>
  <c r="D160" i="3" s="1"/>
  <c r="D99" i="3"/>
  <c r="D119" i="3" s="1"/>
  <c r="A24" i="6"/>
  <c r="B23" i="6"/>
  <c r="C23" i="6" s="1"/>
  <c r="I101" i="3"/>
  <c r="I121" i="3" s="1"/>
  <c r="I142" i="3"/>
  <c r="I162" i="3" s="1"/>
  <c r="I43" i="3"/>
  <c r="I82" i="3"/>
  <c r="L140" i="3"/>
  <c r="L160" i="3" s="1"/>
  <c r="L99" i="3"/>
  <c r="L119" i="3" s="1"/>
  <c r="D41" i="3"/>
  <c r="D80" i="3"/>
  <c r="N103" i="3"/>
  <c r="N123" i="3" s="1"/>
  <c r="N144" i="3"/>
  <c r="N164" i="3" s="1"/>
  <c r="H140" i="3"/>
  <c r="H160" i="3" s="1"/>
  <c r="H99" i="3"/>
  <c r="H119" i="3" s="1"/>
  <c r="F102" i="3"/>
  <c r="F122" i="3" s="1"/>
  <c r="F143" i="3"/>
  <c r="F163" i="3" s="1"/>
  <c r="N145" i="3"/>
  <c r="N165" i="3" s="1"/>
  <c r="N166" i="3" s="1"/>
  <c r="N104" i="3"/>
  <c r="N124" i="3" s="1"/>
  <c r="N125" i="3" s="1"/>
  <c r="N167" i="3" s="1"/>
  <c r="N18" i="3" s="1"/>
  <c r="M5" i="4" s="1"/>
  <c r="H41" i="3"/>
  <c r="H80" i="3"/>
  <c r="F44" i="3"/>
  <c r="F84" i="3" s="1"/>
  <c r="F83" i="3"/>
  <c r="L41" i="3"/>
  <c r="L80" i="3"/>
  <c r="I143" i="3" l="1"/>
  <c r="I163" i="3" s="1"/>
  <c r="I102" i="3"/>
  <c r="I122" i="3" s="1"/>
  <c r="F144" i="3"/>
  <c r="F164" i="3" s="1"/>
  <c r="F103" i="3"/>
  <c r="F123" i="3" s="1"/>
  <c r="D42" i="3"/>
  <c r="D81" i="3"/>
  <c r="I83" i="3"/>
  <c r="I44" i="3"/>
  <c r="I84" i="3" s="1"/>
  <c r="L100" i="3"/>
  <c r="L120" i="3" s="1"/>
  <c r="L141" i="3"/>
  <c r="L161" i="3" s="1"/>
  <c r="H100" i="3"/>
  <c r="H120" i="3" s="1"/>
  <c r="H141" i="3"/>
  <c r="H161" i="3" s="1"/>
  <c r="D141" i="3"/>
  <c r="D161" i="3" s="1"/>
  <c r="D100" i="3"/>
  <c r="D120" i="3" s="1"/>
  <c r="F145" i="3"/>
  <c r="F165" i="3" s="1"/>
  <c r="F166" i="3" s="1"/>
  <c r="F104" i="3"/>
  <c r="F124" i="3" s="1"/>
  <c r="A25" i="6"/>
  <c r="B24" i="6"/>
  <c r="C24" i="6" s="1"/>
  <c r="L42" i="3"/>
  <c r="L81" i="3"/>
  <c r="H42" i="3"/>
  <c r="H81" i="3"/>
  <c r="H142" i="3" l="1"/>
  <c r="H162" i="3" s="1"/>
  <c r="H101" i="3"/>
  <c r="H121" i="3" s="1"/>
  <c r="I144" i="3"/>
  <c r="I164" i="3" s="1"/>
  <c r="I103" i="3"/>
  <c r="I123" i="3" s="1"/>
  <c r="H43" i="3"/>
  <c r="H82" i="3"/>
  <c r="B25" i="6"/>
  <c r="C25" i="6" s="1"/>
  <c r="A26" i="6"/>
  <c r="D142" i="3"/>
  <c r="D162" i="3" s="1"/>
  <c r="D101" i="3"/>
  <c r="D121" i="3" s="1"/>
  <c r="L82" i="3"/>
  <c r="L43" i="3"/>
  <c r="I145" i="3"/>
  <c r="I165" i="3" s="1"/>
  <c r="I104" i="3"/>
  <c r="I124" i="3" s="1"/>
  <c r="L142" i="3"/>
  <c r="L162" i="3" s="1"/>
  <c r="L101" i="3"/>
  <c r="L121" i="3" s="1"/>
  <c r="F125" i="3"/>
  <c r="F167" i="3" s="1"/>
  <c r="F18" i="3" s="1"/>
  <c r="E5" i="4" s="1"/>
  <c r="D82" i="3"/>
  <c r="D43" i="3"/>
  <c r="L143" i="3" l="1"/>
  <c r="L163" i="3" s="1"/>
  <c r="L102" i="3"/>
  <c r="L122" i="3" s="1"/>
  <c r="L44" i="3"/>
  <c r="L84" i="3" s="1"/>
  <c r="L83" i="3"/>
  <c r="B26" i="6"/>
  <c r="C26" i="6" s="1"/>
  <c r="A27" i="6"/>
  <c r="D44" i="3"/>
  <c r="D84" i="3" s="1"/>
  <c r="D83" i="3"/>
  <c r="D143" i="3"/>
  <c r="D163" i="3" s="1"/>
  <c r="D102" i="3"/>
  <c r="D122" i="3" s="1"/>
  <c r="I125" i="3"/>
  <c r="H143" i="3"/>
  <c r="H163" i="3" s="1"/>
  <c r="H102" i="3"/>
  <c r="H122" i="3" s="1"/>
  <c r="I166" i="3"/>
  <c r="H44" i="3"/>
  <c r="H84" i="3" s="1"/>
  <c r="H83" i="3"/>
  <c r="I167" i="3" l="1"/>
  <c r="I18" i="3" s="1"/>
  <c r="H5" i="4" s="1"/>
  <c r="D104" i="3"/>
  <c r="D124" i="3" s="1"/>
  <c r="D145" i="3"/>
  <c r="D165" i="3" s="1"/>
  <c r="D166" i="3" s="1"/>
  <c r="L104" i="3"/>
  <c r="L124" i="3" s="1"/>
  <c r="L125" i="3" s="1"/>
  <c r="L145" i="3"/>
  <c r="L165" i="3" s="1"/>
  <c r="A28" i="6"/>
  <c r="B27" i="6"/>
  <c r="C27" i="6" s="1"/>
  <c r="H145" i="3"/>
  <c r="H165" i="3" s="1"/>
  <c r="H166" i="3" s="1"/>
  <c r="H104" i="3"/>
  <c r="H124" i="3" s="1"/>
  <c r="D144" i="3"/>
  <c r="D164" i="3" s="1"/>
  <c r="D103" i="3"/>
  <c r="D123" i="3" s="1"/>
  <c r="L144" i="3"/>
  <c r="L164" i="3" s="1"/>
  <c r="L103" i="3"/>
  <c r="L123" i="3" s="1"/>
  <c r="H103" i="3"/>
  <c r="H123" i="3" s="1"/>
  <c r="H144" i="3"/>
  <c r="H164" i="3" s="1"/>
  <c r="A29" i="6" l="1"/>
  <c r="B28" i="6"/>
  <c r="C28" i="6" s="1"/>
  <c r="D125" i="3"/>
  <c r="D167" i="3" s="1"/>
  <c r="D18" i="3" s="1"/>
  <c r="C5" i="4" s="1"/>
  <c r="H125" i="3"/>
  <c r="H167" i="3" s="1"/>
  <c r="H18" i="3" s="1"/>
  <c r="G5" i="4" s="1"/>
  <c r="L166" i="3"/>
  <c r="L167" i="3" s="1"/>
  <c r="L18" i="3" s="1"/>
  <c r="K5" i="4" s="1"/>
  <c r="B3" i="5" l="1"/>
  <c r="B29" i="6"/>
  <c r="C29" i="6" s="1"/>
  <c r="A30" i="6"/>
  <c r="B30" i="6" l="1"/>
  <c r="C30" i="6" s="1"/>
  <c r="A31" i="6"/>
  <c r="A32" i="6" l="1"/>
  <c r="B31" i="6"/>
  <c r="C31" i="6" s="1"/>
  <c r="A33" i="6" l="1"/>
  <c r="B32" i="6"/>
  <c r="C32" i="6" s="1"/>
  <c r="B33" i="6" l="1"/>
  <c r="C33" i="6" s="1"/>
  <c r="A34" i="6"/>
  <c r="B34" i="6" l="1"/>
  <c r="C34" i="6" s="1"/>
  <c r="A35" i="6"/>
  <c r="A36" i="6" l="1"/>
  <c r="B35" i="6"/>
  <c r="C35" i="6" s="1"/>
  <c r="A37" i="6" l="1"/>
  <c r="B36" i="6"/>
  <c r="C36" i="6" s="1"/>
  <c r="B37" i="6" l="1"/>
  <c r="C37" i="6" s="1"/>
  <c r="A38" i="6"/>
  <c r="B38" i="6" l="1"/>
  <c r="C38" i="6" s="1"/>
  <c r="F9" i="6" s="1"/>
  <c r="A39" i="6"/>
  <c r="A40" i="6" l="1"/>
  <c r="B39" i="6"/>
  <c r="C39" i="6" s="1"/>
  <c r="F13" i="6"/>
  <c r="B9" i="4" s="1"/>
  <c r="B10" i="4" s="1"/>
  <c r="B11" i="4" l="1"/>
  <c r="B40" i="6"/>
  <c r="C40" i="6" s="1"/>
  <c r="A41" i="6"/>
  <c r="B17" i="4" l="1"/>
  <c r="B14" i="4"/>
  <c r="B12" i="4"/>
  <c r="B15" i="4"/>
  <c r="B13" i="4"/>
  <c r="B16" i="4"/>
  <c r="B41" i="6"/>
  <c r="C41" i="6" s="1"/>
  <c r="A42" i="6"/>
  <c r="A43" i="6" l="1"/>
  <c r="B42" i="6"/>
  <c r="C42" i="6" s="1"/>
  <c r="A44" i="6" l="1"/>
  <c r="B43" i="6"/>
  <c r="C43" i="6" s="1"/>
  <c r="B44" i="6" l="1"/>
  <c r="C44" i="6" s="1"/>
  <c r="A45" i="6"/>
  <c r="B45" i="6" l="1"/>
  <c r="C45" i="6" s="1"/>
  <c r="A46" i="6"/>
  <c r="A47" i="6" l="1"/>
  <c r="B46" i="6"/>
  <c r="C46" i="6" s="1"/>
  <c r="A48" i="6" l="1"/>
  <c r="B47" i="6"/>
  <c r="C47" i="6" s="1"/>
  <c r="B48" i="6" l="1"/>
  <c r="C48" i="6" s="1"/>
  <c r="A49" i="6"/>
  <c r="B49" i="6" l="1"/>
  <c r="C49" i="6" s="1"/>
  <c r="A50" i="6"/>
  <c r="A51" i="6" l="1"/>
  <c r="B50" i="6"/>
  <c r="C50" i="6" s="1"/>
  <c r="A52" i="6" l="1"/>
  <c r="B51" i="6"/>
  <c r="C51" i="6" s="1"/>
  <c r="B52" i="6" l="1"/>
  <c r="C52" i="6" s="1"/>
  <c r="A53" i="6"/>
  <c r="B53" i="6" l="1"/>
  <c r="C53" i="6" s="1"/>
  <c r="A54" i="6"/>
  <c r="A55" i="6" l="1"/>
  <c r="B54" i="6"/>
  <c r="C54" i="6" s="1"/>
  <c r="A56" i="6" l="1"/>
  <c r="B55" i="6"/>
  <c r="C55" i="6" s="1"/>
  <c r="B56" i="6" l="1"/>
  <c r="C56" i="6" s="1"/>
  <c r="A57" i="6"/>
  <c r="B57" i="6" l="1"/>
  <c r="C57" i="6" s="1"/>
  <c r="A58" i="6"/>
  <c r="A59" i="6" l="1"/>
  <c r="B58" i="6"/>
  <c r="C58" i="6" s="1"/>
  <c r="A60" i="6" l="1"/>
  <c r="B59" i="6"/>
  <c r="C59" i="6" s="1"/>
  <c r="B60" i="6" l="1"/>
  <c r="C60" i="6" s="1"/>
  <c r="A61" i="6"/>
  <c r="B61" i="6" l="1"/>
  <c r="C61" i="6" s="1"/>
  <c r="A62" i="6"/>
  <c r="A63" i="6" l="1"/>
  <c r="B62" i="6"/>
  <c r="C62" i="6" s="1"/>
  <c r="A64" i="6" l="1"/>
  <c r="B63" i="6"/>
  <c r="C63" i="6" s="1"/>
  <c r="B64" i="6" l="1"/>
  <c r="C64" i="6" s="1"/>
  <c r="A65" i="6"/>
  <c r="B65" i="6" l="1"/>
  <c r="C65" i="6" s="1"/>
  <c r="A66" i="6"/>
  <c r="A67" i="6" l="1"/>
  <c r="B66" i="6"/>
  <c r="C66" i="6" s="1"/>
  <c r="G9" i="6" s="1"/>
  <c r="G13" i="6" l="1"/>
  <c r="C9" i="4" s="1"/>
  <c r="C10" i="4" s="1"/>
  <c r="B67" i="6"/>
  <c r="C67" i="6" s="1"/>
  <c r="A68" i="6"/>
  <c r="C11" i="4" l="1"/>
  <c r="B68" i="6"/>
  <c r="C68" i="6" s="1"/>
  <c r="A69" i="6"/>
  <c r="A70" i="6" l="1"/>
  <c r="B69" i="6"/>
  <c r="C69" i="6" s="1"/>
  <c r="C13" i="4"/>
  <c r="C17" i="4"/>
  <c r="C15" i="4"/>
  <c r="C12" i="4"/>
  <c r="C14" i="4"/>
  <c r="C16" i="4"/>
  <c r="A71" i="6" l="1"/>
  <c r="B70" i="6"/>
  <c r="C70" i="6" s="1"/>
  <c r="B71" i="6" l="1"/>
  <c r="C71" i="6" s="1"/>
  <c r="A72" i="6"/>
  <c r="B72" i="6" l="1"/>
  <c r="C72" i="6" s="1"/>
  <c r="A73" i="6"/>
  <c r="A74" i="6" l="1"/>
  <c r="B73" i="6"/>
  <c r="C73" i="6" s="1"/>
  <c r="A75" i="6" l="1"/>
  <c r="B74" i="6"/>
  <c r="C74" i="6" s="1"/>
  <c r="B75" i="6" l="1"/>
  <c r="C75" i="6" s="1"/>
  <c r="A76" i="6"/>
  <c r="B76" i="6" l="1"/>
  <c r="C76" i="6" s="1"/>
  <c r="A77" i="6"/>
  <c r="A78" i="6" l="1"/>
  <c r="B77" i="6"/>
  <c r="C77" i="6" s="1"/>
  <c r="A79" i="6" l="1"/>
  <c r="B78" i="6"/>
  <c r="C78" i="6" s="1"/>
  <c r="B79" i="6" l="1"/>
  <c r="C79" i="6" s="1"/>
  <c r="A80" i="6"/>
  <c r="B80" i="6" l="1"/>
  <c r="C80" i="6" s="1"/>
  <c r="A81" i="6"/>
  <c r="A82" i="6" l="1"/>
  <c r="B81" i="6"/>
  <c r="C81" i="6" s="1"/>
  <c r="A83" i="6" l="1"/>
  <c r="B82" i="6"/>
  <c r="C82" i="6" s="1"/>
  <c r="B83" i="6" l="1"/>
  <c r="C83" i="6" s="1"/>
  <c r="A84" i="6"/>
  <c r="B84" i="6" l="1"/>
  <c r="C84" i="6" s="1"/>
  <c r="A85" i="6"/>
  <c r="A86" i="6" l="1"/>
  <c r="B85" i="6"/>
  <c r="C85" i="6" s="1"/>
  <c r="A87" i="6" l="1"/>
  <c r="B86" i="6"/>
  <c r="C86" i="6" s="1"/>
  <c r="B87" i="6" l="1"/>
  <c r="C87" i="6" s="1"/>
  <c r="A88" i="6"/>
  <c r="B88" i="6" l="1"/>
  <c r="C88" i="6" s="1"/>
  <c r="A89" i="6"/>
  <c r="A90" i="6" l="1"/>
  <c r="B89" i="6"/>
  <c r="C89" i="6" s="1"/>
  <c r="A91" i="6" l="1"/>
  <c r="B90" i="6"/>
  <c r="C90" i="6" s="1"/>
  <c r="B91" i="6" l="1"/>
  <c r="C91" i="6" s="1"/>
  <c r="A92" i="6"/>
  <c r="B92" i="6" l="1"/>
  <c r="C92" i="6" s="1"/>
  <c r="A93" i="6"/>
  <c r="A94" i="6" l="1"/>
  <c r="B93" i="6"/>
  <c r="C93" i="6" s="1"/>
  <c r="A95" i="6" l="1"/>
  <c r="B94" i="6"/>
  <c r="C94" i="6" s="1"/>
  <c r="B95" i="6" l="1"/>
  <c r="C95" i="6" s="1"/>
  <c r="A96" i="6"/>
  <c r="B96" i="6" l="1"/>
  <c r="C96" i="6" s="1"/>
  <c r="A97" i="6"/>
  <c r="A98" i="6" l="1"/>
  <c r="B97" i="6"/>
  <c r="C97" i="6" s="1"/>
  <c r="H9" i="6" s="1"/>
  <c r="H13" i="6" l="1"/>
  <c r="D9" i="4" s="1"/>
  <c r="D10" i="4" s="1"/>
  <c r="B98" i="6"/>
  <c r="C98" i="6" s="1"/>
  <c r="A99" i="6"/>
  <c r="D11" i="4" l="1"/>
  <c r="B99" i="6"/>
  <c r="C99" i="6" s="1"/>
  <c r="A100" i="6"/>
  <c r="A101" i="6" l="1"/>
  <c r="B100" i="6"/>
  <c r="C100" i="6" s="1"/>
  <c r="D15" i="4"/>
  <c r="D13" i="4"/>
  <c r="D16" i="4"/>
  <c r="D12" i="4"/>
  <c r="D14" i="4"/>
  <c r="D17" i="4"/>
  <c r="A102" i="6" l="1"/>
  <c r="B101" i="6"/>
  <c r="C101" i="6" s="1"/>
  <c r="B102" i="6" l="1"/>
  <c r="C102" i="6" s="1"/>
  <c r="A103" i="6"/>
  <c r="B103" i="6" l="1"/>
  <c r="C103" i="6" s="1"/>
  <c r="A104" i="6"/>
  <c r="A105" i="6" l="1"/>
  <c r="B104" i="6"/>
  <c r="C104" i="6" s="1"/>
  <c r="A106" i="6" l="1"/>
  <c r="B105" i="6"/>
  <c r="C105" i="6" s="1"/>
  <c r="B106" i="6" l="1"/>
  <c r="C106" i="6" s="1"/>
  <c r="A107" i="6"/>
  <c r="B107" i="6" l="1"/>
  <c r="C107" i="6" s="1"/>
  <c r="A108" i="6"/>
  <c r="A109" i="6" l="1"/>
  <c r="B108" i="6"/>
  <c r="C108" i="6" s="1"/>
  <c r="A110" i="6" l="1"/>
  <c r="B109" i="6"/>
  <c r="C109" i="6" s="1"/>
  <c r="B110" i="6" l="1"/>
  <c r="C110" i="6" s="1"/>
  <c r="A111" i="6"/>
  <c r="B111" i="6" l="1"/>
  <c r="C111" i="6" s="1"/>
  <c r="A112" i="6"/>
  <c r="A113" i="6" l="1"/>
  <c r="B112" i="6"/>
  <c r="C112" i="6" s="1"/>
  <c r="A114" i="6" l="1"/>
  <c r="B113" i="6"/>
  <c r="C113" i="6" s="1"/>
  <c r="B114" i="6" l="1"/>
  <c r="C114" i="6" s="1"/>
  <c r="A115" i="6"/>
  <c r="B115" i="6" l="1"/>
  <c r="C115" i="6" s="1"/>
  <c r="A116" i="6"/>
  <c r="A117" i="6" l="1"/>
  <c r="B116" i="6"/>
  <c r="C116" i="6" s="1"/>
  <c r="A118" i="6" l="1"/>
  <c r="B117" i="6"/>
  <c r="C117" i="6" s="1"/>
  <c r="B118" i="6" l="1"/>
  <c r="C118" i="6" s="1"/>
  <c r="A119" i="6"/>
  <c r="A120" i="6" l="1"/>
  <c r="B119" i="6"/>
  <c r="C119" i="6" s="1"/>
  <c r="B120" i="6" l="1"/>
  <c r="C120" i="6" s="1"/>
  <c r="A121" i="6"/>
  <c r="B121" i="6" l="1"/>
  <c r="C121" i="6" s="1"/>
  <c r="A122" i="6"/>
  <c r="A123" i="6" l="1"/>
  <c r="B122" i="6"/>
  <c r="C122" i="6" s="1"/>
  <c r="A124" i="6" l="1"/>
  <c r="B123" i="6"/>
  <c r="C123" i="6" s="1"/>
  <c r="B124" i="6" l="1"/>
  <c r="C124" i="6" s="1"/>
  <c r="A125" i="6"/>
  <c r="B125" i="6" l="1"/>
  <c r="C125" i="6" s="1"/>
  <c r="A126" i="6"/>
  <c r="A127" i="6" l="1"/>
  <c r="B126" i="6"/>
  <c r="C126" i="6" s="1"/>
  <c r="B127" i="6" l="1"/>
  <c r="C127" i="6" s="1"/>
  <c r="I9" i="6" s="1"/>
  <c r="A128" i="6"/>
  <c r="B128" i="6" l="1"/>
  <c r="C128" i="6" s="1"/>
  <c r="A129" i="6"/>
  <c r="I13" i="6"/>
  <c r="E9" i="4"/>
  <c r="E10" i="4" s="1"/>
  <c r="E11" i="4" l="1"/>
  <c r="A130" i="6"/>
  <c r="B129" i="6"/>
  <c r="C129" i="6" s="1"/>
  <c r="A131" i="6" l="1"/>
  <c r="B130" i="6"/>
  <c r="C130" i="6" s="1"/>
  <c r="E12" i="4"/>
  <c r="E14" i="4"/>
  <c r="E16" i="4"/>
  <c r="E13" i="4"/>
  <c r="E17" i="4"/>
  <c r="E15" i="4"/>
  <c r="B131" i="6" l="1"/>
  <c r="C131" i="6" s="1"/>
  <c r="A132" i="6"/>
  <c r="B132" i="6" l="1"/>
  <c r="C132" i="6" s="1"/>
  <c r="A133" i="6"/>
  <c r="A134" i="6" l="1"/>
  <c r="B133" i="6"/>
  <c r="C133" i="6" s="1"/>
  <c r="A135" i="6" l="1"/>
  <c r="B134" i="6"/>
  <c r="C134" i="6" s="1"/>
  <c r="B135" i="6" l="1"/>
  <c r="C135" i="6" s="1"/>
  <c r="A136" i="6"/>
  <c r="B136" i="6" l="1"/>
  <c r="C136" i="6" s="1"/>
  <c r="A137" i="6"/>
  <c r="A138" i="6" l="1"/>
  <c r="B137" i="6"/>
  <c r="C137" i="6" s="1"/>
  <c r="A139" i="6" l="1"/>
  <c r="B138" i="6"/>
  <c r="C138" i="6" s="1"/>
  <c r="B139" i="6" l="1"/>
  <c r="C139" i="6" s="1"/>
  <c r="A140" i="6"/>
  <c r="B140" i="6" l="1"/>
  <c r="C140" i="6" s="1"/>
  <c r="A141" i="6"/>
  <c r="A142" i="6" l="1"/>
  <c r="B141" i="6"/>
  <c r="C141" i="6" s="1"/>
  <c r="A143" i="6" l="1"/>
  <c r="B142" i="6"/>
  <c r="C142" i="6" s="1"/>
  <c r="B143" i="6" l="1"/>
  <c r="C143" i="6" s="1"/>
  <c r="A144" i="6"/>
  <c r="B144" i="6" l="1"/>
  <c r="C144" i="6" s="1"/>
  <c r="A145" i="6"/>
  <c r="A146" i="6" l="1"/>
  <c r="B145" i="6"/>
  <c r="C145" i="6" s="1"/>
  <c r="A147" i="6" l="1"/>
  <c r="B146" i="6"/>
  <c r="C146" i="6" s="1"/>
  <c r="B147" i="6" l="1"/>
  <c r="C147" i="6" s="1"/>
  <c r="A148" i="6"/>
  <c r="B148" i="6" l="1"/>
  <c r="C148" i="6" s="1"/>
  <c r="A149" i="6"/>
  <c r="A150" i="6" l="1"/>
  <c r="B149" i="6"/>
  <c r="C149" i="6" s="1"/>
  <c r="A151" i="6" l="1"/>
  <c r="B150" i="6"/>
  <c r="C150" i="6" s="1"/>
  <c r="B151" i="6" l="1"/>
  <c r="C151" i="6" s="1"/>
  <c r="A152" i="6"/>
  <c r="B152" i="6" l="1"/>
  <c r="C152" i="6" s="1"/>
  <c r="A153" i="6"/>
  <c r="A154" i="6" l="1"/>
  <c r="B153" i="6"/>
  <c r="C153" i="6" s="1"/>
  <c r="A155" i="6" l="1"/>
  <c r="B154" i="6"/>
  <c r="C154" i="6" s="1"/>
  <c r="B155" i="6" l="1"/>
  <c r="C155" i="6" s="1"/>
  <c r="A156" i="6"/>
  <c r="B156" i="6" l="1"/>
  <c r="C156" i="6" s="1"/>
  <c r="A157" i="6"/>
  <c r="A158" i="6" l="1"/>
  <c r="B157" i="6"/>
  <c r="C157" i="6" s="1"/>
  <c r="B158" i="6" l="1"/>
  <c r="C158" i="6" s="1"/>
  <c r="J9" i="6" s="1"/>
  <c r="A159" i="6"/>
  <c r="B159" i="6" l="1"/>
  <c r="C159" i="6" s="1"/>
  <c r="A160" i="6"/>
  <c r="J13" i="6"/>
  <c r="F9" i="4"/>
  <c r="F10" i="4" s="1"/>
  <c r="F11" i="4" l="1"/>
  <c r="A161" i="6"/>
  <c r="B160" i="6"/>
  <c r="C160" i="6" s="1"/>
  <c r="A162" i="6" l="1"/>
  <c r="B161" i="6"/>
  <c r="C161" i="6" s="1"/>
  <c r="F16" i="4"/>
  <c r="F12" i="4"/>
  <c r="F14" i="4"/>
  <c r="F17" i="4"/>
  <c r="F13" i="4"/>
  <c r="F15" i="4"/>
  <c r="B162" i="6" l="1"/>
  <c r="C162" i="6" s="1"/>
  <c r="A163" i="6"/>
  <c r="B163" i="6" l="1"/>
  <c r="C163" i="6" s="1"/>
  <c r="A164" i="6"/>
  <c r="A165" i="6" l="1"/>
  <c r="B164" i="6"/>
  <c r="C164" i="6" s="1"/>
  <c r="A166" i="6" l="1"/>
  <c r="B165" i="6"/>
  <c r="C165" i="6" s="1"/>
  <c r="B166" i="6" l="1"/>
  <c r="C166" i="6" s="1"/>
  <c r="A167" i="6"/>
  <c r="B167" i="6" l="1"/>
  <c r="C167" i="6" s="1"/>
  <c r="A168" i="6"/>
  <c r="A169" i="6" l="1"/>
  <c r="B168" i="6"/>
  <c r="C168" i="6" s="1"/>
  <c r="A170" i="6" l="1"/>
  <c r="B169" i="6"/>
  <c r="C169" i="6" s="1"/>
  <c r="B170" i="6" l="1"/>
  <c r="C170" i="6" s="1"/>
  <c r="A171" i="6"/>
  <c r="B171" i="6" l="1"/>
  <c r="C171" i="6" s="1"/>
  <c r="A172" i="6"/>
  <c r="A173" i="6" l="1"/>
  <c r="B172" i="6"/>
  <c r="C172" i="6" s="1"/>
  <c r="A174" i="6" l="1"/>
  <c r="B173" i="6"/>
  <c r="C173" i="6" s="1"/>
  <c r="B174" i="6" l="1"/>
  <c r="C174" i="6" s="1"/>
  <c r="A175" i="6"/>
  <c r="B175" i="6" l="1"/>
  <c r="C175" i="6" s="1"/>
  <c r="A176" i="6"/>
  <c r="A177" i="6" l="1"/>
  <c r="B176" i="6"/>
  <c r="C176" i="6" s="1"/>
  <c r="A178" i="6" l="1"/>
  <c r="B177" i="6"/>
  <c r="C177" i="6" s="1"/>
  <c r="B178" i="6" l="1"/>
  <c r="C178" i="6" s="1"/>
  <c r="A179" i="6"/>
  <c r="B179" i="6" l="1"/>
  <c r="C179" i="6" s="1"/>
  <c r="A180" i="6"/>
  <c r="A181" i="6" l="1"/>
  <c r="B180" i="6"/>
  <c r="C180" i="6" s="1"/>
  <c r="A182" i="6" l="1"/>
  <c r="B181" i="6"/>
  <c r="C181" i="6" s="1"/>
  <c r="B182" i="6" l="1"/>
  <c r="C182" i="6" s="1"/>
  <c r="A183" i="6"/>
  <c r="B183" i="6" l="1"/>
  <c r="C183" i="6" s="1"/>
  <c r="A184" i="6"/>
  <c r="A185" i="6" l="1"/>
  <c r="B184" i="6"/>
  <c r="C184" i="6" s="1"/>
  <c r="A186" i="6" l="1"/>
  <c r="B185" i="6"/>
  <c r="C185" i="6" s="1"/>
  <c r="B186" i="6" l="1"/>
  <c r="C186" i="6" s="1"/>
  <c r="A187" i="6"/>
  <c r="B187" i="6" l="1"/>
  <c r="C187" i="6" s="1"/>
  <c r="A188" i="6"/>
  <c r="A189" i="6" l="1"/>
  <c r="B188" i="6"/>
  <c r="C188" i="6" s="1"/>
  <c r="K9" i="6" s="1"/>
  <c r="K13" i="6" l="1"/>
  <c r="G9" i="4" s="1"/>
  <c r="G10" i="4" s="1"/>
  <c r="G11" i="4" s="1"/>
  <c r="B189" i="6"/>
  <c r="C189" i="6" s="1"/>
  <c r="A190" i="6"/>
  <c r="G13" i="4" l="1"/>
  <c r="G17" i="4"/>
  <c r="G14" i="4"/>
  <c r="G15" i="4"/>
  <c r="G12" i="4"/>
  <c r="G16" i="4"/>
  <c r="B190" i="6"/>
  <c r="C190" i="6" s="1"/>
  <c r="A191" i="6"/>
  <c r="A192" i="6" l="1"/>
  <c r="B191" i="6"/>
  <c r="C191" i="6" s="1"/>
  <c r="A193" i="6" l="1"/>
  <c r="B192" i="6"/>
  <c r="C192" i="6" s="1"/>
  <c r="B193" i="6" l="1"/>
  <c r="C193" i="6" s="1"/>
  <c r="A194" i="6"/>
  <c r="B194" i="6" l="1"/>
  <c r="C194" i="6" s="1"/>
  <c r="A195" i="6"/>
  <c r="A196" i="6" l="1"/>
  <c r="B195" i="6"/>
  <c r="C195" i="6" s="1"/>
  <c r="A197" i="6" l="1"/>
  <c r="B196" i="6"/>
  <c r="C196" i="6" s="1"/>
  <c r="B197" i="6" l="1"/>
  <c r="C197" i="6" s="1"/>
  <c r="A198" i="6"/>
  <c r="B198" i="6" l="1"/>
  <c r="C198" i="6" s="1"/>
  <c r="A199" i="6"/>
  <c r="A200" i="6" l="1"/>
  <c r="B199" i="6"/>
  <c r="C199" i="6" s="1"/>
  <c r="A201" i="6" l="1"/>
  <c r="B200" i="6"/>
  <c r="C200" i="6" s="1"/>
  <c r="B201" i="6" l="1"/>
  <c r="C201" i="6" s="1"/>
  <c r="A202" i="6"/>
  <c r="B202" i="6" l="1"/>
  <c r="C202" i="6" s="1"/>
  <c r="A203" i="6"/>
  <c r="A204" i="6" l="1"/>
  <c r="B203" i="6"/>
  <c r="C203" i="6" s="1"/>
  <c r="A205" i="6" l="1"/>
  <c r="B204" i="6"/>
  <c r="C204" i="6" s="1"/>
  <c r="B205" i="6" l="1"/>
  <c r="C205" i="6" s="1"/>
  <c r="A206" i="6"/>
  <c r="B206" i="6" l="1"/>
  <c r="C206" i="6" s="1"/>
  <c r="A207" i="6"/>
  <c r="A208" i="6" l="1"/>
  <c r="B207" i="6"/>
  <c r="C207" i="6" s="1"/>
  <c r="A209" i="6" l="1"/>
  <c r="B208" i="6"/>
  <c r="C208" i="6" s="1"/>
  <c r="B209" i="6" l="1"/>
  <c r="C209" i="6" s="1"/>
  <c r="A210" i="6"/>
  <c r="B210" i="6" l="1"/>
  <c r="C210" i="6" s="1"/>
  <c r="A211" i="6"/>
  <c r="A212" i="6" l="1"/>
  <c r="B211" i="6"/>
  <c r="C211" i="6" s="1"/>
  <c r="A213" i="6" l="1"/>
  <c r="B212" i="6"/>
  <c r="C212" i="6" s="1"/>
  <c r="B213" i="6" l="1"/>
  <c r="C213" i="6" s="1"/>
  <c r="A214" i="6"/>
  <c r="B214" i="6" l="1"/>
  <c r="C214" i="6" s="1"/>
  <c r="A215" i="6"/>
  <c r="A216" i="6" l="1"/>
  <c r="B215" i="6"/>
  <c r="C215" i="6" s="1"/>
  <c r="A217" i="6" l="1"/>
  <c r="B216" i="6"/>
  <c r="C216" i="6" s="1"/>
  <c r="B217" i="6" l="1"/>
  <c r="C217" i="6" s="1"/>
  <c r="A218" i="6"/>
  <c r="B218" i="6" l="1"/>
  <c r="C218" i="6" s="1"/>
  <c r="A219" i="6"/>
  <c r="A220" i="6" l="1"/>
  <c r="B219" i="6"/>
  <c r="C219" i="6" s="1"/>
  <c r="L9" i="6" s="1"/>
  <c r="L13" i="6" l="1"/>
  <c r="H9" i="4" s="1"/>
  <c r="H10" i="4" s="1"/>
  <c r="H11" i="4" s="1"/>
  <c r="B220" i="6"/>
  <c r="C220" i="6" s="1"/>
  <c r="A221" i="6"/>
  <c r="H15" i="4" l="1"/>
  <c r="H13" i="4"/>
  <c r="H12" i="4"/>
  <c r="H14" i="4"/>
  <c r="H17" i="4"/>
  <c r="H16" i="4"/>
  <c r="B221" i="6"/>
  <c r="C221" i="6" s="1"/>
  <c r="A222" i="6"/>
  <c r="A223" i="6" l="1"/>
  <c r="B222" i="6"/>
  <c r="C222" i="6" s="1"/>
  <c r="A224" i="6" l="1"/>
  <c r="B223" i="6"/>
  <c r="C223" i="6" s="1"/>
  <c r="B224" i="6" l="1"/>
  <c r="C224" i="6" s="1"/>
  <c r="A225" i="6"/>
  <c r="B225" i="6" l="1"/>
  <c r="C225" i="6" s="1"/>
  <c r="A226" i="6"/>
  <c r="A227" i="6" l="1"/>
  <c r="B226" i="6"/>
  <c r="C226" i="6" s="1"/>
  <c r="A228" i="6" l="1"/>
  <c r="B227" i="6"/>
  <c r="C227" i="6" s="1"/>
  <c r="B228" i="6" l="1"/>
  <c r="C228" i="6" s="1"/>
  <c r="A229" i="6"/>
  <c r="B229" i="6" l="1"/>
  <c r="C229" i="6" s="1"/>
  <c r="A230" i="6"/>
  <c r="A231" i="6" l="1"/>
  <c r="B230" i="6"/>
  <c r="C230" i="6" s="1"/>
  <c r="A232" i="6" l="1"/>
  <c r="B231" i="6"/>
  <c r="C231" i="6" s="1"/>
  <c r="B232" i="6" l="1"/>
  <c r="C232" i="6" s="1"/>
  <c r="A233" i="6"/>
  <c r="B233" i="6" l="1"/>
  <c r="C233" i="6" s="1"/>
  <c r="A234" i="6"/>
  <c r="A235" i="6" l="1"/>
  <c r="B234" i="6"/>
  <c r="C234" i="6" s="1"/>
  <c r="A236" i="6" l="1"/>
  <c r="B235" i="6"/>
  <c r="C235" i="6" s="1"/>
  <c r="B236" i="6" l="1"/>
  <c r="C236" i="6" s="1"/>
  <c r="A237" i="6"/>
  <c r="B237" i="6" l="1"/>
  <c r="C237" i="6" s="1"/>
  <c r="A238" i="6"/>
  <c r="A239" i="6" l="1"/>
  <c r="B238" i="6"/>
  <c r="C238" i="6" s="1"/>
  <c r="A240" i="6" l="1"/>
  <c r="B239" i="6"/>
  <c r="C239" i="6" s="1"/>
  <c r="B240" i="6" l="1"/>
  <c r="C240" i="6" s="1"/>
  <c r="A241" i="6"/>
  <c r="B241" i="6" l="1"/>
  <c r="C241" i="6" s="1"/>
  <c r="A242" i="6"/>
  <c r="A243" i="6" l="1"/>
  <c r="B242" i="6"/>
  <c r="C242" i="6" s="1"/>
  <c r="A244" i="6" l="1"/>
  <c r="B243" i="6"/>
  <c r="C243" i="6" s="1"/>
  <c r="B244" i="6" l="1"/>
  <c r="C244" i="6" s="1"/>
  <c r="A245" i="6"/>
  <c r="B245" i="6" l="1"/>
  <c r="C245" i="6" s="1"/>
  <c r="A246" i="6"/>
  <c r="A247" i="6" l="1"/>
  <c r="B246" i="6"/>
  <c r="C246" i="6" s="1"/>
  <c r="A248" i="6" l="1"/>
  <c r="B247" i="6"/>
  <c r="C247" i="6" s="1"/>
  <c r="B248" i="6" l="1"/>
  <c r="C248" i="6" s="1"/>
  <c r="A249" i="6"/>
  <c r="B249" i="6" l="1"/>
  <c r="C249" i="6" s="1"/>
  <c r="A250" i="6"/>
  <c r="A251" i="6" l="1"/>
  <c r="B250" i="6"/>
  <c r="C250" i="6" s="1"/>
  <c r="H374" i="6" l="1"/>
  <c r="M9" i="6"/>
  <c r="B251" i="6"/>
  <c r="C251" i="6" s="1"/>
  <c r="A252" i="6"/>
  <c r="B252" i="6" l="1"/>
  <c r="C252" i="6" s="1"/>
  <c r="A253" i="6"/>
  <c r="M13" i="6"/>
  <c r="I9" i="4" s="1"/>
  <c r="I10" i="4" s="1"/>
  <c r="I11" i="4" s="1"/>
  <c r="I12" i="4" l="1"/>
  <c r="I14" i="4"/>
  <c r="I16" i="4"/>
  <c r="I15" i="4"/>
  <c r="I13" i="4"/>
  <c r="I17" i="4"/>
  <c r="A254" i="6"/>
  <c r="B253" i="6"/>
  <c r="C253" i="6" s="1"/>
  <c r="A255" i="6" l="1"/>
  <c r="B254" i="6"/>
  <c r="C254" i="6" s="1"/>
  <c r="B255" i="6" l="1"/>
  <c r="C255" i="6" s="1"/>
  <c r="A256" i="6"/>
  <c r="B256" i="6" l="1"/>
  <c r="C256" i="6" s="1"/>
  <c r="A257" i="6"/>
  <c r="A258" i="6" l="1"/>
  <c r="B257" i="6"/>
  <c r="C257" i="6" s="1"/>
  <c r="A259" i="6" l="1"/>
  <c r="B258" i="6"/>
  <c r="C258" i="6" s="1"/>
  <c r="B259" i="6" l="1"/>
  <c r="C259" i="6" s="1"/>
  <c r="A260" i="6"/>
  <c r="B260" i="6" l="1"/>
  <c r="C260" i="6" s="1"/>
  <c r="A261" i="6"/>
  <c r="A262" i="6" l="1"/>
  <c r="B261" i="6"/>
  <c r="C261" i="6" s="1"/>
  <c r="A263" i="6" l="1"/>
  <c r="B262" i="6"/>
  <c r="C262" i="6" s="1"/>
  <c r="B263" i="6" l="1"/>
  <c r="C263" i="6" s="1"/>
  <c r="A264" i="6"/>
  <c r="B264" i="6" l="1"/>
  <c r="C264" i="6" s="1"/>
  <c r="A265" i="6"/>
  <c r="A266" i="6" l="1"/>
  <c r="B265" i="6"/>
  <c r="C265" i="6" s="1"/>
  <c r="A267" i="6" l="1"/>
  <c r="B266" i="6"/>
  <c r="C266" i="6" s="1"/>
  <c r="B267" i="6" l="1"/>
  <c r="C267" i="6" s="1"/>
  <c r="A268" i="6"/>
  <c r="B268" i="6" l="1"/>
  <c r="C268" i="6" s="1"/>
  <c r="A269" i="6"/>
  <c r="A270" i="6" l="1"/>
  <c r="B269" i="6"/>
  <c r="C269" i="6" s="1"/>
  <c r="A271" i="6" l="1"/>
  <c r="B270" i="6"/>
  <c r="C270" i="6" s="1"/>
  <c r="B271" i="6" l="1"/>
  <c r="C271" i="6" s="1"/>
  <c r="A272" i="6"/>
  <c r="B272" i="6" l="1"/>
  <c r="C272" i="6" s="1"/>
  <c r="A273" i="6"/>
  <c r="A274" i="6" l="1"/>
  <c r="B273" i="6"/>
  <c r="C273" i="6" s="1"/>
  <c r="A275" i="6" l="1"/>
  <c r="B274" i="6"/>
  <c r="C274" i="6" s="1"/>
  <c r="B275" i="6" l="1"/>
  <c r="C275" i="6" s="1"/>
  <c r="A276" i="6"/>
  <c r="B276" i="6" l="1"/>
  <c r="C276" i="6" s="1"/>
  <c r="A277" i="6"/>
  <c r="A278" i="6" l="1"/>
  <c r="B277" i="6"/>
  <c r="C277" i="6" s="1"/>
  <c r="A279" i="6" l="1"/>
  <c r="B278" i="6"/>
  <c r="C278" i="6" s="1"/>
  <c r="B279" i="6" l="1"/>
  <c r="C279" i="6" s="1"/>
  <c r="A280" i="6"/>
  <c r="B280" i="6" l="1"/>
  <c r="C280" i="6" s="1"/>
  <c r="N9" i="6" s="1"/>
  <c r="A281" i="6"/>
  <c r="A282" i="6" l="1"/>
  <c r="B281" i="6"/>
  <c r="C281" i="6" s="1"/>
  <c r="N13" i="6"/>
  <c r="J9" i="4" s="1"/>
  <c r="J10" i="4" s="1"/>
  <c r="J11" i="4" s="1"/>
  <c r="J16" i="4" l="1"/>
  <c r="J14" i="4"/>
  <c r="J17" i="4"/>
  <c r="J15" i="4"/>
  <c r="J12" i="4"/>
  <c r="J13" i="4"/>
  <c r="A283" i="6"/>
  <c r="B282" i="6"/>
  <c r="C282" i="6" s="1"/>
  <c r="B283" i="6" l="1"/>
  <c r="C283" i="6" s="1"/>
  <c r="A284" i="6"/>
  <c r="B284" i="6" l="1"/>
  <c r="C284" i="6" s="1"/>
  <c r="A285" i="6"/>
  <c r="A286" i="6" l="1"/>
  <c r="B285" i="6"/>
  <c r="C285" i="6" s="1"/>
  <c r="B286" i="6" l="1"/>
  <c r="C286" i="6" s="1"/>
  <c r="A287" i="6"/>
  <c r="B287" i="6" l="1"/>
  <c r="C287" i="6" s="1"/>
  <c r="A288" i="6"/>
  <c r="B288" i="6" l="1"/>
  <c r="C288" i="6" s="1"/>
  <c r="A289" i="6"/>
  <c r="A290" i="6" l="1"/>
  <c r="B289" i="6"/>
  <c r="C289" i="6" s="1"/>
  <c r="B290" i="6" l="1"/>
  <c r="C290" i="6" s="1"/>
  <c r="A291" i="6"/>
  <c r="B291" i="6" l="1"/>
  <c r="C291" i="6" s="1"/>
  <c r="A292" i="6"/>
  <c r="B292" i="6" l="1"/>
  <c r="C292" i="6" s="1"/>
  <c r="A293" i="6"/>
  <c r="A294" i="6" l="1"/>
  <c r="B293" i="6"/>
  <c r="C293" i="6" s="1"/>
  <c r="A295" i="6" l="1"/>
  <c r="B294" i="6"/>
  <c r="C294" i="6" s="1"/>
  <c r="B295" i="6" l="1"/>
  <c r="C295" i="6" s="1"/>
  <c r="A296" i="6"/>
  <c r="A297" i="6" l="1"/>
  <c r="B296" i="6"/>
  <c r="C296" i="6" s="1"/>
  <c r="A298" i="6" l="1"/>
  <c r="B297" i="6"/>
  <c r="C297" i="6" s="1"/>
  <c r="A299" i="6" l="1"/>
  <c r="B298" i="6"/>
  <c r="C298" i="6" s="1"/>
  <c r="B299" i="6" l="1"/>
  <c r="C299" i="6" s="1"/>
  <c r="A300" i="6"/>
  <c r="B300" i="6" l="1"/>
  <c r="C300" i="6" s="1"/>
  <c r="A301" i="6"/>
  <c r="A302" i="6" l="1"/>
  <c r="B301" i="6"/>
  <c r="C301" i="6" s="1"/>
  <c r="B302" i="6" l="1"/>
  <c r="C302" i="6" s="1"/>
  <c r="A303" i="6"/>
  <c r="B303" i="6" l="1"/>
  <c r="C303" i="6" s="1"/>
  <c r="A304" i="6"/>
  <c r="B304" i="6" l="1"/>
  <c r="C304" i="6" s="1"/>
  <c r="A305" i="6"/>
  <c r="A306" i="6" l="1"/>
  <c r="B305" i="6"/>
  <c r="C305" i="6" s="1"/>
  <c r="B306" i="6" l="1"/>
  <c r="C306" i="6" s="1"/>
  <c r="A307" i="6"/>
  <c r="B307" i="6" l="1"/>
  <c r="C307" i="6" s="1"/>
  <c r="A308" i="6"/>
  <c r="B308" i="6" l="1"/>
  <c r="C308" i="6" s="1"/>
  <c r="A309" i="6"/>
  <c r="A310" i="6" l="1"/>
  <c r="B309" i="6"/>
  <c r="C309" i="6" s="1"/>
  <c r="A311" i="6" l="1"/>
  <c r="B310" i="6"/>
  <c r="C310" i="6" s="1"/>
  <c r="B311" i="6" l="1"/>
  <c r="C311" i="6" s="1"/>
  <c r="O9" i="6" s="1"/>
  <c r="A312" i="6"/>
  <c r="A313" i="6" l="1"/>
  <c r="B312" i="6"/>
  <c r="C312" i="6" s="1"/>
  <c r="K9" i="4"/>
  <c r="K10" i="4" s="1"/>
  <c r="K11" i="4" s="1"/>
  <c r="O13" i="6"/>
  <c r="K13" i="4" l="1"/>
  <c r="K17" i="4"/>
  <c r="K15" i="4"/>
  <c r="K12" i="4"/>
  <c r="K16" i="4"/>
  <c r="K14" i="4"/>
  <c r="A314" i="6"/>
  <c r="B313" i="6"/>
  <c r="C313" i="6" s="1"/>
  <c r="B314" i="6" l="1"/>
  <c r="C314" i="6" s="1"/>
  <c r="A315" i="6"/>
  <c r="A316" i="6" l="1"/>
  <c r="B315" i="6"/>
  <c r="C315" i="6" s="1"/>
  <c r="A317" i="6" l="1"/>
  <c r="B316" i="6"/>
  <c r="C316" i="6" s="1"/>
  <c r="A318" i="6" l="1"/>
  <c r="B317" i="6"/>
  <c r="C317" i="6" s="1"/>
  <c r="B318" i="6" l="1"/>
  <c r="C318" i="6" s="1"/>
  <c r="A319" i="6"/>
  <c r="B319" i="6" l="1"/>
  <c r="C319" i="6" s="1"/>
  <c r="A320" i="6"/>
  <c r="A321" i="6" l="1"/>
  <c r="B320" i="6"/>
  <c r="C320" i="6" s="1"/>
  <c r="B321" i="6" l="1"/>
  <c r="C321" i="6" s="1"/>
  <c r="A322" i="6"/>
  <c r="B322" i="6" l="1"/>
  <c r="C322" i="6" s="1"/>
  <c r="A323" i="6"/>
  <c r="B323" i="6" l="1"/>
  <c r="C323" i="6" s="1"/>
  <c r="A324" i="6"/>
  <c r="A325" i="6" l="1"/>
  <c r="B324" i="6"/>
  <c r="C324" i="6" s="1"/>
  <c r="B325" i="6" l="1"/>
  <c r="C325" i="6" s="1"/>
  <c r="A326" i="6"/>
  <c r="B326" i="6" l="1"/>
  <c r="C326" i="6" s="1"/>
  <c r="A327" i="6"/>
  <c r="B327" i="6" l="1"/>
  <c r="C327" i="6" s="1"/>
  <c r="A328" i="6"/>
  <c r="A329" i="6" l="1"/>
  <c r="B328" i="6"/>
  <c r="C328" i="6" s="1"/>
  <c r="A330" i="6" l="1"/>
  <c r="B329" i="6"/>
  <c r="C329" i="6" s="1"/>
  <c r="B330" i="6" l="1"/>
  <c r="C330" i="6" s="1"/>
  <c r="A331" i="6"/>
  <c r="A332" i="6" l="1"/>
  <c r="B331" i="6"/>
  <c r="C331" i="6" s="1"/>
  <c r="A333" i="6" l="1"/>
  <c r="B332" i="6"/>
  <c r="C332" i="6" s="1"/>
  <c r="A334" i="6" l="1"/>
  <c r="B333" i="6"/>
  <c r="C333" i="6" s="1"/>
  <c r="B334" i="6" l="1"/>
  <c r="C334" i="6" s="1"/>
  <c r="A335" i="6"/>
  <c r="B335" i="6" l="1"/>
  <c r="C335" i="6" s="1"/>
  <c r="A336" i="6"/>
  <c r="A337" i="6" l="1"/>
  <c r="B336" i="6"/>
  <c r="C336" i="6" s="1"/>
  <c r="B337" i="6" l="1"/>
  <c r="C337" i="6" s="1"/>
  <c r="A338" i="6"/>
  <c r="B338" i="6" l="1"/>
  <c r="C338" i="6" s="1"/>
  <c r="A339" i="6"/>
  <c r="B339" i="6" l="1"/>
  <c r="C339" i="6" s="1"/>
  <c r="A340" i="6"/>
  <c r="A341" i="6" l="1"/>
  <c r="B340" i="6"/>
  <c r="C340" i="6" s="1"/>
  <c r="B341" i="6" l="1"/>
  <c r="C341" i="6" s="1"/>
  <c r="P9" i="6" s="1"/>
  <c r="A342" i="6"/>
  <c r="A343" i="6" l="1"/>
  <c r="B342" i="6"/>
  <c r="C342" i="6" s="1"/>
  <c r="P13" i="6"/>
  <c r="L9" i="4"/>
  <c r="L10" i="4" s="1"/>
  <c r="L11" i="4" s="1"/>
  <c r="L15" i="4" l="1"/>
  <c r="L13" i="4"/>
  <c r="L16" i="4"/>
  <c r="L12" i="4"/>
  <c r="L14" i="4"/>
  <c r="L17" i="4"/>
  <c r="A344" i="6"/>
  <c r="B343" i="6"/>
  <c r="C343" i="6" s="1"/>
  <c r="A345" i="6" l="1"/>
  <c r="B344" i="6"/>
  <c r="C344" i="6" s="1"/>
  <c r="B345" i="6" l="1"/>
  <c r="C345" i="6" s="1"/>
  <c r="A346" i="6"/>
  <c r="A347" i="6" l="1"/>
  <c r="B346" i="6"/>
  <c r="C346" i="6" s="1"/>
  <c r="A348" i="6" l="1"/>
  <c r="B347" i="6"/>
  <c r="C347" i="6" s="1"/>
  <c r="A349" i="6" l="1"/>
  <c r="B348" i="6"/>
  <c r="C348" i="6" s="1"/>
  <c r="B349" i="6" l="1"/>
  <c r="C349" i="6" s="1"/>
  <c r="A350" i="6"/>
  <c r="B350" i="6" l="1"/>
  <c r="C350" i="6" s="1"/>
  <c r="A351" i="6"/>
  <c r="A352" i="6" l="1"/>
  <c r="B351" i="6"/>
  <c r="C351" i="6" s="1"/>
  <c r="B352" i="6" l="1"/>
  <c r="C352" i="6" s="1"/>
  <c r="A353" i="6"/>
  <c r="B353" i="6" l="1"/>
  <c r="C353" i="6" s="1"/>
  <c r="A354" i="6"/>
  <c r="B354" i="6" l="1"/>
  <c r="C354" i="6" s="1"/>
  <c r="A355" i="6"/>
  <c r="A356" i="6" l="1"/>
  <c r="B355" i="6"/>
  <c r="C355" i="6" s="1"/>
  <c r="B356" i="6" l="1"/>
  <c r="C356" i="6" s="1"/>
  <c r="A357" i="6"/>
  <c r="B357" i="6" l="1"/>
  <c r="C357" i="6" s="1"/>
  <c r="A358" i="6"/>
  <c r="B358" i="6" l="1"/>
  <c r="C358" i="6" s="1"/>
  <c r="A359" i="6"/>
  <c r="A360" i="6" l="1"/>
  <c r="B359" i="6"/>
  <c r="C359" i="6" s="1"/>
  <c r="A361" i="6" l="1"/>
  <c r="B360" i="6"/>
  <c r="C360" i="6" s="1"/>
  <c r="B361" i="6" l="1"/>
  <c r="C361" i="6" s="1"/>
  <c r="A362" i="6"/>
  <c r="A363" i="6" l="1"/>
  <c r="B362" i="6"/>
  <c r="C362" i="6" s="1"/>
  <c r="A364" i="6" l="1"/>
  <c r="B363" i="6"/>
  <c r="C363" i="6" s="1"/>
  <c r="B364" i="6" l="1"/>
  <c r="C364" i="6" s="1"/>
  <c r="A365" i="6"/>
  <c r="B365" i="6" l="1"/>
  <c r="C365" i="6" s="1"/>
  <c r="A366" i="6"/>
  <c r="A367" i="6" l="1"/>
  <c r="B366" i="6"/>
  <c r="C366" i="6" s="1"/>
  <c r="A368" i="6" l="1"/>
  <c r="B367" i="6"/>
  <c r="C367" i="6" s="1"/>
  <c r="B368" i="6" l="1"/>
  <c r="C368" i="6" s="1"/>
  <c r="A369" i="6"/>
  <c r="B369" i="6" l="1"/>
  <c r="C369" i="6" s="1"/>
  <c r="A370" i="6"/>
  <c r="A371" i="6" l="1"/>
  <c r="B370" i="6"/>
  <c r="C370" i="6" s="1"/>
  <c r="A372" i="6" l="1"/>
  <c r="B372" i="6" s="1"/>
  <c r="C372" i="6" s="1"/>
  <c r="B371" i="6"/>
  <c r="C371" i="6" s="1"/>
  <c r="C374" i="6" l="1"/>
  <c r="D374" i="6"/>
  <c r="Q9" i="6"/>
  <c r="Q13" i="6" l="1"/>
  <c r="M9" i="4"/>
  <c r="M10" i="4" s="1"/>
  <c r="M11" i="4" l="1"/>
  <c r="N10" i="4"/>
  <c r="B4" i="5" s="1"/>
  <c r="M12" i="4" l="1"/>
  <c r="N12" i="4" s="1"/>
  <c r="B6" i="5" s="1"/>
  <c r="M14" i="4"/>
  <c r="N14" i="4" s="1"/>
  <c r="B8" i="5" s="1"/>
  <c r="M16" i="4"/>
  <c r="N16" i="4" s="1"/>
  <c r="B10" i="5" s="1"/>
  <c r="M13" i="4"/>
  <c r="N13" i="4" s="1"/>
  <c r="B7" i="5" s="1"/>
  <c r="M17" i="4"/>
  <c r="N17" i="4" s="1"/>
  <c r="B11" i="5" s="1"/>
  <c r="M15" i="4"/>
  <c r="N15" i="4" s="1"/>
  <c r="B9" i="5" s="1"/>
  <c r="N11" i="4"/>
  <c r="B5" i="5" s="1"/>
</calcChain>
</file>

<file path=xl/sharedStrings.xml><?xml version="1.0" encoding="utf-8"?>
<sst xmlns="http://schemas.openxmlformats.org/spreadsheetml/2006/main" count="311" uniqueCount="146">
  <si>
    <t xml:space="preserve">Latitude = </t>
  </si>
  <si>
    <t>P</t>
  </si>
  <si>
    <t>Daylength</t>
  </si>
  <si>
    <t>Monthly available daylight hours</t>
  </si>
  <si>
    <t>Jan</t>
  </si>
  <si>
    <t>Feb</t>
  </si>
  <si>
    <t>March</t>
  </si>
  <si>
    <t>April</t>
  </si>
  <si>
    <t>May</t>
  </si>
  <si>
    <t>June</t>
  </si>
  <si>
    <t>July</t>
  </si>
  <si>
    <t>August</t>
  </si>
  <si>
    <t>Sept</t>
  </si>
  <si>
    <t>Oct</t>
  </si>
  <si>
    <t>Nov</t>
  </si>
  <si>
    <t>Dec</t>
  </si>
  <si>
    <t>Monthly available nocturnal hours</t>
  </si>
  <si>
    <t>Monthly available total hours</t>
  </si>
  <si>
    <t>annual</t>
  </si>
  <si>
    <t>winter</t>
  </si>
  <si>
    <t>summer</t>
  </si>
  <si>
    <t>Daylight and night hours</t>
  </si>
  <si>
    <t>central latitude of the proposal, copied from  the input data sheet: do not enter here</t>
  </si>
  <si>
    <t>Integration interval</t>
  </si>
  <si>
    <t>Birds</t>
  </si>
  <si>
    <t>Wind farm</t>
  </si>
  <si>
    <t>Band Model</t>
  </si>
  <si>
    <t>Starting value</t>
  </si>
  <si>
    <t>Upwind</t>
  </si>
  <si>
    <t>Downwind</t>
  </si>
  <si>
    <t>AVERAGE %</t>
  </si>
  <si>
    <t>Variant</t>
  </si>
  <si>
    <t>UPWIND %</t>
  </si>
  <si>
    <t>DOWNWIND %</t>
  </si>
  <si>
    <t>Species number</t>
  </si>
  <si>
    <t>Species</t>
  </si>
  <si>
    <t>Length (m)</t>
  </si>
  <si>
    <t>Wing (m)</t>
  </si>
  <si>
    <t>Aspect Ratio</t>
  </si>
  <si>
    <t>Flight speed (m/s)</t>
  </si>
  <si>
    <t>Flapping</t>
  </si>
  <si>
    <t>K</t>
  </si>
  <si>
    <t>Number of blades</t>
  </si>
  <si>
    <t>Maximum chord (m)</t>
  </si>
  <si>
    <t>Rotor diamter (m)</t>
  </si>
  <si>
    <t>Rotation period (sec)</t>
  </si>
  <si>
    <t>C8</t>
  </si>
  <si>
    <t>C16</t>
  </si>
  <si>
    <t>p(collision)</t>
  </si>
  <si>
    <t>Calculation for collision risk</t>
  </si>
  <si>
    <t>Wind farm number</t>
  </si>
  <si>
    <t>Turbine model</t>
  </si>
  <si>
    <t>Rotor radius (m)</t>
  </si>
  <si>
    <t>Minimum rotor height</t>
  </si>
  <si>
    <t>Number of turbines</t>
  </si>
  <si>
    <t>Number of rows (optional)</t>
  </si>
  <si>
    <t>Lattitude (o)</t>
  </si>
  <si>
    <t>Pitch (o)</t>
  </si>
  <si>
    <t>Proportion of time in operation</t>
  </si>
  <si>
    <t>Wingspan (m)</t>
  </si>
  <si>
    <t>Aspect ratio (length/wingspan)</t>
  </si>
  <si>
    <t>Flapping (0) or gliding (1)</t>
  </si>
  <si>
    <t>Nocturnal activity factor (1-5)</t>
  </si>
  <si>
    <t>Proportion at rotor height</t>
  </si>
  <si>
    <t>Avoidance rate 1</t>
  </si>
  <si>
    <t>Avoidance rate 2</t>
  </si>
  <si>
    <t>Width of wind farm (km) (optional)</t>
  </si>
  <si>
    <r>
      <t xml:space="preserve">Taken from Forsythe </t>
    </r>
    <r>
      <rPr>
        <i/>
        <sz val="12"/>
        <rFont val="Calibri"/>
        <family val="2"/>
        <scheme val="minor"/>
      </rPr>
      <t>et al.</t>
    </r>
    <r>
      <rPr>
        <sz val="12"/>
        <rFont val="Calibri"/>
        <family val="2"/>
        <scheme val="minor"/>
      </rPr>
      <t>(1995) A model comparison for daylength as a function of latitude and day of year.  Ecological Modelling. 80: 87 - 95</t>
    </r>
  </si>
  <si>
    <t>Wind Farm</t>
  </si>
  <si>
    <t>Result</t>
  </si>
  <si>
    <t>Average</t>
  </si>
  <si>
    <t>r/R - radius</t>
  </si>
  <si>
    <t>c/C - chord</t>
  </si>
  <si>
    <t>a - alpha</t>
  </si>
  <si>
    <t>collide - length</t>
  </si>
  <si>
    <t>Probability of collision during single rotor crossing</t>
  </si>
  <si>
    <t>Proportion of daytime active</t>
  </si>
  <si>
    <t>Calculation for collision rate</t>
  </si>
  <si>
    <r>
      <t>Total frontal area of all turbines (km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</si>
  <si>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t>Potential number of transits through rotor-swept area</t>
  </si>
  <si>
    <t>Mar</t>
  </si>
  <si>
    <t>Apr</t>
  </si>
  <si>
    <t>Jun</t>
  </si>
  <si>
    <t>Jul</t>
  </si>
  <si>
    <t>Aug</t>
  </si>
  <si>
    <t>Sep</t>
  </si>
  <si>
    <t>Collisions per year no avoidance</t>
  </si>
  <si>
    <t>Month</t>
  </si>
  <si>
    <t>Rotation speed (rpm) - Jan</t>
  </si>
  <si>
    <t>Rotation speed (rpm) - Feb</t>
  </si>
  <si>
    <t>Rotation speed (rpm) - Mar</t>
  </si>
  <si>
    <t>Rotation speed (rpm) - Apr</t>
  </si>
  <si>
    <t>Rotation speed (rpm) - May</t>
  </si>
  <si>
    <t>Rotation speed (rpm) - Jun</t>
  </si>
  <si>
    <t>Rotation speed (rpm) - Jul</t>
  </si>
  <si>
    <t>Rotation speed (rpm) - Aug</t>
  </si>
  <si>
    <t>Rotation speed (rpm) - Sep</t>
  </si>
  <si>
    <t>Rotation speed (rpm) - Oct</t>
  </si>
  <si>
    <t>Rotation speed (rpm) - Nov</t>
  </si>
  <si>
    <t>Rotation speed (rpm) - Dec</t>
  </si>
  <si>
    <t>Pitch (o) - Jan</t>
  </si>
  <si>
    <t>Pitch (o) - Feb</t>
  </si>
  <si>
    <t>Pitch (o) - Mar</t>
  </si>
  <si>
    <t>Pitch (o) - Apr</t>
  </si>
  <si>
    <t>Pitch (o) - May</t>
  </si>
  <si>
    <t>Pitch (o) - Jun</t>
  </si>
  <si>
    <t>Pitch (o) - Jul</t>
  </si>
  <si>
    <t>Pitch (o) - Aug</t>
  </si>
  <si>
    <t>Pitch (o) - Sep</t>
  </si>
  <si>
    <t>Pitch (o) - Oct</t>
  </si>
  <si>
    <t>Pitch (o) - Nov</t>
  </si>
  <si>
    <t>Pitch (o) - Dec</t>
  </si>
  <si>
    <t>Proportion of time in operation - Jan</t>
  </si>
  <si>
    <t>Proportion of time in operation - Feb</t>
  </si>
  <si>
    <t>Proportion of time in operation - Mar</t>
  </si>
  <si>
    <t>Proportion of time in operation - Apr</t>
  </si>
  <si>
    <t>Proportion of time in operation - May</t>
  </si>
  <si>
    <t>Proportion of time in operation - Jun</t>
  </si>
  <si>
    <t>Proportion of time in operation - Jul</t>
  </si>
  <si>
    <t>Proportion of time in operation - Aug</t>
  </si>
  <si>
    <t>Proportion of time in operation - Sep</t>
  </si>
  <si>
    <t>Proportion of time in operation - Oct</t>
  </si>
  <si>
    <t>Proportion of time in operation - Nov</t>
  </si>
  <si>
    <t>Proportion of time in operation - Dec</t>
  </si>
  <si>
    <t>Density (birds/km2) - Feb</t>
  </si>
  <si>
    <t>Density (birds/km2) - Mar</t>
  </si>
  <si>
    <t>Density (birds/km2) - Apr</t>
  </si>
  <si>
    <t>Density (birds/km2) - May</t>
  </si>
  <si>
    <t>Density (birds/km2) - Jun</t>
  </si>
  <si>
    <t>Density (birds/km2) - Jul</t>
  </si>
  <si>
    <t>Density (birds/km2) - Aug</t>
  </si>
  <si>
    <t>Density (birds/km2) - Sep</t>
  </si>
  <si>
    <t>Density (birds/km2) - Oct</t>
  </si>
  <si>
    <t>Density (birds/km2) - Nov</t>
  </si>
  <si>
    <t>Density (birds/km2) - Dec</t>
  </si>
  <si>
    <t>Density (birds/km2) - Jan</t>
  </si>
  <si>
    <t>Flux Factor</t>
  </si>
  <si>
    <t>Results Summary</t>
  </si>
  <si>
    <t>NnG</t>
  </si>
  <si>
    <t>Maximum blade width (m)</t>
  </si>
  <si>
    <t>SWT8.0-167 w/HWRT + PB</t>
  </si>
  <si>
    <t>Avoidance rate 1 max</t>
  </si>
  <si>
    <t>Avoidance rate 1 min</t>
  </si>
  <si>
    <t>Avoidance rate 2 max</t>
  </si>
  <si>
    <t>Avoidance rate 2 min</t>
  </si>
  <si>
    <t>Herring Gull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</si>
</sst>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0.000"/>
    <numFmt numFmtId="166" formatCode="0.000000"/>
    <numFmt numFmtId="167" formatCode="_(* #,##0.000_);_(* \(#,##0.000\);_(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2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0" fillId="3" borderId="0" xfId="0" applyFill="1"/>
    <xf numFmtId="165" fontId="0" fillId="0" borderId="0" xfId="0" applyNumberFormat="1"/>
    <xf numFmtId="0" fontId="0" fillId="0" borderId="0" xfId="0" applyFont="1"/>
    <xf numFmtId="0" fontId="0" fillId="3" borderId="0" xfId="0" applyFont="1" applyFill="1"/>
    <xf numFmtId="0" fontId="0" fillId="2" borderId="0" xfId="0" applyFont="1" applyFill="1"/>
    <xf numFmtId="0" fontId="5" fillId="0" borderId="0" xfId="0" applyFont="1"/>
    <xf numFmtId="0" fontId="6" fillId="0" borderId="0" xfId="0" applyFont="1"/>
    <xf numFmtId="16" fontId="6" fillId="0" borderId="0" xfId="0" applyNumberFormat="1" applyFont="1"/>
    <xf numFmtId="0" fontId="6" fillId="0" borderId="0" xfId="0" applyFont="1" applyAlignment="1">
      <alignment horizontal="right"/>
    </xf>
    <xf numFmtId="2" fontId="6" fillId="0" borderId="0" xfId="0" applyNumberFormat="1" applyFont="1"/>
    <xf numFmtId="16" fontId="6" fillId="0" borderId="0" xfId="0" applyNumberFormat="1" applyFont="1" applyAlignment="1">
      <alignment horizontal="right"/>
    </xf>
    <xf numFmtId="0" fontId="0" fillId="4" borderId="0" xfId="0" applyFill="1"/>
    <xf numFmtId="165" fontId="0" fillId="4" borderId="0" xfId="0" applyNumberFormat="1" applyFill="1"/>
    <xf numFmtId="0" fontId="6" fillId="4" borderId="0" xfId="0" applyFont="1" applyFill="1"/>
    <xf numFmtId="164" fontId="6" fillId="4" borderId="0" xfId="0" applyNumberFormat="1" applyFont="1" applyFill="1"/>
    <xf numFmtId="0" fontId="0" fillId="5" borderId="0" xfId="0" applyFill="1"/>
    <xf numFmtId="165" fontId="0" fillId="5" borderId="0" xfId="0" applyNumberFormat="1" applyFill="1"/>
    <xf numFmtId="2" fontId="6" fillId="5" borderId="0" xfId="0" applyNumberFormat="1" applyFont="1" applyFill="1"/>
    <xf numFmtId="2" fontId="0" fillId="0" borderId="0" xfId="0" applyNumberFormat="1"/>
    <xf numFmtId="2" fontId="0" fillId="4" borderId="0" xfId="0" applyNumberFormat="1" applyFill="1"/>
    <xf numFmtId="0" fontId="0" fillId="0" borderId="0" xfId="0" applyFill="1"/>
    <xf numFmtId="2" fontId="0" fillId="5" borderId="0" xfId="0" applyNumberFormat="1" applyFill="1"/>
    <xf numFmtId="166" fontId="2" fillId="5" borderId="0" xfId="0" applyNumberFormat="1" applyFont="1" applyFill="1"/>
    <xf numFmtId="165" fontId="2" fillId="5" borderId="0" xfId="0" applyNumberFormat="1" applyFont="1" applyFill="1"/>
    <xf numFmtId="167" fontId="2" fillId="5" borderId="0" xfId="1" applyNumberFormat="1" applyFont="1" applyFill="1"/>
    <xf numFmtId="0" fontId="0" fillId="0" borderId="0" xfId="0" applyFont="1" applyFill="1"/>
    <xf numFmtId="1" fontId="0" fillId="4" borderId="0" xfId="0" applyNumberFormat="1" applyFill="1"/>
    <xf numFmtId="165" fontId="0" fillId="0" borderId="0" xfId="0" applyNumberFormat="1" applyFill="1"/>
    <xf numFmtId="1" fontId="0" fillId="0" borderId="0" xfId="0" applyNumberFormat="1" applyFill="1"/>
    <xf numFmtId="1" fontId="2" fillId="6" borderId="1" xfId="0" applyNumberFormat="1" applyFont="1" applyFill="1" applyBorder="1"/>
    <xf numFmtId="1" fontId="2" fillId="4" borderId="0" xfId="0" applyNumberFormat="1" applyFont="1" applyFill="1"/>
    <xf numFmtId="0" fontId="6" fillId="0" borderId="0" xfId="0" applyFont="1" applyFill="1"/>
    <xf numFmtId="1" fontId="0" fillId="0" borderId="0" xfId="0" applyNumberFormat="1"/>
    <xf numFmtId="165" fontId="9" fillId="0" borderId="0" xfId="0" applyNumberFormat="1" applyFont="1"/>
  </cellXfs>
  <cellStyles count="12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workbookViewId="0">
      <selection activeCell="B9" sqref="B9"/>
    </sheetView>
  </sheetViews>
  <sheetFormatPr baseColWidth="10" defaultColWidth="11" defaultRowHeight="16" x14ac:dyDescent="0.2"/>
  <cols>
    <col min="1" max="1" width="37.1640625" customWidth="1"/>
    <col min="2" max="2" width="22.83203125" bestFit="1" customWidth="1"/>
    <col min="4" max="4" width="27" bestFit="1" customWidth="1"/>
  </cols>
  <sheetData>
    <row r="1" spans="1:6" x14ac:dyDescent="0.2">
      <c r="A1" s="4" t="s">
        <v>50</v>
      </c>
      <c r="B1">
        <v>4</v>
      </c>
    </row>
    <row r="2" spans="1:6" x14ac:dyDescent="0.2">
      <c r="A2" s="4" t="s">
        <v>25</v>
      </c>
      <c r="B2" t="s">
        <v>138</v>
      </c>
    </row>
    <row r="3" spans="1:6" x14ac:dyDescent="0.2">
      <c r="A3" s="4" t="s">
        <v>56</v>
      </c>
      <c r="B3" s="20">
        <v>56.27</v>
      </c>
    </row>
    <row r="4" spans="1:6" x14ac:dyDescent="0.2">
      <c r="A4" s="4" t="s">
        <v>54</v>
      </c>
      <c r="B4">
        <v>54</v>
      </c>
    </row>
    <row r="5" spans="1:6" x14ac:dyDescent="0.2">
      <c r="A5" s="4" t="s">
        <v>51</v>
      </c>
      <c r="B5" t="s">
        <v>140</v>
      </c>
    </row>
    <row r="6" spans="1:6" x14ac:dyDescent="0.2">
      <c r="A6" s="4" t="s">
        <v>42</v>
      </c>
      <c r="B6">
        <v>3</v>
      </c>
    </row>
    <row r="7" spans="1:6" x14ac:dyDescent="0.2">
      <c r="A7" s="4" t="s">
        <v>52</v>
      </c>
      <c r="B7">
        <v>83.5</v>
      </c>
      <c r="D7" s="22"/>
      <c r="E7" s="22"/>
      <c r="F7" s="22"/>
    </row>
    <row r="8" spans="1:6" x14ac:dyDescent="0.2">
      <c r="A8" s="4" t="s">
        <v>53</v>
      </c>
      <c r="B8">
        <v>33</v>
      </c>
      <c r="D8" s="22"/>
      <c r="E8" s="27"/>
      <c r="F8" s="22"/>
    </row>
    <row r="9" spans="1:6" x14ac:dyDescent="0.2">
      <c r="A9" s="27" t="s">
        <v>139</v>
      </c>
      <c r="B9">
        <v>5.5</v>
      </c>
      <c r="D9" s="22"/>
      <c r="E9" s="22"/>
      <c r="F9" s="22"/>
    </row>
    <row r="10" spans="1:6" x14ac:dyDescent="0.2">
      <c r="A10" s="5" t="s">
        <v>88</v>
      </c>
      <c r="B10" s="20">
        <v>9.0716058135413356</v>
      </c>
      <c r="D10" s="22"/>
      <c r="E10" s="22"/>
      <c r="F10" s="22"/>
    </row>
    <row r="11" spans="1:6" x14ac:dyDescent="0.2">
      <c r="A11" s="5" t="s">
        <v>89</v>
      </c>
      <c r="B11" s="20">
        <v>8.57814108386318</v>
      </c>
      <c r="D11" s="22"/>
      <c r="E11" s="22"/>
      <c r="F11" s="22"/>
    </row>
    <row r="12" spans="1:6" x14ac:dyDescent="0.2">
      <c r="A12" s="5" t="s">
        <v>90</v>
      </c>
      <c r="B12" s="20">
        <v>8.4787014061207859</v>
      </c>
      <c r="D12" s="22"/>
      <c r="E12" s="22"/>
      <c r="F12" s="22"/>
    </row>
    <row r="13" spans="1:6" x14ac:dyDescent="0.2">
      <c r="A13" s="5" t="s">
        <v>91</v>
      </c>
      <c r="B13" s="20">
        <v>8.0249084249084408</v>
      </c>
    </row>
    <row r="14" spans="1:6" x14ac:dyDescent="0.2">
      <c r="A14" s="5" t="s">
        <v>92</v>
      </c>
      <c r="B14" s="20">
        <v>7.9437810173697452</v>
      </c>
    </row>
    <row r="15" spans="1:6" x14ac:dyDescent="0.2">
      <c r="A15" s="5" t="s">
        <v>93</v>
      </c>
      <c r="B15" s="20">
        <v>7.3336324786324845</v>
      </c>
    </row>
    <row r="16" spans="1:6" x14ac:dyDescent="0.2">
      <c r="A16" s="5" t="s">
        <v>94</v>
      </c>
      <c r="B16" s="20">
        <v>7.3140855349584069</v>
      </c>
    </row>
    <row r="17" spans="1:2" x14ac:dyDescent="0.2">
      <c r="A17" s="5" t="s">
        <v>95</v>
      </c>
      <c r="B17" s="20">
        <v>7.4390901571546841</v>
      </c>
    </row>
    <row r="18" spans="1:2" x14ac:dyDescent="0.2">
      <c r="A18" s="5" t="s">
        <v>96</v>
      </c>
      <c r="B18" s="20">
        <v>8.0499211045365087</v>
      </c>
    </row>
    <row r="19" spans="1:2" x14ac:dyDescent="0.2">
      <c r="A19" s="5" t="s">
        <v>97</v>
      </c>
      <c r="B19" s="20">
        <v>8.6545003383713404</v>
      </c>
    </row>
    <row r="20" spans="1:2" x14ac:dyDescent="0.2">
      <c r="A20" s="5" t="s">
        <v>98</v>
      </c>
      <c r="B20" s="20">
        <v>8.8368269230769538</v>
      </c>
    </row>
    <row r="21" spans="1:2" x14ac:dyDescent="0.2">
      <c r="A21" s="5" t="s">
        <v>99</v>
      </c>
      <c r="B21" s="20">
        <v>8.6974122651542327</v>
      </c>
    </row>
    <row r="22" spans="1:2" x14ac:dyDescent="0.2">
      <c r="A22" s="5" t="s">
        <v>100</v>
      </c>
      <c r="B22" s="20">
        <v>3.41308046791917</v>
      </c>
    </row>
    <row r="23" spans="1:2" x14ac:dyDescent="0.2">
      <c r="A23" s="5" t="s">
        <v>101</v>
      </c>
      <c r="B23" s="20">
        <v>2.3145625189221923</v>
      </c>
    </row>
    <row r="24" spans="1:2" x14ac:dyDescent="0.2">
      <c r="A24" s="5" t="s">
        <v>102</v>
      </c>
      <c r="B24" s="20">
        <v>1.864454094292803</v>
      </c>
    </row>
    <row r="25" spans="1:2" x14ac:dyDescent="0.2">
      <c r="A25" s="5" t="s">
        <v>103</v>
      </c>
      <c r="B25" s="20">
        <v>0.55802197802197828</v>
      </c>
    </row>
    <row r="26" spans="1:2" x14ac:dyDescent="0.2">
      <c r="A26" s="5" t="s">
        <v>104</v>
      </c>
      <c r="B26" s="20">
        <v>0.23993486352357285</v>
      </c>
    </row>
    <row r="27" spans="1:2" x14ac:dyDescent="0.2">
      <c r="A27" s="5" t="s">
        <v>105</v>
      </c>
      <c r="B27" s="20">
        <v>-0.43766381766381768</v>
      </c>
    </row>
    <row r="28" spans="1:2" x14ac:dyDescent="0.2">
      <c r="A28" s="5" t="s">
        <v>106</v>
      </c>
      <c r="B28" s="20">
        <v>-0.70417457305502784</v>
      </c>
    </row>
    <row r="29" spans="1:2" x14ac:dyDescent="0.2">
      <c r="A29" s="5" t="s">
        <v>107</v>
      </c>
      <c r="B29" s="20">
        <v>-0.15662531017369752</v>
      </c>
    </row>
    <row r="30" spans="1:2" x14ac:dyDescent="0.2">
      <c r="A30" s="5" t="s">
        <v>108</v>
      </c>
      <c r="B30" s="20">
        <v>0.6609664694280083</v>
      </c>
    </row>
    <row r="31" spans="1:2" x14ac:dyDescent="0.2">
      <c r="A31" s="5" t="s">
        <v>109</v>
      </c>
      <c r="B31" s="20">
        <v>1.3706744868035203</v>
      </c>
    </row>
    <row r="32" spans="1:2" x14ac:dyDescent="0.2">
      <c r="A32" s="5" t="s">
        <v>110</v>
      </c>
      <c r="B32" s="20">
        <v>2.7267307692307678</v>
      </c>
    </row>
    <row r="33" spans="1:2" x14ac:dyDescent="0.2">
      <c r="A33" s="5" t="s">
        <v>111</v>
      </c>
      <c r="B33" s="20">
        <v>2.4936192839418654</v>
      </c>
    </row>
    <row r="34" spans="1:2" x14ac:dyDescent="0.2">
      <c r="A34" s="5" t="s">
        <v>112</v>
      </c>
      <c r="B34" s="20">
        <v>0.91823999999999995</v>
      </c>
    </row>
    <row r="35" spans="1:2" x14ac:dyDescent="0.2">
      <c r="A35" s="5" t="s">
        <v>113</v>
      </c>
      <c r="B35" s="20">
        <v>0.89270400000000005</v>
      </c>
    </row>
    <row r="36" spans="1:2" x14ac:dyDescent="0.2">
      <c r="A36" s="5" t="s">
        <v>114</v>
      </c>
      <c r="B36" s="20">
        <v>0.89615999999999962</v>
      </c>
    </row>
    <row r="37" spans="1:2" x14ac:dyDescent="0.2">
      <c r="A37" s="5" t="s">
        <v>115</v>
      </c>
      <c r="B37" s="20">
        <v>0.88483200000000017</v>
      </c>
    </row>
    <row r="38" spans="1:2" x14ac:dyDescent="0.2">
      <c r="A38" s="5" t="s">
        <v>116</v>
      </c>
      <c r="B38" s="20">
        <v>0.84946064516129072</v>
      </c>
    </row>
    <row r="39" spans="1:2" x14ac:dyDescent="0.2">
      <c r="A39" s="5" t="s">
        <v>117</v>
      </c>
      <c r="B39" s="20">
        <v>0.81585120000000033</v>
      </c>
    </row>
    <row r="40" spans="1:2" x14ac:dyDescent="0.2">
      <c r="A40" s="5" t="s">
        <v>118</v>
      </c>
      <c r="B40" s="20">
        <v>0.81132387096774194</v>
      </c>
    </row>
    <row r="41" spans="1:2" x14ac:dyDescent="0.2">
      <c r="A41" s="5" t="s">
        <v>119</v>
      </c>
      <c r="B41" s="20">
        <v>0.81829161290322561</v>
      </c>
    </row>
    <row r="42" spans="1:2" x14ac:dyDescent="0.2">
      <c r="A42" s="5" t="s">
        <v>120</v>
      </c>
      <c r="B42" s="20">
        <v>0.87028799999999995</v>
      </c>
    </row>
    <row r="43" spans="1:2" x14ac:dyDescent="0.2">
      <c r="A43" s="5" t="s">
        <v>121</v>
      </c>
      <c r="B43" s="20">
        <v>0.90071999999999997</v>
      </c>
    </row>
    <row r="44" spans="1:2" x14ac:dyDescent="0.2">
      <c r="A44" s="5" t="s">
        <v>122</v>
      </c>
      <c r="B44" s="20">
        <v>0.90676799999999991</v>
      </c>
    </row>
    <row r="45" spans="1:2" x14ac:dyDescent="0.2">
      <c r="A45" s="5" t="s">
        <v>123</v>
      </c>
      <c r="B45" s="20">
        <v>0.90259199999999984</v>
      </c>
    </row>
    <row r="46" spans="1:2" x14ac:dyDescent="0.2">
      <c r="A46" s="6" t="s">
        <v>66</v>
      </c>
    </row>
    <row r="47" spans="1:2" x14ac:dyDescent="0.2">
      <c r="A47" s="6" t="s">
        <v>55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workbookViewId="0">
      <selection activeCell="B9" sqref="B9"/>
    </sheetView>
  </sheetViews>
  <sheetFormatPr baseColWidth="10" defaultColWidth="11" defaultRowHeight="16" x14ac:dyDescent="0.2"/>
  <cols>
    <col min="1" max="1" width="26.33203125" bestFit="1" customWidth="1"/>
    <col min="2" max="2" width="15" customWidth="1"/>
  </cols>
  <sheetData>
    <row r="1" spans="1:2" x14ac:dyDescent="0.2">
      <c r="A1" t="s">
        <v>34</v>
      </c>
      <c r="B1">
        <v>3</v>
      </c>
    </row>
    <row r="2" spans="1:2" x14ac:dyDescent="0.2">
      <c r="A2" t="s">
        <v>35</v>
      </c>
      <c r="B2" t="s">
        <v>145</v>
      </c>
    </row>
    <row r="3" spans="1:2" x14ac:dyDescent="0.2">
      <c r="A3" t="s">
        <v>36</v>
      </c>
      <c r="B3" s="3">
        <v>0.59499999999999997</v>
      </c>
    </row>
    <row r="4" spans="1:2" x14ac:dyDescent="0.2">
      <c r="A4" t="s">
        <v>59</v>
      </c>
      <c r="B4" s="3">
        <v>1.44</v>
      </c>
    </row>
    <row r="5" spans="1:2" x14ac:dyDescent="0.2">
      <c r="A5" s="13" t="s">
        <v>60</v>
      </c>
      <c r="B5" s="14">
        <f>B3/B4</f>
        <v>0.41319444444444442</v>
      </c>
    </row>
    <row r="6" spans="1:2" x14ac:dyDescent="0.2">
      <c r="A6" t="s">
        <v>39</v>
      </c>
      <c r="B6">
        <v>12.8</v>
      </c>
    </row>
    <row r="7" spans="1:2" x14ac:dyDescent="0.2">
      <c r="A7" t="s">
        <v>61</v>
      </c>
      <c r="B7">
        <v>0</v>
      </c>
    </row>
    <row r="8" spans="1:2" x14ac:dyDescent="0.2">
      <c r="A8" t="s">
        <v>62</v>
      </c>
      <c r="B8">
        <v>2</v>
      </c>
    </row>
    <row r="9" spans="1:2" x14ac:dyDescent="0.2">
      <c r="A9" t="s">
        <v>63</v>
      </c>
      <c r="B9" s="3">
        <v>0.15141429461505837</v>
      </c>
    </row>
    <row r="10" spans="1:2" x14ac:dyDescent="0.2">
      <c r="A10" s="2" t="s">
        <v>135</v>
      </c>
      <c r="B10" s="29">
        <v>0.23128314306451861</v>
      </c>
    </row>
    <row r="11" spans="1:2" x14ac:dyDescent="0.2">
      <c r="A11" s="2" t="s">
        <v>124</v>
      </c>
      <c r="B11" s="29">
        <v>6.4573758949900639E-2</v>
      </c>
    </row>
    <row r="12" spans="1:2" x14ac:dyDescent="0.2">
      <c r="A12" s="2" t="s">
        <v>125</v>
      </c>
      <c r="B12" s="29">
        <v>0.11829607300598059</v>
      </c>
    </row>
    <row r="13" spans="1:2" x14ac:dyDescent="0.2">
      <c r="A13" s="2" t="s">
        <v>126</v>
      </c>
      <c r="B13" s="29">
        <v>4.2562700703473712E-2</v>
      </c>
    </row>
    <row r="14" spans="1:2" x14ac:dyDescent="0.2">
      <c r="A14" s="2" t="s">
        <v>127</v>
      </c>
      <c r="B14" s="29">
        <v>8.4738332053430773E-2</v>
      </c>
    </row>
    <row r="15" spans="1:2" x14ac:dyDescent="0.2">
      <c r="A15" s="2" t="s">
        <v>128</v>
      </c>
      <c r="B15" s="29">
        <v>8.5751071758221095E-2</v>
      </c>
    </row>
    <row r="16" spans="1:2" x14ac:dyDescent="0.2">
      <c r="A16" s="2" t="s">
        <v>129</v>
      </c>
      <c r="B16" s="29">
        <v>4.2432053278555759E-2</v>
      </c>
    </row>
    <row r="17" spans="1:2" x14ac:dyDescent="0.2">
      <c r="A17" s="2" t="s">
        <v>130</v>
      </c>
      <c r="B17" s="29">
        <v>0</v>
      </c>
    </row>
    <row r="18" spans="1:2" x14ac:dyDescent="0.2">
      <c r="A18" s="2" t="s">
        <v>131</v>
      </c>
      <c r="B18" s="29">
        <v>0</v>
      </c>
    </row>
    <row r="19" spans="1:2" x14ac:dyDescent="0.2">
      <c r="A19" s="2" t="s">
        <v>132</v>
      </c>
      <c r="B19" s="29">
        <v>0</v>
      </c>
    </row>
    <row r="20" spans="1:2" x14ac:dyDescent="0.2">
      <c r="A20" s="2" t="s">
        <v>133</v>
      </c>
      <c r="B20" s="29">
        <v>9.6117814527859752E-2</v>
      </c>
    </row>
    <row r="21" spans="1:2" x14ac:dyDescent="0.2">
      <c r="A21" s="2" t="s">
        <v>134</v>
      </c>
      <c r="B21" s="29">
        <v>0.15870517481706503</v>
      </c>
    </row>
    <row r="22" spans="1:2" x14ac:dyDescent="0.2">
      <c r="A22" t="s">
        <v>64</v>
      </c>
      <c r="B22">
        <v>0.995</v>
      </c>
    </row>
    <row r="23" spans="1:2" x14ac:dyDescent="0.2">
      <c r="A23" t="s">
        <v>141</v>
      </c>
      <c r="B23">
        <v>0.996</v>
      </c>
    </row>
    <row r="24" spans="1:2" x14ac:dyDescent="0.2">
      <c r="A24" t="s">
        <v>142</v>
      </c>
      <c r="B24" s="35">
        <v>0.99399999999999999</v>
      </c>
    </row>
    <row r="25" spans="1:2" x14ac:dyDescent="0.2">
      <c r="A25" t="s">
        <v>65</v>
      </c>
      <c r="B25" s="3"/>
    </row>
    <row r="26" spans="1:2" x14ac:dyDescent="0.2">
      <c r="A26" t="s">
        <v>143</v>
      </c>
      <c r="B26" s="3"/>
    </row>
    <row r="27" spans="1:2" x14ac:dyDescent="0.2">
      <c r="A27" t="s">
        <v>144</v>
      </c>
      <c r="B27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>
      <selection activeCell="A7" sqref="A7"/>
    </sheetView>
  </sheetViews>
  <sheetFormatPr baseColWidth="10" defaultColWidth="11" defaultRowHeight="16" x14ac:dyDescent="0.2"/>
  <cols>
    <col min="1" max="1" width="49.33203125" customWidth="1"/>
    <col min="2" max="2" width="11.83203125" customWidth="1"/>
  </cols>
  <sheetData>
    <row r="1" spans="1:2" x14ac:dyDescent="0.2">
      <c r="A1" s="1" t="s">
        <v>137</v>
      </c>
    </row>
    <row r="2" spans="1:2" x14ac:dyDescent="0.2">
      <c r="A2" s="1" t="str">
        <f>CONCATENATE('Input Wind Farm'!B2," ",'Input Wind Farm'!B5," (",'Input Wind Farm'!B4,")")</f>
        <v>NnG SWT8.0-167 w/HWRT + PB (54)</v>
      </c>
      <c r="B2" s="1" t="str">
        <f>'Input Birds'!B2</f>
        <v>Herring Gull</v>
      </c>
    </row>
    <row r="3" spans="1:2" x14ac:dyDescent="0.2">
      <c r="A3" s="4" t="s">
        <v>75</v>
      </c>
      <c r="B3" s="3">
        <f>AVERAGE('Collision Rate Calculations'!B5:M5)</f>
        <v>6.2753405889691485E-2</v>
      </c>
    </row>
    <row r="4" spans="1:2" x14ac:dyDescent="0.2">
      <c r="A4" s="4" t="s">
        <v>79</v>
      </c>
      <c r="B4" s="34">
        <f>'Collision Rate Calculations'!N10</f>
        <v>19567.760257646998</v>
      </c>
    </row>
    <row r="5" spans="1:2" x14ac:dyDescent="0.2">
      <c r="A5" s="4" t="s">
        <v>86</v>
      </c>
      <c r="B5" s="34">
        <f>'Collision Rate Calculations'!N11</f>
        <v>1087.8205925876475</v>
      </c>
    </row>
    <row r="6" spans="1:2" x14ac:dyDescent="0.2">
      <c r="A6" s="4" t="str">
        <f>CONCATENATE("Avoidance Rate ",'Input Birds'!B22)</f>
        <v>Avoidance Rate 0.995</v>
      </c>
      <c r="B6" s="34">
        <f>'Collision Rate Calculations'!N12</f>
        <v>5.4391029629382421</v>
      </c>
    </row>
    <row r="7" spans="1:2" x14ac:dyDescent="0.2">
      <c r="A7" s="4" t="str">
        <f>CONCATENATE("Avoidance Rate ",'Input Birds'!B23)</f>
        <v>Avoidance Rate 0.996</v>
      </c>
      <c r="B7" s="34">
        <f>'Collision Rate Calculations'!N13</f>
        <v>4.3512823703505941</v>
      </c>
    </row>
    <row r="8" spans="1:2" x14ac:dyDescent="0.2">
      <c r="A8" s="4" t="str">
        <f>CONCATENATE("Avoidance Rate ",'Input Birds'!B24)</f>
        <v>Avoidance Rate 0.994</v>
      </c>
      <c r="B8" s="34">
        <f>'Collision Rate Calculations'!N14</f>
        <v>6.5269235555258902</v>
      </c>
    </row>
    <row r="9" spans="1:2" x14ac:dyDescent="0.2">
      <c r="A9" s="4" t="str">
        <f>CONCATENATE("Avoidance Rate ",'Input Birds'!B25)</f>
        <v xml:space="preserve">Avoidance Rate </v>
      </c>
      <c r="B9" s="34">
        <f>'Collision Rate Calculations'!N15</f>
        <v>1087.8205925876475</v>
      </c>
    </row>
    <row r="10" spans="1:2" x14ac:dyDescent="0.2">
      <c r="A10" s="4" t="str">
        <f>CONCATENATE("Avoidance Rate ",'Input Birds'!B26)</f>
        <v xml:space="preserve">Avoidance Rate </v>
      </c>
      <c r="B10" s="34">
        <f>'Collision Rate Calculations'!N16</f>
        <v>1087.8205925876475</v>
      </c>
    </row>
    <row r="11" spans="1:2" x14ac:dyDescent="0.2">
      <c r="A11" s="4" t="str">
        <f>CONCATENATE("Avoidance Rate ",'Input Birds'!B27)</f>
        <v xml:space="preserve">Avoidance Rate </v>
      </c>
      <c r="B11" s="34">
        <f>'Collision Rate Calculations'!N17</f>
        <v>1087.8205925876475</v>
      </c>
    </row>
    <row r="12" spans="1:2" x14ac:dyDescent="0.2">
      <c r="A12" s="4"/>
    </row>
    <row r="13" spans="1:2" x14ac:dyDescent="0.2">
      <c r="A13" s="4"/>
    </row>
    <row r="14" spans="1:2" x14ac:dyDescent="0.2">
      <c r="A14" s="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workbookViewId="0">
      <selection activeCell="B12" sqref="B12:N12"/>
    </sheetView>
  </sheetViews>
  <sheetFormatPr baseColWidth="10" defaultColWidth="11" defaultRowHeight="16" x14ac:dyDescent="0.2"/>
  <cols>
    <col min="1" max="1" width="46.33203125" bestFit="1" customWidth="1"/>
    <col min="2" max="13" width="9" customWidth="1"/>
    <col min="14" max="14" width="9" style="22" customWidth="1"/>
  </cols>
  <sheetData>
    <row r="1" spans="1:14" x14ac:dyDescent="0.2">
      <c r="A1" s="1" t="s">
        <v>77</v>
      </c>
    </row>
    <row r="2" spans="1:14" x14ac:dyDescent="0.2">
      <c r="A2" t="s">
        <v>34</v>
      </c>
      <c r="B2">
        <v>1</v>
      </c>
    </row>
    <row r="3" spans="1:14" x14ac:dyDescent="0.2">
      <c r="A3" t="s">
        <v>35</v>
      </c>
      <c r="B3" s="17" t="str">
        <f>'Input Birds'!B2</f>
        <v>Herring Gull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4" s="22" customFormat="1" x14ac:dyDescent="0.2">
      <c r="A4" s="22" t="s">
        <v>87</v>
      </c>
      <c r="B4" s="22" t="s">
        <v>4</v>
      </c>
      <c r="C4" s="22" t="s">
        <v>5</v>
      </c>
      <c r="D4" s="22" t="s">
        <v>80</v>
      </c>
      <c r="E4" s="22" t="s">
        <v>81</v>
      </c>
      <c r="F4" s="22" t="s">
        <v>8</v>
      </c>
      <c r="G4" s="22" t="s">
        <v>82</v>
      </c>
      <c r="H4" s="22" t="s">
        <v>83</v>
      </c>
      <c r="I4" s="22" t="s">
        <v>84</v>
      </c>
      <c r="J4" s="22" t="s">
        <v>85</v>
      </c>
      <c r="K4" s="22" t="s">
        <v>13</v>
      </c>
      <c r="L4" s="22" t="s">
        <v>14</v>
      </c>
      <c r="M4" s="22" t="s">
        <v>15</v>
      </c>
    </row>
    <row r="5" spans="1:14" x14ac:dyDescent="0.2">
      <c r="A5" t="s">
        <v>75</v>
      </c>
      <c r="B5" s="18">
        <f>'Collision Risk Calculations'!C18</f>
        <v>6.4363327864231615E-2</v>
      </c>
      <c r="C5" s="18">
        <f>'Collision Risk Calculations'!D18</f>
        <v>6.3441722128038641E-2</v>
      </c>
      <c r="D5" s="18">
        <f>'Collision Risk Calculations'!E18</f>
        <v>6.3263815606882476E-2</v>
      </c>
      <c r="E5" s="18">
        <f>'Collision Risk Calculations'!F18</f>
        <v>6.241848888739647E-2</v>
      </c>
      <c r="F5" s="18">
        <f>'Collision Risk Calculations'!G18</f>
        <v>6.2265438629187826E-2</v>
      </c>
      <c r="G5" s="18">
        <f>'Collision Risk Calculations'!H18</f>
        <v>6.1158142994370765E-2</v>
      </c>
      <c r="H5" s="18">
        <f>'Collision Risk Calculations'!I18</f>
        <v>6.1121054765620617E-2</v>
      </c>
      <c r="I5" s="18">
        <f>'Collision Risk Calculations'!J18</f>
        <v>6.1349131929789261E-2</v>
      </c>
      <c r="J5" s="18">
        <f>'Collision Risk Calculations'!K18</f>
        <v>6.2465384737184604E-2</v>
      </c>
      <c r="K5" s="18">
        <f>'Collision Risk Calculations'!L18</f>
        <v>6.3608725557350865E-2</v>
      </c>
      <c r="L5" s="18">
        <f>'Collision Risk Calculations'!M18</f>
        <v>6.3921915565781418E-2</v>
      </c>
      <c r="M5" s="18">
        <f>'Collision Risk Calculations'!N18</f>
        <v>6.3663722010463164E-2</v>
      </c>
      <c r="N5" s="29"/>
    </row>
    <row r="6" spans="1:14" x14ac:dyDescent="0.2">
      <c r="A6" t="s">
        <v>58</v>
      </c>
      <c r="B6" s="18">
        <f>'Input Wind Farm'!$B34</f>
        <v>0.91823999999999995</v>
      </c>
      <c r="C6" s="18">
        <f>'Input Wind Farm'!$B35</f>
        <v>0.89270400000000005</v>
      </c>
      <c r="D6" s="18">
        <f>'Input Wind Farm'!$B36</f>
        <v>0.89615999999999962</v>
      </c>
      <c r="E6" s="18">
        <f>'Input Wind Farm'!$B37</f>
        <v>0.88483200000000017</v>
      </c>
      <c r="F6" s="18">
        <f>'Input Wind Farm'!$B38</f>
        <v>0.84946064516129072</v>
      </c>
      <c r="G6" s="18">
        <f>'Input Wind Farm'!$B39</f>
        <v>0.81585120000000033</v>
      </c>
      <c r="H6" s="18">
        <f>'Input Wind Farm'!$B40</f>
        <v>0.81132387096774194</v>
      </c>
      <c r="I6" s="18">
        <f>'Input Wind Farm'!$B41</f>
        <v>0.81829161290322561</v>
      </c>
      <c r="J6" s="18">
        <f>'Input Wind Farm'!$B42</f>
        <v>0.87028799999999995</v>
      </c>
      <c r="K6" s="18">
        <f>'Input Wind Farm'!$B43</f>
        <v>0.90071999999999997</v>
      </c>
      <c r="L6" s="18">
        <f>'Input Wind Farm'!$B44</f>
        <v>0.90676799999999991</v>
      </c>
      <c r="M6" s="18">
        <f>'Input Wind Farm'!$B45</f>
        <v>0.90259199999999984</v>
      </c>
      <c r="N6" s="29"/>
    </row>
    <row r="7" spans="1:14" ht="19" x14ac:dyDescent="0.2">
      <c r="A7" t="s">
        <v>78</v>
      </c>
      <c r="B7" s="28">
        <f>PI()*('Input Wind Farm'!$B7*'Input Wind Farm'!$B7)*'Input Wind Farm'!$B4</f>
        <v>1182814.3464655376</v>
      </c>
      <c r="C7" s="28">
        <f>PI()*('Input Wind Farm'!$B7*'Input Wind Farm'!$B7)*'Input Wind Farm'!$B4</f>
        <v>1182814.3464655376</v>
      </c>
      <c r="D7" s="28">
        <f>PI()*('Input Wind Farm'!$B7*'Input Wind Farm'!$B7)*'Input Wind Farm'!$B4</f>
        <v>1182814.3464655376</v>
      </c>
      <c r="E7" s="28">
        <f>PI()*('Input Wind Farm'!$B7*'Input Wind Farm'!$B7)*'Input Wind Farm'!$B4</f>
        <v>1182814.3464655376</v>
      </c>
      <c r="F7" s="28">
        <f>PI()*('Input Wind Farm'!$B7*'Input Wind Farm'!$B7)*'Input Wind Farm'!$B4</f>
        <v>1182814.3464655376</v>
      </c>
      <c r="G7" s="28">
        <f>PI()*('Input Wind Farm'!$B7*'Input Wind Farm'!$B7)*'Input Wind Farm'!$B4</f>
        <v>1182814.3464655376</v>
      </c>
      <c r="H7" s="28">
        <f>PI()*('Input Wind Farm'!$B7*'Input Wind Farm'!$B7)*'Input Wind Farm'!$B4</f>
        <v>1182814.3464655376</v>
      </c>
      <c r="I7" s="28">
        <f>PI()*('Input Wind Farm'!$B7*'Input Wind Farm'!$B7)*'Input Wind Farm'!$B4</f>
        <v>1182814.3464655376</v>
      </c>
      <c r="J7" s="28">
        <f>PI()*('Input Wind Farm'!$B7*'Input Wind Farm'!$B7)*'Input Wind Farm'!$B4</f>
        <v>1182814.3464655376</v>
      </c>
      <c r="K7" s="28">
        <f>PI()*('Input Wind Farm'!$B7*'Input Wind Farm'!$B7)*'Input Wind Farm'!$B4</f>
        <v>1182814.3464655376</v>
      </c>
      <c r="L7" s="28">
        <f>PI()*('Input Wind Farm'!$B7*'Input Wind Farm'!$B7)*'Input Wind Farm'!$B4</f>
        <v>1182814.3464655376</v>
      </c>
      <c r="M7" s="28">
        <f>PI()*('Input Wind Farm'!$B7*'Input Wind Farm'!$B7)*'Input Wind Farm'!$B4</f>
        <v>1182814.3464655376</v>
      </c>
      <c r="N7" s="30"/>
    </row>
    <row r="8" spans="1:14" x14ac:dyDescent="0.2">
      <c r="A8" t="s">
        <v>76</v>
      </c>
      <c r="B8" s="13">
        <f>IF('Input Birds'!$B8="","",('Input Birds'!$B8-1)*0.25)</f>
        <v>0.25</v>
      </c>
      <c r="C8" s="13">
        <f>IF('Input Birds'!$B8="","",('Input Birds'!$B8-1)*0.25)</f>
        <v>0.25</v>
      </c>
      <c r="D8" s="13">
        <f>IF('Input Birds'!$B8="","",('Input Birds'!$B8-1)*0.25)</f>
        <v>0.25</v>
      </c>
      <c r="E8" s="13">
        <f>IF('Input Birds'!$B8="","",('Input Birds'!$B8-1)*0.25)</f>
        <v>0.25</v>
      </c>
      <c r="F8" s="13">
        <f>IF('Input Birds'!$B8="","",('Input Birds'!$B8-1)*0.25)</f>
        <v>0.25</v>
      </c>
      <c r="G8" s="13">
        <f>IF('Input Birds'!$B8="","",('Input Birds'!$B8-1)*0.25)</f>
        <v>0.25</v>
      </c>
      <c r="H8" s="13">
        <f>IF('Input Birds'!$B8="","",('Input Birds'!$B8-1)*0.25)</f>
        <v>0.25</v>
      </c>
      <c r="I8" s="13">
        <f>IF('Input Birds'!$B8="","",('Input Birds'!$B8-1)*0.25)</f>
        <v>0.25</v>
      </c>
      <c r="J8" s="13">
        <f>IF('Input Birds'!$B8="","",('Input Birds'!$B8-1)*0.25)</f>
        <v>0.25</v>
      </c>
      <c r="K8" s="13">
        <f>IF('Input Birds'!$B8="","",('Input Birds'!$B8-1)*0.25)</f>
        <v>0.25</v>
      </c>
      <c r="L8" s="13">
        <f>IF('Input Birds'!$B8="","",('Input Birds'!$B8-1)*0.25)</f>
        <v>0.25</v>
      </c>
      <c r="M8" s="13">
        <f>IF('Input Birds'!$B8="","",('Input Birds'!$B8-1)*0.25)</f>
        <v>0.25</v>
      </c>
    </row>
    <row r="9" spans="1:14" x14ac:dyDescent="0.2">
      <c r="A9" t="s">
        <v>136</v>
      </c>
      <c r="B9" s="28">
        <f>'Input Birds'!$B6*'Input Birds'!$B10/(2*'Input Wind Farm'!$B7)*B7*('Daylight Hours'!F9+B8*'Daylight Hours'!F13)*3600/1000000</f>
        <v>27403.979872514581</v>
      </c>
      <c r="C9" s="28">
        <f>'Input Birds'!$B6*'Input Birds'!$B11/(2*'Input Wind Farm'!$B7)*C7*('Daylight Hours'!G9+C8*'Daylight Hours'!G13)*3600/1000000</f>
        <v>7747.2690557967799</v>
      </c>
      <c r="D9" s="28">
        <f>'Input Birds'!$B6*'Input Birds'!$B12/(2*'Input Wind Farm'!$B7)*D7*('Daylight Hours'!H9+D8*'Daylight Hours'!H13)*3600/1000000</f>
        <v>17763.811428600507</v>
      </c>
      <c r="E9" s="28">
        <f>'Input Birds'!$B6*'Input Birds'!$B13/(2*'Input Wind Farm'!$B7)*E7*('Daylight Hours'!I9+E8*'Daylight Hours'!I13)*3600/1000000</f>
        <v>6930.2680505796388</v>
      </c>
      <c r="F9" s="28">
        <f>'Input Birds'!$B6*'Input Birds'!$B14/(2*'Input Wind Farm'!$B7)*F7*('Daylight Hours'!J9+F8*'Daylight Hours'!J13)*3600/1000000</f>
        <v>15644.205453046538</v>
      </c>
      <c r="G9" s="28">
        <f>'Input Birds'!$B6*'Input Birds'!$B15/(2*'Input Wind Farm'!$B7)*G7*('Daylight Hours'!K9+G8*'Daylight Hours'!K13)*3600/1000000</f>
        <v>16099.443729549366</v>
      </c>
      <c r="H9" s="28">
        <f>'Input Birds'!$B6*'Input Birds'!$B16/(2*'Input Wind Farm'!$B7)*H7*('Daylight Hours'!L9+H8*'Daylight Hours'!L13)*3600/1000000</f>
        <v>8060.5431564967748</v>
      </c>
      <c r="I9" s="28">
        <f>'Input Birds'!$B6*'Input Birds'!$B17/(2*'Input Wind Farm'!$B7)*I7*('Daylight Hours'!M9+I8*'Daylight Hours'!M13)*3600/1000000</f>
        <v>0</v>
      </c>
      <c r="J9" s="28">
        <f>'Input Birds'!$B6*'Input Birds'!$B18/(2*'Input Wind Farm'!$B7)*J7*('Daylight Hours'!N9+J8*'Daylight Hours'!N13)*3600/1000000</f>
        <v>0</v>
      </c>
      <c r="K9" s="28">
        <f>'Input Birds'!$B6*'Input Birds'!$B19/(2*'Input Wind Farm'!$B7)*K7*('Daylight Hours'!O9+K8*'Daylight Hours'!O13)*3600/1000000</f>
        <v>0</v>
      </c>
      <c r="L9" s="28">
        <f>'Input Birds'!$B6*'Input Birds'!$B20/(2*'Input Wind Farm'!$B7)*L7*('Daylight Hours'!P9+L8*'Daylight Hours'!P13)*3600/1000000</f>
        <v>11496.776606550686</v>
      </c>
      <c r="M9" s="28">
        <f>'Input Birds'!$B6*'Input Birds'!$B21/(2*'Input Wind Farm'!$B7)*M7*('Daylight Hours'!Q9+M8*'Daylight Hours'!Q13)*3600/1000000</f>
        <v>18086.945171253268</v>
      </c>
      <c r="N9" s="30"/>
    </row>
    <row r="10" spans="1:14" x14ac:dyDescent="0.2">
      <c r="A10" s="1" t="s">
        <v>79</v>
      </c>
      <c r="B10" s="32">
        <f>'Input Birds'!$B9*B9</f>
        <v>4149.3542820420525</v>
      </c>
      <c r="C10" s="32">
        <f>'Input Birds'!$B9*C9</f>
        <v>1173.0472792765388</v>
      </c>
      <c r="D10" s="32">
        <f>'Input Birds'!$B9*D9</f>
        <v>2689.694977136458</v>
      </c>
      <c r="E10" s="32">
        <f>'Input Birds'!$B9*E9</f>
        <v>1049.3416483717917</v>
      </c>
      <c r="F10" s="32">
        <f>'Input Birds'!$B9*F9</f>
        <v>2368.7563334860911</v>
      </c>
      <c r="G10" s="32">
        <f>'Input Birds'!$B9*G9</f>
        <v>2437.6859160045419</v>
      </c>
      <c r="H10" s="32">
        <f>'Input Birds'!$B9*H9</f>
        <v>1220.4814562551951</v>
      </c>
      <c r="I10" s="32">
        <f>'Input Birds'!$B9*I9</f>
        <v>0</v>
      </c>
      <c r="J10" s="32">
        <f>'Input Birds'!$B9*J9</f>
        <v>0</v>
      </c>
      <c r="K10" s="32">
        <f>'Input Birds'!$B9*K9</f>
        <v>0</v>
      </c>
      <c r="L10" s="32">
        <f>'Input Birds'!$B9*L9</f>
        <v>1740.7763202277765</v>
      </c>
      <c r="M10" s="32">
        <f>'Input Birds'!$B9*M9</f>
        <v>2738.6220448465497</v>
      </c>
      <c r="N10" s="31">
        <f>SUM(B10:M10)</f>
        <v>19567.760257646998</v>
      </c>
    </row>
    <row r="11" spans="1:14" x14ac:dyDescent="0.2">
      <c r="A11" s="1" t="s">
        <v>86</v>
      </c>
      <c r="B11" s="32">
        <f>B6*B5*B10</f>
        <v>245.23091347339124</v>
      </c>
      <c r="C11" s="32">
        <f t="shared" ref="C11:M11" si="0">C6*C5*C10</f>
        <v>66.435156243375786</v>
      </c>
      <c r="D11" s="32">
        <f t="shared" si="0"/>
        <v>152.4909145555292</v>
      </c>
      <c r="E11" s="32">
        <f t="shared" si="0"/>
        <v>57.955009498146616</v>
      </c>
      <c r="F11" s="32">
        <f t="shared" si="0"/>
        <v>125.28835395741659</v>
      </c>
      <c r="G11" s="32">
        <f t="shared" si="0"/>
        <v>121.63064081195617</v>
      </c>
      <c r="H11" s="32">
        <f t="shared" si="0"/>
        <v>60.522419235247412</v>
      </c>
      <c r="I11" s="32">
        <f t="shared" si="0"/>
        <v>0</v>
      </c>
      <c r="J11" s="32">
        <f t="shared" si="0"/>
        <v>0</v>
      </c>
      <c r="K11" s="32">
        <f t="shared" si="0"/>
        <v>0</v>
      </c>
      <c r="L11" s="32">
        <f t="shared" si="0"/>
        <v>100.89948205156918</v>
      </c>
      <c r="M11" s="32">
        <f t="shared" si="0"/>
        <v>157.36770276101535</v>
      </c>
      <c r="N11" s="31">
        <f>SUM(B11:M11)</f>
        <v>1087.8205925876475</v>
      </c>
    </row>
    <row r="12" spans="1:14" x14ac:dyDescent="0.2">
      <c r="A12" t="str">
        <f>CONCATENATE("Avoidance Rate ",'Input Birds'!B22)</f>
        <v>Avoidance Rate 0.995</v>
      </c>
      <c r="B12" s="32">
        <f>B$11*(1-'Input Birds'!$B22)</f>
        <v>1.2261545673669574</v>
      </c>
      <c r="C12" s="32">
        <f>C$11*(1-'Input Birds'!$B22)</f>
        <v>0.33217578121687924</v>
      </c>
      <c r="D12" s="32">
        <f>D$11*(1-'Input Birds'!$B22)</f>
        <v>0.76245457277764672</v>
      </c>
      <c r="E12" s="32">
        <f>E$11*(1-'Input Birds'!$B22)</f>
        <v>0.28977504749073335</v>
      </c>
      <c r="F12" s="32">
        <f>F$11*(1-'Input Birds'!$B22)</f>
        <v>0.62644176978708355</v>
      </c>
      <c r="G12" s="32">
        <f>G$11*(1-'Input Birds'!$B22)</f>
        <v>0.60815320405978135</v>
      </c>
      <c r="H12" s="32">
        <f>H$11*(1-'Input Birds'!$B22)</f>
        <v>0.30261209617623736</v>
      </c>
      <c r="I12" s="32">
        <f>I$11*(1-'Input Birds'!$B22)</f>
        <v>0</v>
      </c>
      <c r="J12" s="32">
        <f>J$11*(1-'Input Birds'!$B22)</f>
        <v>0</v>
      </c>
      <c r="K12" s="32">
        <f>K$11*(1-'Input Birds'!$B22)</f>
        <v>0</v>
      </c>
      <c r="L12" s="32">
        <f>L$11*(1-'Input Birds'!$B22)</f>
        <v>0.50449741025784633</v>
      </c>
      <c r="M12" s="32">
        <f>M$11*(1-'Input Birds'!$B22)</f>
        <v>0.78683851380507741</v>
      </c>
      <c r="N12" s="31">
        <f t="shared" ref="N12:N17" si="1">SUM(B12:M12)</f>
        <v>5.4391029629382421</v>
      </c>
    </row>
    <row r="13" spans="1:14" x14ac:dyDescent="0.2">
      <c r="A13" t="str">
        <f>CONCATENATE("Avoidance Rate ",'Input Birds'!B23)</f>
        <v>Avoidance Rate 0.996</v>
      </c>
      <c r="B13" s="32">
        <f>B$11*(1-'Input Birds'!$B23)</f>
        <v>0.98092365389356584</v>
      </c>
      <c r="C13" s="32">
        <f>C$11*(1-'Input Birds'!$B23)</f>
        <v>0.26574062497350337</v>
      </c>
      <c r="D13" s="32">
        <f>D$11*(1-'Input Birds'!$B23)</f>
        <v>0.6099636582221174</v>
      </c>
      <c r="E13" s="32">
        <f>E$11*(1-'Input Birds'!$B23)</f>
        <v>0.23182003799258666</v>
      </c>
      <c r="F13" s="32">
        <f>F$11*(1-'Input Birds'!$B23)</f>
        <v>0.50115341582966677</v>
      </c>
      <c r="G13" s="32">
        <f>G$11*(1-'Input Birds'!$B23)</f>
        <v>0.48652256324782511</v>
      </c>
      <c r="H13" s="32">
        <f>H$11*(1-'Input Birds'!$B23)</f>
        <v>0.24208967694098987</v>
      </c>
      <c r="I13" s="32">
        <f>I$11*(1-'Input Birds'!$B23)</f>
        <v>0</v>
      </c>
      <c r="J13" s="32">
        <f>J$11*(1-'Input Birds'!$B23)</f>
        <v>0</v>
      </c>
      <c r="K13" s="32">
        <f>K$11*(1-'Input Birds'!$B23)</f>
        <v>0</v>
      </c>
      <c r="L13" s="32">
        <f>L$11*(1-'Input Birds'!$B23)</f>
        <v>0.4035979282062771</v>
      </c>
      <c r="M13" s="32">
        <f>M$11*(1-'Input Birds'!$B23)</f>
        <v>0.629470811044062</v>
      </c>
      <c r="N13" s="31">
        <f t="shared" si="1"/>
        <v>4.3512823703505941</v>
      </c>
    </row>
    <row r="14" spans="1:14" x14ac:dyDescent="0.2">
      <c r="A14" t="str">
        <f>CONCATENATE("Avoidance Rate ",'Input Birds'!B24)</f>
        <v>Avoidance Rate 0.994</v>
      </c>
      <c r="B14" s="32">
        <f>B$11*(1-'Input Birds'!$B24)</f>
        <v>1.4713854808403488</v>
      </c>
      <c r="C14" s="32">
        <f>C$11*(1-'Input Birds'!$B24)</f>
        <v>0.39861093746025505</v>
      </c>
      <c r="D14" s="32">
        <f>D$11*(1-'Input Birds'!$B24)</f>
        <v>0.91494548733317604</v>
      </c>
      <c r="E14" s="32">
        <f>E$11*(1-'Input Birds'!$B24)</f>
        <v>0.34773005698887999</v>
      </c>
      <c r="F14" s="32">
        <f>F$11*(1-'Input Birds'!$B24)</f>
        <v>0.75173012374450021</v>
      </c>
      <c r="G14" s="32">
        <f>G$11*(1-'Input Birds'!$B24)</f>
        <v>0.72978384487173764</v>
      </c>
      <c r="H14" s="32">
        <f>H$11*(1-'Input Birds'!$B24)</f>
        <v>0.36313451541148478</v>
      </c>
      <c r="I14" s="32">
        <f>I$11*(1-'Input Birds'!$B24)</f>
        <v>0</v>
      </c>
      <c r="J14" s="32">
        <f>J$11*(1-'Input Birds'!$B24)</f>
        <v>0</v>
      </c>
      <c r="K14" s="32">
        <f>K$11*(1-'Input Birds'!$B24)</f>
        <v>0</v>
      </c>
      <c r="L14" s="32">
        <f>L$11*(1-'Input Birds'!$B24)</f>
        <v>0.60539689230941562</v>
      </c>
      <c r="M14" s="32">
        <f>M$11*(1-'Input Birds'!$B24)</f>
        <v>0.94420621656609294</v>
      </c>
      <c r="N14" s="31">
        <f t="shared" si="1"/>
        <v>6.5269235555258902</v>
      </c>
    </row>
    <row r="15" spans="1:14" x14ac:dyDescent="0.2">
      <c r="A15" t="str">
        <f>CONCATENATE("Avoidance Rate ",'Input Birds'!B25)</f>
        <v xml:space="preserve">Avoidance Rate </v>
      </c>
      <c r="B15" s="32">
        <f>B$11*(1-'Input Birds'!$B25)</f>
        <v>245.23091347339124</v>
      </c>
      <c r="C15" s="32">
        <f>C$11*(1-'Input Birds'!$B25)</f>
        <v>66.435156243375786</v>
      </c>
      <c r="D15" s="32">
        <f>D$11*(1-'Input Birds'!$B25)</f>
        <v>152.4909145555292</v>
      </c>
      <c r="E15" s="32">
        <f>E$11*(1-'Input Birds'!$B25)</f>
        <v>57.955009498146616</v>
      </c>
      <c r="F15" s="32">
        <f>F$11*(1-'Input Birds'!$B25)</f>
        <v>125.28835395741659</v>
      </c>
      <c r="G15" s="32">
        <f>G$11*(1-'Input Birds'!$B25)</f>
        <v>121.63064081195617</v>
      </c>
      <c r="H15" s="32">
        <f>H$11*(1-'Input Birds'!$B25)</f>
        <v>60.522419235247412</v>
      </c>
      <c r="I15" s="32">
        <f>I$11*(1-'Input Birds'!$B25)</f>
        <v>0</v>
      </c>
      <c r="J15" s="32">
        <f>J$11*(1-'Input Birds'!$B25)</f>
        <v>0</v>
      </c>
      <c r="K15" s="32">
        <f>K$11*(1-'Input Birds'!$B25)</f>
        <v>0</v>
      </c>
      <c r="L15" s="32">
        <f>L$11*(1-'Input Birds'!$B25)</f>
        <v>100.89948205156918</v>
      </c>
      <c r="M15" s="32">
        <f>M$11*(1-'Input Birds'!$B25)</f>
        <v>157.36770276101535</v>
      </c>
      <c r="N15" s="31">
        <f>SUM(B15:M15)</f>
        <v>1087.8205925876475</v>
      </c>
    </row>
    <row r="16" spans="1:14" x14ac:dyDescent="0.2">
      <c r="A16" t="str">
        <f>CONCATENATE("Avoidance Rate ",'Input Birds'!B26)</f>
        <v xml:space="preserve">Avoidance Rate </v>
      </c>
      <c r="B16" s="32">
        <f>B$11*(1-'Input Birds'!$B26)</f>
        <v>245.23091347339124</v>
      </c>
      <c r="C16" s="32">
        <f>C$11*(1-'Input Birds'!$B26)</f>
        <v>66.435156243375786</v>
      </c>
      <c r="D16" s="32">
        <f>D$11*(1-'Input Birds'!$B26)</f>
        <v>152.4909145555292</v>
      </c>
      <c r="E16" s="32">
        <f>E$11*(1-'Input Birds'!$B26)</f>
        <v>57.955009498146616</v>
      </c>
      <c r="F16" s="32">
        <f>F$11*(1-'Input Birds'!$B26)</f>
        <v>125.28835395741659</v>
      </c>
      <c r="G16" s="32">
        <f>G$11*(1-'Input Birds'!$B26)</f>
        <v>121.63064081195617</v>
      </c>
      <c r="H16" s="32">
        <f>H$11*(1-'Input Birds'!$B26)</f>
        <v>60.522419235247412</v>
      </c>
      <c r="I16" s="32">
        <f>I$11*(1-'Input Birds'!$B26)</f>
        <v>0</v>
      </c>
      <c r="J16" s="32">
        <f>J$11*(1-'Input Birds'!$B26)</f>
        <v>0</v>
      </c>
      <c r="K16" s="32">
        <f>K$11*(1-'Input Birds'!$B26)</f>
        <v>0</v>
      </c>
      <c r="L16" s="32">
        <f>L$11*(1-'Input Birds'!$B26)</f>
        <v>100.89948205156918</v>
      </c>
      <c r="M16" s="32">
        <f>M$11*(1-'Input Birds'!$B26)</f>
        <v>157.36770276101535</v>
      </c>
      <c r="N16" s="31">
        <f t="shared" si="1"/>
        <v>1087.8205925876475</v>
      </c>
    </row>
    <row r="17" spans="1:14" x14ac:dyDescent="0.2">
      <c r="A17" t="str">
        <f>CONCATENATE("Avoidance Rate ",'Input Birds'!B27)</f>
        <v xml:space="preserve">Avoidance Rate </v>
      </c>
      <c r="B17" s="32">
        <f>B$11*(1-'Input Birds'!$B27)</f>
        <v>245.23091347339124</v>
      </c>
      <c r="C17" s="32">
        <f>C$11*(1-'Input Birds'!$B27)</f>
        <v>66.435156243375786</v>
      </c>
      <c r="D17" s="32">
        <f>D$11*(1-'Input Birds'!$B27)</f>
        <v>152.4909145555292</v>
      </c>
      <c r="E17" s="32">
        <f>E$11*(1-'Input Birds'!$B27)</f>
        <v>57.955009498146616</v>
      </c>
      <c r="F17" s="32">
        <f>F$11*(1-'Input Birds'!$B27)</f>
        <v>125.28835395741659</v>
      </c>
      <c r="G17" s="32">
        <f>G$11*(1-'Input Birds'!$B27)</f>
        <v>121.63064081195617</v>
      </c>
      <c r="H17" s="32">
        <f>H$11*(1-'Input Birds'!$B27)</f>
        <v>60.522419235247412</v>
      </c>
      <c r="I17" s="32">
        <f>I$11*(1-'Input Birds'!$B27)</f>
        <v>0</v>
      </c>
      <c r="J17" s="32">
        <f>J$11*(1-'Input Birds'!$B27)</f>
        <v>0</v>
      </c>
      <c r="K17" s="32">
        <f>K$11*(1-'Input Birds'!$B27)</f>
        <v>0</v>
      </c>
      <c r="L17" s="32">
        <f>L$11*(1-'Input Birds'!$B27)</f>
        <v>100.89948205156918</v>
      </c>
      <c r="M17" s="32">
        <f>M$11*(1-'Input Birds'!$B27)</f>
        <v>157.36770276101535</v>
      </c>
      <c r="N17" s="31">
        <f t="shared" si="1"/>
        <v>1087.8205925876475</v>
      </c>
    </row>
  </sheetData>
  <pageMargins left="0.75" right="0.75" top="1" bottom="1" header="0.5" footer="0.5"/>
  <pageSetup paperSize="9" orientation="portrait" horizontalDpi="4294967292" verticalDpi="4294967292"/>
  <ignoredErrors>
    <ignoredError sqref="N11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67"/>
  <sheetViews>
    <sheetView workbookViewId="0">
      <selection activeCell="P34" sqref="P34"/>
    </sheetView>
  </sheetViews>
  <sheetFormatPr baseColWidth="10" defaultColWidth="11" defaultRowHeight="16" x14ac:dyDescent="0.2"/>
  <cols>
    <col min="1" max="1" width="16.6640625" customWidth="1"/>
    <col min="2" max="2" width="32.6640625" customWidth="1"/>
    <col min="3" max="14" width="10.33203125" customWidth="1"/>
  </cols>
  <sheetData>
    <row r="1" spans="1:14" x14ac:dyDescent="0.2">
      <c r="A1" s="1" t="s">
        <v>49</v>
      </c>
    </row>
    <row r="2" spans="1:14" x14ac:dyDescent="0.2">
      <c r="A2" t="s">
        <v>24</v>
      </c>
      <c r="B2" t="s">
        <v>34</v>
      </c>
      <c r="C2">
        <v>1</v>
      </c>
    </row>
    <row r="3" spans="1:14" x14ac:dyDescent="0.2">
      <c r="B3" t="s">
        <v>35</v>
      </c>
      <c r="C3" s="17" t="str">
        <f>'Input Birds'!B2</f>
        <v>Herring Gull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s="22" customFormat="1" x14ac:dyDescent="0.2">
      <c r="B4" s="22" t="s">
        <v>87</v>
      </c>
      <c r="C4" s="22" t="s">
        <v>4</v>
      </c>
      <c r="D4" s="22" t="s">
        <v>5</v>
      </c>
      <c r="E4" s="22" t="s">
        <v>80</v>
      </c>
      <c r="F4" s="22" t="s">
        <v>81</v>
      </c>
      <c r="G4" s="22" t="s">
        <v>8</v>
      </c>
      <c r="H4" s="22" t="s">
        <v>82</v>
      </c>
      <c r="I4" s="22" t="s">
        <v>83</v>
      </c>
      <c r="J4" s="22" t="s">
        <v>84</v>
      </c>
      <c r="K4" s="22" t="s">
        <v>85</v>
      </c>
      <c r="L4" s="22" t="s">
        <v>13</v>
      </c>
      <c r="M4" s="22" t="s">
        <v>14</v>
      </c>
      <c r="N4" s="22" t="s">
        <v>15</v>
      </c>
    </row>
    <row r="5" spans="1:14" x14ac:dyDescent="0.2">
      <c r="B5" t="s">
        <v>36</v>
      </c>
      <c r="C5" s="17">
        <f>'Input Birds'!$B3</f>
        <v>0.59499999999999997</v>
      </c>
      <c r="D5" s="17">
        <f>'Input Birds'!$B3</f>
        <v>0.59499999999999997</v>
      </c>
      <c r="E5" s="17">
        <f>'Input Birds'!$B3</f>
        <v>0.59499999999999997</v>
      </c>
      <c r="F5" s="17">
        <f>'Input Birds'!$B3</f>
        <v>0.59499999999999997</v>
      </c>
      <c r="G5" s="17">
        <f>'Input Birds'!$B3</f>
        <v>0.59499999999999997</v>
      </c>
      <c r="H5" s="17">
        <f>'Input Birds'!$B3</f>
        <v>0.59499999999999997</v>
      </c>
      <c r="I5" s="17">
        <f>'Input Birds'!$B3</f>
        <v>0.59499999999999997</v>
      </c>
      <c r="J5" s="17">
        <f>'Input Birds'!$B3</f>
        <v>0.59499999999999997</v>
      </c>
      <c r="K5" s="17">
        <f>'Input Birds'!$B3</f>
        <v>0.59499999999999997</v>
      </c>
      <c r="L5" s="17">
        <f>'Input Birds'!$B3</f>
        <v>0.59499999999999997</v>
      </c>
      <c r="M5" s="17">
        <f>'Input Birds'!$B3</f>
        <v>0.59499999999999997</v>
      </c>
      <c r="N5" s="17">
        <f>'Input Birds'!$B3</f>
        <v>0.59499999999999997</v>
      </c>
    </row>
    <row r="6" spans="1:14" x14ac:dyDescent="0.2">
      <c r="B6" t="s">
        <v>37</v>
      </c>
      <c r="C6" s="17">
        <f>'Input Birds'!$B4</f>
        <v>1.44</v>
      </c>
      <c r="D6" s="17">
        <f>'Input Birds'!$B4</f>
        <v>1.44</v>
      </c>
      <c r="E6" s="17">
        <f>'Input Birds'!$B4</f>
        <v>1.44</v>
      </c>
      <c r="F6" s="17">
        <f>'Input Birds'!$B4</f>
        <v>1.44</v>
      </c>
      <c r="G6" s="17">
        <f>'Input Birds'!$B4</f>
        <v>1.44</v>
      </c>
      <c r="H6" s="17">
        <f>'Input Birds'!$B4</f>
        <v>1.44</v>
      </c>
      <c r="I6" s="17">
        <f>'Input Birds'!$B4</f>
        <v>1.44</v>
      </c>
      <c r="J6" s="17">
        <f>'Input Birds'!$B4</f>
        <v>1.44</v>
      </c>
      <c r="K6" s="17">
        <f>'Input Birds'!$B4</f>
        <v>1.44</v>
      </c>
      <c r="L6" s="17">
        <f>'Input Birds'!$B4</f>
        <v>1.44</v>
      </c>
      <c r="M6" s="17">
        <f>'Input Birds'!$B4</f>
        <v>1.44</v>
      </c>
      <c r="N6" s="17">
        <f>'Input Birds'!$B4</f>
        <v>1.44</v>
      </c>
    </row>
    <row r="7" spans="1:14" x14ac:dyDescent="0.2">
      <c r="B7" t="s">
        <v>38</v>
      </c>
      <c r="C7" s="23">
        <f>'Input Birds'!$B5</f>
        <v>0.41319444444444442</v>
      </c>
      <c r="D7" s="23">
        <f>'Input Birds'!$B5</f>
        <v>0.41319444444444442</v>
      </c>
      <c r="E7" s="23">
        <f>'Input Birds'!$B5</f>
        <v>0.41319444444444442</v>
      </c>
      <c r="F7" s="23">
        <f>'Input Birds'!$B5</f>
        <v>0.41319444444444442</v>
      </c>
      <c r="G7" s="23">
        <f>'Input Birds'!$B5</f>
        <v>0.41319444444444442</v>
      </c>
      <c r="H7" s="23">
        <f>'Input Birds'!$B5</f>
        <v>0.41319444444444442</v>
      </c>
      <c r="I7" s="23">
        <f>'Input Birds'!$B5</f>
        <v>0.41319444444444442</v>
      </c>
      <c r="J7" s="23">
        <f>'Input Birds'!$B5</f>
        <v>0.41319444444444442</v>
      </c>
      <c r="K7" s="23">
        <f>'Input Birds'!$B5</f>
        <v>0.41319444444444442</v>
      </c>
      <c r="L7" s="23">
        <f>'Input Birds'!$B5</f>
        <v>0.41319444444444442</v>
      </c>
      <c r="M7" s="23">
        <f>'Input Birds'!$B5</f>
        <v>0.41319444444444442</v>
      </c>
      <c r="N7" s="23">
        <f>'Input Birds'!$B5</f>
        <v>0.41319444444444442</v>
      </c>
    </row>
    <row r="8" spans="1:14" x14ac:dyDescent="0.2">
      <c r="B8" t="s">
        <v>39</v>
      </c>
      <c r="C8" s="17">
        <f>'Input Birds'!$B6</f>
        <v>12.8</v>
      </c>
      <c r="D8" s="17">
        <f>'Input Birds'!$B6</f>
        <v>12.8</v>
      </c>
      <c r="E8" s="17">
        <f>'Input Birds'!$B6</f>
        <v>12.8</v>
      </c>
      <c r="F8" s="17">
        <f>'Input Birds'!$B6</f>
        <v>12.8</v>
      </c>
      <c r="G8" s="17">
        <f>'Input Birds'!$B6</f>
        <v>12.8</v>
      </c>
      <c r="H8" s="17">
        <f>'Input Birds'!$B6</f>
        <v>12.8</v>
      </c>
      <c r="I8" s="17">
        <f>'Input Birds'!$B6</f>
        <v>12.8</v>
      </c>
      <c r="J8" s="17">
        <f>'Input Birds'!$B6</f>
        <v>12.8</v>
      </c>
      <c r="K8" s="17">
        <f>'Input Birds'!$B6</f>
        <v>12.8</v>
      </c>
      <c r="L8" s="17">
        <f>'Input Birds'!$B6</f>
        <v>12.8</v>
      </c>
      <c r="M8" s="17">
        <f>'Input Birds'!$B6</f>
        <v>12.8</v>
      </c>
      <c r="N8" s="17">
        <f>'Input Birds'!$B6</f>
        <v>12.8</v>
      </c>
    </row>
    <row r="9" spans="1:14" x14ac:dyDescent="0.2">
      <c r="B9" t="s">
        <v>40</v>
      </c>
      <c r="C9" s="17">
        <f>'Input Birds'!$B7</f>
        <v>0</v>
      </c>
      <c r="D9" s="17">
        <f>'Input Birds'!$B7</f>
        <v>0</v>
      </c>
      <c r="E9" s="17">
        <f>'Input Birds'!$B7</f>
        <v>0</v>
      </c>
      <c r="F9" s="17">
        <f>'Input Birds'!$B7</f>
        <v>0</v>
      </c>
      <c r="G9" s="17">
        <f>'Input Birds'!$B7</f>
        <v>0</v>
      </c>
      <c r="H9" s="17">
        <f>'Input Birds'!$B7</f>
        <v>0</v>
      </c>
      <c r="I9" s="17">
        <f>'Input Birds'!$B7</f>
        <v>0</v>
      </c>
      <c r="J9" s="17">
        <f>'Input Birds'!$B7</f>
        <v>0</v>
      </c>
      <c r="K9" s="17">
        <f>'Input Birds'!$B7</f>
        <v>0</v>
      </c>
      <c r="L9" s="17">
        <f>'Input Birds'!$B7</f>
        <v>0</v>
      </c>
      <c r="M9" s="17">
        <f>'Input Birds'!$B7</f>
        <v>0</v>
      </c>
      <c r="N9" s="17">
        <f>'Input Birds'!$B7</f>
        <v>0</v>
      </c>
    </row>
    <row r="10" spans="1:14" x14ac:dyDescent="0.2">
      <c r="A10" t="s">
        <v>68</v>
      </c>
      <c r="B10" t="s">
        <v>41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</row>
    <row r="11" spans="1:14" x14ac:dyDescent="0.2">
      <c r="B11" t="s">
        <v>31</v>
      </c>
      <c r="C11" s="17" t="str">
        <f>'Input Wind Farm'!$B2</f>
        <v>NnG</v>
      </c>
      <c r="D11" s="17" t="str">
        <f>'Input Wind Farm'!$B2</f>
        <v>NnG</v>
      </c>
      <c r="E11" s="17" t="str">
        <f>'Input Wind Farm'!$B2</f>
        <v>NnG</v>
      </c>
      <c r="F11" s="17" t="str">
        <f>'Input Wind Farm'!$B2</f>
        <v>NnG</v>
      </c>
      <c r="G11" s="17" t="str">
        <f>'Input Wind Farm'!$B2</f>
        <v>NnG</v>
      </c>
      <c r="H11" s="17" t="str">
        <f>'Input Wind Farm'!$B2</f>
        <v>NnG</v>
      </c>
      <c r="I11" s="17" t="str">
        <f>'Input Wind Farm'!$B2</f>
        <v>NnG</v>
      </c>
      <c r="J11" s="17" t="str">
        <f>'Input Wind Farm'!$B2</f>
        <v>NnG</v>
      </c>
      <c r="K11" s="17" t="str">
        <f>'Input Wind Farm'!$B2</f>
        <v>NnG</v>
      </c>
      <c r="L11" s="17" t="str">
        <f>'Input Wind Farm'!$B2</f>
        <v>NnG</v>
      </c>
      <c r="M11" s="17" t="str">
        <f>'Input Wind Farm'!$B2</f>
        <v>NnG</v>
      </c>
      <c r="N11" s="17" t="str">
        <f>'Input Wind Farm'!$B2</f>
        <v>NnG</v>
      </c>
    </row>
    <row r="12" spans="1:14" x14ac:dyDescent="0.2">
      <c r="B12" t="s">
        <v>42</v>
      </c>
      <c r="C12" s="17">
        <f>'Input Wind Farm'!$B6</f>
        <v>3</v>
      </c>
      <c r="D12" s="17">
        <f>'Input Wind Farm'!$B6</f>
        <v>3</v>
      </c>
      <c r="E12" s="17">
        <f>'Input Wind Farm'!$B6</f>
        <v>3</v>
      </c>
      <c r="F12" s="17">
        <f>'Input Wind Farm'!$B6</f>
        <v>3</v>
      </c>
      <c r="G12" s="17">
        <f>'Input Wind Farm'!$B6</f>
        <v>3</v>
      </c>
      <c r="H12" s="17">
        <f>'Input Wind Farm'!$B6</f>
        <v>3</v>
      </c>
      <c r="I12" s="17">
        <f>'Input Wind Farm'!$B6</f>
        <v>3</v>
      </c>
      <c r="J12" s="17">
        <f>'Input Wind Farm'!$B6</f>
        <v>3</v>
      </c>
      <c r="K12" s="17">
        <f>'Input Wind Farm'!$B6</f>
        <v>3</v>
      </c>
      <c r="L12" s="17">
        <f>'Input Wind Farm'!$B6</f>
        <v>3</v>
      </c>
      <c r="M12" s="17">
        <f>'Input Wind Farm'!$B6</f>
        <v>3</v>
      </c>
      <c r="N12" s="17">
        <f>'Input Wind Farm'!$B6</f>
        <v>3</v>
      </c>
    </row>
    <row r="13" spans="1:14" x14ac:dyDescent="0.2">
      <c r="B13" t="s">
        <v>43</v>
      </c>
      <c r="C13" s="17">
        <f>'Input Wind Farm'!$B$9</f>
        <v>5.5</v>
      </c>
      <c r="D13" s="17">
        <f>'Input Wind Farm'!$B$9</f>
        <v>5.5</v>
      </c>
      <c r="E13" s="17">
        <f>'Input Wind Farm'!$B$9</f>
        <v>5.5</v>
      </c>
      <c r="F13" s="17">
        <f>'Input Wind Farm'!$B$9</f>
        <v>5.5</v>
      </c>
      <c r="G13" s="17">
        <f>'Input Wind Farm'!$B$9</f>
        <v>5.5</v>
      </c>
      <c r="H13" s="17">
        <f>'Input Wind Farm'!$B$9</f>
        <v>5.5</v>
      </c>
      <c r="I13" s="17">
        <f>'Input Wind Farm'!$B$9</f>
        <v>5.5</v>
      </c>
      <c r="J13" s="17">
        <f>'Input Wind Farm'!$B$9</f>
        <v>5.5</v>
      </c>
      <c r="K13" s="17">
        <f>'Input Wind Farm'!$B$9</f>
        <v>5.5</v>
      </c>
      <c r="L13" s="17">
        <f>'Input Wind Farm'!$B$9</f>
        <v>5.5</v>
      </c>
      <c r="M13" s="17">
        <f>'Input Wind Farm'!$B$9</f>
        <v>5.5</v>
      </c>
      <c r="N13" s="17">
        <f>'Input Wind Farm'!$B$9</f>
        <v>5.5</v>
      </c>
    </row>
    <row r="14" spans="1:14" x14ac:dyDescent="0.2">
      <c r="B14" t="s">
        <v>57</v>
      </c>
      <c r="C14" s="17">
        <f>'Input Wind Farm'!$B22</f>
        <v>3.41308046791917</v>
      </c>
      <c r="D14" s="17">
        <f>'Input Wind Farm'!$B23</f>
        <v>2.3145625189221923</v>
      </c>
      <c r="E14" s="17">
        <f>'Input Wind Farm'!$B24</f>
        <v>1.864454094292803</v>
      </c>
      <c r="F14" s="17">
        <f>'Input Wind Farm'!$B25</f>
        <v>0.55802197802197828</v>
      </c>
      <c r="G14" s="17">
        <f>'Input Wind Farm'!$B26</f>
        <v>0.23993486352357285</v>
      </c>
      <c r="H14" s="17">
        <f>'Input Wind Farm'!$B27</f>
        <v>-0.43766381766381768</v>
      </c>
      <c r="I14" s="17">
        <f>'Input Wind Farm'!$B28</f>
        <v>-0.70417457305502784</v>
      </c>
      <c r="J14" s="17">
        <f>'Input Wind Farm'!$B29</f>
        <v>-0.15662531017369752</v>
      </c>
      <c r="K14" s="17">
        <f>'Input Wind Farm'!$B30</f>
        <v>0.6609664694280083</v>
      </c>
      <c r="L14" s="17">
        <f>'Input Wind Farm'!$B31</f>
        <v>1.3706744868035203</v>
      </c>
      <c r="M14" s="17">
        <f>'Input Wind Farm'!$B32</f>
        <v>2.7267307692307678</v>
      </c>
      <c r="N14" s="17">
        <f>'Input Wind Farm'!$B33</f>
        <v>2.4936192839418654</v>
      </c>
    </row>
    <row r="15" spans="1:14" x14ac:dyDescent="0.2">
      <c r="B15" t="s">
        <v>44</v>
      </c>
      <c r="C15" s="17">
        <f>('Input Wind Farm'!$B7)*2</f>
        <v>167</v>
      </c>
      <c r="D15" s="17">
        <f>('Input Wind Farm'!$B7)*2</f>
        <v>167</v>
      </c>
      <c r="E15" s="17">
        <f>('Input Wind Farm'!$B7)*2</f>
        <v>167</v>
      </c>
      <c r="F15" s="17">
        <f>('Input Wind Farm'!$B7)*2</f>
        <v>167</v>
      </c>
      <c r="G15" s="17">
        <f>('Input Wind Farm'!$B7)*2</f>
        <v>167</v>
      </c>
      <c r="H15" s="17">
        <f>('Input Wind Farm'!$B7)*2</f>
        <v>167</v>
      </c>
      <c r="I15" s="17">
        <f>('Input Wind Farm'!$B7)*2</f>
        <v>167</v>
      </c>
      <c r="J15" s="17">
        <f>('Input Wind Farm'!$B7)*2</f>
        <v>167</v>
      </c>
      <c r="K15" s="17">
        <f>('Input Wind Farm'!$B7)*2</f>
        <v>167</v>
      </c>
      <c r="L15" s="17">
        <f>('Input Wind Farm'!$B7)*2</f>
        <v>167</v>
      </c>
      <c r="M15" s="17">
        <f>('Input Wind Farm'!$B7)*2</f>
        <v>167</v>
      </c>
      <c r="N15" s="17">
        <f>('Input Wind Farm'!$B7)*2</f>
        <v>167</v>
      </c>
    </row>
    <row r="16" spans="1:14" x14ac:dyDescent="0.2">
      <c r="B16" t="s">
        <v>45</v>
      </c>
      <c r="C16" s="23">
        <f>60/'Input Wind Farm'!$B10</f>
        <v>6.6140439998436671</v>
      </c>
      <c r="D16" s="23">
        <f>60/'Input Wind Farm'!$B11</f>
        <v>6.9945224044949956</v>
      </c>
      <c r="E16" s="23">
        <f>60/'Input Wind Farm'!$B12</f>
        <v>7.076555373997004</v>
      </c>
      <c r="F16" s="23">
        <f>60/'Input Wind Farm'!$B13</f>
        <v>7.4767208325725614</v>
      </c>
      <c r="G16" s="23">
        <f>60/'Input Wind Farm'!$B14</f>
        <v>7.5530782971994013</v>
      </c>
      <c r="H16" s="23">
        <f>60/'Input Wind Farm'!$B15</f>
        <v>8.1814844382804832</v>
      </c>
      <c r="I16" s="23">
        <f>60/'Input Wind Farm'!$B16</f>
        <v>8.203349511463049</v>
      </c>
      <c r="J16" s="23">
        <f>60/'Input Wind Farm'!$B17</f>
        <v>8.06550246501501</v>
      </c>
      <c r="K16" s="23">
        <f>60/'Input Wind Farm'!$B18</f>
        <v>7.4534891983211091</v>
      </c>
      <c r="L16" s="23">
        <f>60/'Input Wind Farm'!$B19</f>
        <v>6.9328092500012755</v>
      </c>
      <c r="M16" s="23">
        <f>60/'Input Wind Farm'!$B20</f>
        <v>6.7897674722261279</v>
      </c>
      <c r="N16" s="23">
        <f>60/'Input Wind Farm'!$B21</f>
        <v>6.8986036502359598</v>
      </c>
    </row>
    <row r="18" spans="1:14" x14ac:dyDescent="0.2">
      <c r="A18" s="1" t="s">
        <v>69</v>
      </c>
      <c r="B18" s="1" t="s">
        <v>70</v>
      </c>
      <c r="C18" s="25">
        <f>C167</f>
        <v>6.4363327864231615E-2</v>
      </c>
      <c r="D18" s="25">
        <f t="shared" ref="D18:N18" si="0">D167</f>
        <v>6.3441722128038641E-2</v>
      </c>
      <c r="E18" s="25">
        <f t="shared" si="0"/>
        <v>6.3263815606882476E-2</v>
      </c>
      <c r="F18" s="25">
        <f t="shared" si="0"/>
        <v>6.241848888739647E-2</v>
      </c>
      <c r="G18" s="25">
        <f t="shared" si="0"/>
        <v>6.2265438629187826E-2</v>
      </c>
      <c r="H18" s="25">
        <f t="shared" si="0"/>
        <v>6.1158142994370765E-2</v>
      </c>
      <c r="I18" s="25">
        <f t="shared" si="0"/>
        <v>6.1121054765620617E-2</v>
      </c>
      <c r="J18" s="25">
        <f t="shared" si="0"/>
        <v>6.1349131929789261E-2</v>
      </c>
      <c r="K18" s="25">
        <f t="shared" si="0"/>
        <v>6.2465384737184604E-2</v>
      </c>
      <c r="L18" s="25">
        <f t="shared" si="0"/>
        <v>6.3608725557350865E-2</v>
      </c>
      <c r="M18" s="25">
        <f t="shared" si="0"/>
        <v>6.3921915565781418E-2</v>
      </c>
      <c r="N18" s="25">
        <f t="shared" si="0"/>
        <v>6.3663722010463164E-2</v>
      </c>
    </row>
    <row r="20" spans="1:14" x14ac:dyDescent="0.2">
      <c r="A20" t="s">
        <v>26</v>
      </c>
      <c r="B20" t="s">
        <v>27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</row>
    <row r="21" spans="1:14" x14ac:dyDescent="0.2">
      <c r="B21" t="s">
        <v>23</v>
      </c>
      <c r="C21">
        <v>0.05</v>
      </c>
      <c r="D21">
        <v>0.05</v>
      </c>
      <c r="E21">
        <v>0.05</v>
      </c>
      <c r="F21">
        <v>0.05</v>
      </c>
      <c r="G21">
        <v>0.05</v>
      </c>
      <c r="H21">
        <v>0.05</v>
      </c>
      <c r="I21">
        <v>0.05</v>
      </c>
      <c r="J21">
        <v>0.05</v>
      </c>
      <c r="K21">
        <v>0.05</v>
      </c>
      <c r="L21">
        <v>0.05</v>
      </c>
      <c r="M21">
        <v>0.05</v>
      </c>
      <c r="N21">
        <v>0.05</v>
      </c>
    </row>
    <row r="22" spans="1:14" x14ac:dyDescent="0.2">
      <c r="B22" t="s">
        <v>46</v>
      </c>
      <c r="C22" s="14">
        <f>C14*PI()/180</f>
        <v>5.9569491800698211E-2</v>
      </c>
      <c r="D22" s="14">
        <f t="shared" ref="D22:N22" si="1">D14*PI()/180</f>
        <v>4.0396736698445811E-2</v>
      </c>
      <c r="E22" s="14">
        <f t="shared" si="1"/>
        <v>3.2540862697698229E-2</v>
      </c>
      <c r="F22" s="14">
        <f t="shared" si="1"/>
        <v>9.7393208149749548E-3</v>
      </c>
      <c r="G22" s="14">
        <f t="shared" si="1"/>
        <v>4.1876533588095892E-3</v>
      </c>
      <c r="H22" s="14">
        <f t="shared" si="1"/>
        <v>-7.6386746350817353E-3</v>
      </c>
      <c r="I22" s="14">
        <f t="shared" si="1"/>
        <v>-1.2290164808635581E-2</v>
      </c>
      <c r="J22" s="14">
        <f t="shared" si="1"/>
        <v>-2.7336273544883933E-3</v>
      </c>
      <c r="K22" s="14">
        <f t="shared" si="1"/>
        <v>1.1536041136801185E-2</v>
      </c>
      <c r="L22" s="14">
        <f t="shared" si="1"/>
        <v>2.3922782767804997E-2</v>
      </c>
      <c r="M22" s="14">
        <f t="shared" si="1"/>
        <v>4.7590429738514593E-2</v>
      </c>
      <c r="N22" s="14">
        <f t="shared" si="1"/>
        <v>4.3521866796008918E-2</v>
      </c>
    </row>
    <row r="23" spans="1:14" x14ac:dyDescent="0.2">
      <c r="B23" t="s">
        <v>47</v>
      </c>
      <c r="C23" s="21">
        <f>IF(C9=1,2/PI(),1)</f>
        <v>1</v>
      </c>
      <c r="D23" s="21">
        <f t="shared" ref="D23:N23" si="2">IF(D9=1,2/PI(),1)</f>
        <v>1</v>
      </c>
      <c r="E23" s="21">
        <f t="shared" si="2"/>
        <v>1</v>
      </c>
      <c r="F23" s="21">
        <f t="shared" si="2"/>
        <v>1</v>
      </c>
      <c r="G23" s="21">
        <f t="shared" si="2"/>
        <v>1</v>
      </c>
      <c r="H23" s="21">
        <f t="shared" si="2"/>
        <v>1</v>
      </c>
      <c r="I23" s="21">
        <f t="shared" si="2"/>
        <v>1</v>
      </c>
      <c r="J23" s="21">
        <f t="shared" si="2"/>
        <v>1</v>
      </c>
      <c r="K23" s="21">
        <f t="shared" si="2"/>
        <v>1</v>
      </c>
      <c r="L23" s="21">
        <f t="shared" si="2"/>
        <v>1</v>
      </c>
      <c r="M23" s="21">
        <f t="shared" si="2"/>
        <v>1</v>
      </c>
      <c r="N23" s="21">
        <f t="shared" si="2"/>
        <v>1</v>
      </c>
    </row>
    <row r="24" spans="1:14" x14ac:dyDescent="0.2">
      <c r="B24" t="s">
        <v>71</v>
      </c>
    </row>
    <row r="25" spans="1:14" x14ac:dyDescent="0.2">
      <c r="B25" t="s">
        <v>71</v>
      </c>
      <c r="C25" s="13">
        <f>C20+C21</f>
        <v>0.05</v>
      </c>
      <c r="D25" s="13">
        <f t="shared" ref="D25:N25" si="3">D20+D21</f>
        <v>0.05</v>
      </c>
      <c r="E25" s="13">
        <f t="shared" si="3"/>
        <v>0.05</v>
      </c>
      <c r="F25" s="13">
        <f t="shared" si="3"/>
        <v>0.05</v>
      </c>
      <c r="G25" s="13">
        <f t="shared" si="3"/>
        <v>0.05</v>
      </c>
      <c r="H25" s="13">
        <f t="shared" si="3"/>
        <v>0.05</v>
      </c>
      <c r="I25" s="13">
        <f t="shared" si="3"/>
        <v>0.05</v>
      </c>
      <c r="J25" s="13">
        <f t="shared" si="3"/>
        <v>0.05</v>
      </c>
      <c r="K25" s="13">
        <f t="shared" si="3"/>
        <v>0.05</v>
      </c>
      <c r="L25" s="13">
        <f t="shared" si="3"/>
        <v>0.05</v>
      </c>
      <c r="M25" s="13">
        <f t="shared" si="3"/>
        <v>0.05</v>
      </c>
      <c r="N25" s="13">
        <f t="shared" si="3"/>
        <v>0.05</v>
      </c>
    </row>
    <row r="26" spans="1:14" x14ac:dyDescent="0.2">
      <c r="B26" t="s">
        <v>71</v>
      </c>
      <c r="C26" s="21">
        <f>C25+C$21</f>
        <v>0.1</v>
      </c>
      <c r="D26" s="21">
        <f t="shared" ref="D26:N37" si="4">D25+D$21</f>
        <v>0.1</v>
      </c>
      <c r="E26" s="21">
        <f t="shared" si="4"/>
        <v>0.1</v>
      </c>
      <c r="F26" s="21">
        <f t="shared" si="4"/>
        <v>0.1</v>
      </c>
      <c r="G26" s="21">
        <f t="shared" si="4"/>
        <v>0.1</v>
      </c>
      <c r="H26" s="21">
        <f t="shared" si="4"/>
        <v>0.1</v>
      </c>
      <c r="I26" s="21">
        <f t="shared" si="4"/>
        <v>0.1</v>
      </c>
      <c r="J26" s="21">
        <f t="shared" si="4"/>
        <v>0.1</v>
      </c>
      <c r="K26" s="21">
        <f t="shared" si="4"/>
        <v>0.1</v>
      </c>
      <c r="L26" s="21">
        <f t="shared" si="4"/>
        <v>0.1</v>
      </c>
      <c r="M26" s="21">
        <f t="shared" si="4"/>
        <v>0.1</v>
      </c>
      <c r="N26" s="21">
        <f t="shared" si="4"/>
        <v>0.1</v>
      </c>
    </row>
    <row r="27" spans="1:14" x14ac:dyDescent="0.2">
      <c r="B27" t="s">
        <v>71</v>
      </c>
      <c r="C27" s="21">
        <f t="shared" ref="C27:C44" si="5">C26+C$21</f>
        <v>0.15000000000000002</v>
      </c>
      <c r="D27" s="21">
        <f t="shared" si="4"/>
        <v>0.15000000000000002</v>
      </c>
      <c r="E27" s="21">
        <f t="shared" si="4"/>
        <v>0.15000000000000002</v>
      </c>
      <c r="F27" s="21">
        <f t="shared" si="4"/>
        <v>0.15000000000000002</v>
      </c>
      <c r="G27" s="21">
        <f t="shared" si="4"/>
        <v>0.15000000000000002</v>
      </c>
      <c r="H27" s="21">
        <f t="shared" si="4"/>
        <v>0.15000000000000002</v>
      </c>
      <c r="I27" s="21">
        <f t="shared" si="4"/>
        <v>0.15000000000000002</v>
      </c>
      <c r="J27" s="21">
        <f t="shared" si="4"/>
        <v>0.15000000000000002</v>
      </c>
      <c r="K27" s="21">
        <f t="shared" si="4"/>
        <v>0.15000000000000002</v>
      </c>
      <c r="L27" s="21">
        <f t="shared" si="4"/>
        <v>0.15000000000000002</v>
      </c>
      <c r="M27" s="21">
        <f t="shared" si="4"/>
        <v>0.15000000000000002</v>
      </c>
      <c r="N27" s="21">
        <f t="shared" si="4"/>
        <v>0.15000000000000002</v>
      </c>
    </row>
    <row r="28" spans="1:14" x14ac:dyDescent="0.2">
      <c r="B28" t="s">
        <v>71</v>
      </c>
      <c r="C28" s="21">
        <f t="shared" si="5"/>
        <v>0.2</v>
      </c>
      <c r="D28" s="21">
        <f t="shared" si="4"/>
        <v>0.2</v>
      </c>
      <c r="E28" s="21">
        <f t="shared" si="4"/>
        <v>0.2</v>
      </c>
      <c r="F28" s="21">
        <f t="shared" si="4"/>
        <v>0.2</v>
      </c>
      <c r="G28" s="21">
        <f t="shared" si="4"/>
        <v>0.2</v>
      </c>
      <c r="H28" s="21">
        <f t="shared" si="4"/>
        <v>0.2</v>
      </c>
      <c r="I28" s="21">
        <f t="shared" si="4"/>
        <v>0.2</v>
      </c>
      <c r="J28" s="21">
        <f t="shared" si="4"/>
        <v>0.2</v>
      </c>
      <c r="K28" s="21">
        <f t="shared" si="4"/>
        <v>0.2</v>
      </c>
      <c r="L28" s="21">
        <f t="shared" si="4"/>
        <v>0.2</v>
      </c>
      <c r="M28" s="21">
        <f t="shared" si="4"/>
        <v>0.2</v>
      </c>
      <c r="N28" s="21">
        <f t="shared" si="4"/>
        <v>0.2</v>
      </c>
    </row>
    <row r="29" spans="1:14" x14ac:dyDescent="0.2">
      <c r="B29" t="s">
        <v>71</v>
      </c>
      <c r="C29" s="21">
        <f t="shared" si="5"/>
        <v>0.25</v>
      </c>
      <c r="D29" s="21">
        <f t="shared" si="4"/>
        <v>0.25</v>
      </c>
      <c r="E29" s="21">
        <f t="shared" si="4"/>
        <v>0.25</v>
      </c>
      <c r="F29" s="21">
        <f t="shared" si="4"/>
        <v>0.25</v>
      </c>
      <c r="G29" s="21">
        <f t="shared" si="4"/>
        <v>0.25</v>
      </c>
      <c r="H29" s="21">
        <f t="shared" si="4"/>
        <v>0.25</v>
      </c>
      <c r="I29" s="21">
        <f t="shared" si="4"/>
        <v>0.25</v>
      </c>
      <c r="J29" s="21">
        <f t="shared" si="4"/>
        <v>0.25</v>
      </c>
      <c r="K29" s="21">
        <f t="shared" si="4"/>
        <v>0.25</v>
      </c>
      <c r="L29" s="21">
        <f t="shared" si="4"/>
        <v>0.25</v>
      </c>
      <c r="M29" s="21">
        <f t="shared" si="4"/>
        <v>0.25</v>
      </c>
      <c r="N29" s="21">
        <f t="shared" si="4"/>
        <v>0.25</v>
      </c>
    </row>
    <row r="30" spans="1:14" x14ac:dyDescent="0.2">
      <c r="B30" t="s">
        <v>71</v>
      </c>
      <c r="C30" s="21">
        <f t="shared" si="5"/>
        <v>0.3</v>
      </c>
      <c r="D30" s="21">
        <f t="shared" si="4"/>
        <v>0.3</v>
      </c>
      <c r="E30" s="21">
        <f t="shared" si="4"/>
        <v>0.3</v>
      </c>
      <c r="F30" s="21">
        <f t="shared" si="4"/>
        <v>0.3</v>
      </c>
      <c r="G30" s="21">
        <f t="shared" si="4"/>
        <v>0.3</v>
      </c>
      <c r="H30" s="21">
        <f t="shared" si="4"/>
        <v>0.3</v>
      </c>
      <c r="I30" s="21">
        <f t="shared" si="4"/>
        <v>0.3</v>
      </c>
      <c r="J30" s="21">
        <f t="shared" si="4"/>
        <v>0.3</v>
      </c>
      <c r="K30" s="21">
        <f t="shared" si="4"/>
        <v>0.3</v>
      </c>
      <c r="L30" s="21">
        <f t="shared" si="4"/>
        <v>0.3</v>
      </c>
      <c r="M30" s="21">
        <f t="shared" si="4"/>
        <v>0.3</v>
      </c>
      <c r="N30" s="21">
        <f t="shared" si="4"/>
        <v>0.3</v>
      </c>
    </row>
    <row r="31" spans="1:14" x14ac:dyDescent="0.2">
      <c r="B31" t="s">
        <v>71</v>
      </c>
      <c r="C31" s="21">
        <f t="shared" si="5"/>
        <v>0.35</v>
      </c>
      <c r="D31" s="21">
        <f t="shared" si="4"/>
        <v>0.35</v>
      </c>
      <c r="E31" s="21">
        <f t="shared" si="4"/>
        <v>0.35</v>
      </c>
      <c r="F31" s="21">
        <f t="shared" si="4"/>
        <v>0.35</v>
      </c>
      <c r="G31" s="21">
        <f t="shared" si="4"/>
        <v>0.35</v>
      </c>
      <c r="H31" s="21">
        <f t="shared" si="4"/>
        <v>0.35</v>
      </c>
      <c r="I31" s="21">
        <f t="shared" si="4"/>
        <v>0.35</v>
      </c>
      <c r="J31" s="21">
        <f t="shared" si="4"/>
        <v>0.35</v>
      </c>
      <c r="K31" s="21">
        <f t="shared" si="4"/>
        <v>0.35</v>
      </c>
      <c r="L31" s="21">
        <f t="shared" si="4"/>
        <v>0.35</v>
      </c>
      <c r="M31" s="21">
        <f t="shared" si="4"/>
        <v>0.35</v>
      </c>
      <c r="N31" s="21">
        <f t="shared" si="4"/>
        <v>0.35</v>
      </c>
    </row>
    <row r="32" spans="1:14" x14ac:dyDescent="0.2">
      <c r="B32" t="s">
        <v>71</v>
      </c>
      <c r="C32" s="21">
        <f t="shared" si="5"/>
        <v>0.39999999999999997</v>
      </c>
      <c r="D32" s="21">
        <f t="shared" si="4"/>
        <v>0.39999999999999997</v>
      </c>
      <c r="E32" s="21">
        <f t="shared" si="4"/>
        <v>0.39999999999999997</v>
      </c>
      <c r="F32" s="21">
        <f t="shared" si="4"/>
        <v>0.39999999999999997</v>
      </c>
      <c r="G32" s="21">
        <f t="shared" si="4"/>
        <v>0.39999999999999997</v>
      </c>
      <c r="H32" s="21">
        <f t="shared" si="4"/>
        <v>0.39999999999999997</v>
      </c>
      <c r="I32" s="21">
        <f t="shared" si="4"/>
        <v>0.39999999999999997</v>
      </c>
      <c r="J32" s="21">
        <f t="shared" si="4"/>
        <v>0.39999999999999997</v>
      </c>
      <c r="K32" s="21">
        <f t="shared" si="4"/>
        <v>0.39999999999999997</v>
      </c>
      <c r="L32" s="21">
        <f t="shared" si="4"/>
        <v>0.39999999999999997</v>
      </c>
      <c r="M32" s="21">
        <f t="shared" si="4"/>
        <v>0.39999999999999997</v>
      </c>
      <c r="N32" s="21">
        <f t="shared" si="4"/>
        <v>0.39999999999999997</v>
      </c>
    </row>
    <row r="33" spans="2:14" x14ac:dyDescent="0.2">
      <c r="B33" t="s">
        <v>71</v>
      </c>
      <c r="C33" s="21">
        <f t="shared" si="5"/>
        <v>0.44999999999999996</v>
      </c>
      <c r="D33" s="21">
        <f t="shared" si="4"/>
        <v>0.44999999999999996</v>
      </c>
      <c r="E33" s="21">
        <f t="shared" si="4"/>
        <v>0.44999999999999996</v>
      </c>
      <c r="F33" s="21">
        <f t="shared" si="4"/>
        <v>0.44999999999999996</v>
      </c>
      <c r="G33" s="21">
        <f t="shared" si="4"/>
        <v>0.44999999999999996</v>
      </c>
      <c r="H33" s="21">
        <f t="shared" si="4"/>
        <v>0.44999999999999996</v>
      </c>
      <c r="I33" s="21">
        <f t="shared" si="4"/>
        <v>0.44999999999999996</v>
      </c>
      <c r="J33" s="21">
        <f t="shared" si="4"/>
        <v>0.44999999999999996</v>
      </c>
      <c r="K33" s="21">
        <f t="shared" si="4"/>
        <v>0.44999999999999996</v>
      </c>
      <c r="L33" s="21">
        <f t="shared" si="4"/>
        <v>0.44999999999999996</v>
      </c>
      <c r="M33" s="21">
        <f t="shared" si="4"/>
        <v>0.44999999999999996</v>
      </c>
      <c r="N33" s="21">
        <f t="shared" si="4"/>
        <v>0.44999999999999996</v>
      </c>
    </row>
    <row r="34" spans="2:14" x14ac:dyDescent="0.2">
      <c r="B34" t="s">
        <v>71</v>
      </c>
      <c r="C34" s="21">
        <f t="shared" si="5"/>
        <v>0.49999999999999994</v>
      </c>
      <c r="D34" s="21">
        <f t="shared" si="4"/>
        <v>0.49999999999999994</v>
      </c>
      <c r="E34" s="21">
        <f t="shared" si="4"/>
        <v>0.49999999999999994</v>
      </c>
      <c r="F34" s="21">
        <f t="shared" si="4"/>
        <v>0.49999999999999994</v>
      </c>
      <c r="G34" s="21">
        <f t="shared" si="4"/>
        <v>0.49999999999999994</v>
      </c>
      <c r="H34" s="21">
        <f t="shared" si="4"/>
        <v>0.49999999999999994</v>
      </c>
      <c r="I34" s="21">
        <f t="shared" si="4"/>
        <v>0.49999999999999994</v>
      </c>
      <c r="J34" s="21">
        <f t="shared" si="4"/>
        <v>0.49999999999999994</v>
      </c>
      <c r="K34" s="21">
        <f t="shared" si="4"/>
        <v>0.49999999999999994</v>
      </c>
      <c r="L34" s="21">
        <f t="shared" si="4"/>
        <v>0.49999999999999994</v>
      </c>
      <c r="M34" s="21">
        <f t="shared" si="4"/>
        <v>0.49999999999999994</v>
      </c>
      <c r="N34" s="21">
        <f t="shared" si="4"/>
        <v>0.49999999999999994</v>
      </c>
    </row>
    <row r="35" spans="2:14" x14ac:dyDescent="0.2">
      <c r="B35" t="s">
        <v>71</v>
      </c>
      <c r="C35" s="21">
        <f t="shared" si="5"/>
        <v>0.54999999999999993</v>
      </c>
      <c r="D35" s="21">
        <f t="shared" si="4"/>
        <v>0.54999999999999993</v>
      </c>
      <c r="E35" s="21">
        <f t="shared" si="4"/>
        <v>0.54999999999999993</v>
      </c>
      <c r="F35" s="21">
        <f t="shared" si="4"/>
        <v>0.54999999999999993</v>
      </c>
      <c r="G35" s="21">
        <f t="shared" si="4"/>
        <v>0.54999999999999993</v>
      </c>
      <c r="H35" s="21">
        <f t="shared" si="4"/>
        <v>0.54999999999999993</v>
      </c>
      <c r="I35" s="21">
        <f t="shared" si="4"/>
        <v>0.54999999999999993</v>
      </c>
      <c r="J35" s="21">
        <f t="shared" si="4"/>
        <v>0.54999999999999993</v>
      </c>
      <c r="K35" s="21">
        <f t="shared" si="4"/>
        <v>0.54999999999999993</v>
      </c>
      <c r="L35" s="21">
        <f t="shared" si="4"/>
        <v>0.54999999999999993</v>
      </c>
      <c r="M35" s="21">
        <f t="shared" si="4"/>
        <v>0.54999999999999993</v>
      </c>
      <c r="N35" s="21">
        <f t="shared" si="4"/>
        <v>0.54999999999999993</v>
      </c>
    </row>
    <row r="36" spans="2:14" x14ac:dyDescent="0.2">
      <c r="B36" t="s">
        <v>71</v>
      </c>
      <c r="C36" s="21">
        <f t="shared" si="5"/>
        <v>0.6</v>
      </c>
      <c r="D36" s="21">
        <f t="shared" si="4"/>
        <v>0.6</v>
      </c>
      <c r="E36" s="21">
        <f t="shared" si="4"/>
        <v>0.6</v>
      </c>
      <c r="F36" s="21">
        <f t="shared" si="4"/>
        <v>0.6</v>
      </c>
      <c r="G36" s="21">
        <f t="shared" si="4"/>
        <v>0.6</v>
      </c>
      <c r="H36" s="21">
        <f t="shared" si="4"/>
        <v>0.6</v>
      </c>
      <c r="I36" s="21">
        <f t="shared" si="4"/>
        <v>0.6</v>
      </c>
      <c r="J36" s="21">
        <f t="shared" si="4"/>
        <v>0.6</v>
      </c>
      <c r="K36" s="21">
        <f t="shared" si="4"/>
        <v>0.6</v>
      </c>
      <c r="L36" s="21">
        <f t="shared" si="4"/>
        <v>0.6</v>
      </c>
      <c r="M36" s="21">
        <f t="shared" si="4"/>
        <v>0.6</v>
      </c>
      <c r="N36" s="21">
        <f t="shared" si="4"/>
        <v>0.6</v>
      </c>
    </row>
    <row r="37" spans="2:14" x14ac:dyDescent="0.2">
      <c r="B37" t="s">
        <v>71</v>
      </c>
      <c r="C37" s="21">
        <f t="shared" si="5"/>
        <v>0.65</v>
      </c>
      <c r="D37" s="21">
        <f t="shared" si="4"/>
        <v>0.65</v>
      </c>
      <c r="E37" s="21">
        <f t="shared" si="4"/>
        <v>0.65</v>
      </c>
      <c r="F37" s="21">
        <f t="shared" ref="F37:F44" si="6">F36+F$21</f>
        <v>0.65</v>
      </c>
      <c r="G37" s="21">
        <f t="shared" ref="G37:G44" si="7">G36+G$21</f>
        <v>0.65</v>
      </c>
      <c r="H37" s="21">
        <f t="shared" ref="H37:H44" si="8">H36+H$21</f>
        <v>0.65</v>
      </c>
      <c r="I37" s="21">
        <f t="shared" ref="I37:I44" si="9">I36+I$21</f>
        <v>0.65</v>
      </c>
      <c r="J37" s="21">
        <f t="shared" ref="J37:J44" si="10">J36+J$21</f>
        <v>0.65</v>
      </c>
      <c r="K37" s="21">
        <f t="shared" ref="K37:K44" si="11">K36+K$21</f>
        <v>0.65</v>
      </c>
      <c r="L37" s="21">
        <f t="shared" ref="L37:L44" si="12">L36+L$21</f>
        <v>0.65</v>
      </c>
      <c r="M37" s="21">
        <f t="shared" ref="M37:M44" si="13">M36+M$21</f>
        <v>0.65</v>
      </c>
      <c r="N37" s="21">
        <f t="shared" ref="N37:N44" si="14">N36+N$21</f>
        <v>0.65</v>
      </c>
    </row>
    <row r="38" spans="2:14" x14ac:dyDescent="0.2">
      <c r="B38" t="s">
        <v>71</v>
      </c>
      <c r="C38" s="21">
        <f t="shared" si="5"/>
        <v>0.70000000000000007</v>
      </c>
      <c r="D38" s="21">
        <f t="shared" ref="D38:D44" si="15">D37+D$21</f>
        <v>0.70000000000000007</v>
      </c>
      <c r="E38" s="21">
        <f t="shared" ref="E38:E44" si="16">E37+E$21</f>
        <v>0.70000000000000007</v>
      </c>
      <c r="F38" s="21">
        <f t="shared" si="6"/>
        <v>0.70000000000000007</v>
      </c>
      <c r="G38" s="21">
        <f t="shared" si="7"/>
        <v>0.70000000000000007</v>
      </c>
      <c r="H38" s="21">
        <f t="shared" si="8"/>
        <v>0.70000000000000007</v>
      </c>
      <c r="I38" s="21">
        <f t="shared" si="9"/>
        <v>0.70000000000000007</v>
      </c>
      <c r="J38" s="21">
        <f t="shared" si="10"/>
        <v>0.70000000000000007</v>
      </c>
      <c r="K38" s="21">
        <f t="shared" si="11"/>
        <v>0.70000000000000007</v>
      </c>
      <c r="L38" s="21">
        <f t="shared" si="12"/>
        <v>0.70000000000000007</v>
      </c>
      <c r="M38" s="21">
        <f t="shared" si="13"/>
        <v>0.70000000000000007</v>
      </c>
      <c r="N38" s="21">
        <f t="shared" si="14"/>
        <v>0.70000000000000007</v>
      </c>
    </row>
    <row r="39" spans="2:14" x14ac:dyDescent="0.2">
      <c r="B39" t="s">
        <v>71</v>
      </c>
      <c r="C39" s="21">
        <f t="shared" si="5"/>
        <v>0.75000000000000011</v>
      </c>
      <c r="D39" s="21">
        <f t="shared" si="15"/>
        <v>0.75000000000000011</v>
      </c>
      <c r="E39" s="21">
        <f t="shared" si="16"/>
        <v>0.75000000000000011</v>
      </c>
      <c r="F39" s="21">
        <f t="shared" si="6"/>
        <v>0.75000000000000011</v>
      </c>
      <c r="G39" s="21">
        <f t="shared" si="7"/>
        <v>0.75000000000000011</v>
      </c>
      <c r="H39" s="21">
        <f t="shared" si="8"/>
        <v>0.75000000000000011</v>
      </c>
      <c r="I39" s="21">
        <f t="shared" si="9"/>
        <v>0.75000000000000011</v>
      </c>
      <c r="J39" s="21">
        <f t="shared" si="10"/>
        <v>0.75000000000000011</v>
      </c>
      <c r="K39" s="21">
        <f t="shared" si="11"/>
        <v>0.75000000000000011</v>
      </c>
      <c r="L39" s="21">
        <f t="shared" si="12"/>
        <v>0.75000000000000011</v>
      </c>
      <c r="M39" s="21">
        <f t="shared" si="13"/>
        <v>0.75000000000000011</v>
      </c>
      <c r="N39" s="21">
        <f t="shared" si="14"/>
        <v>0.75000000000000011</v>
      </c>
    </row>
    <row r="40" spans="2:14" x14ac:dyDescent="0.2">
      <c r="B40" t="s">
        <v>71</v>
      </c>
      <c r="C40" s="21">
        <f t="shared" si="5"/>
        <v>0.80000000000000016</v>
      </c>
      <c r="D40" s="21">
        <f t="shared" si="15"/>
        <v>0.80000000000000016</v>
      </c>
      <c r="E40" s="21">
        <f t="shared" si="16"/>
        <v>0.80000000000000016</v>
      </c>
      <c r="F40" s="21">
        <f t="shared" si="6"/>
        <v>0.80000000000000016</v>
      </c>
      <c r="G40" s="21">
        <f t="shared" si="7"/>
        <v>0.80000000000000016</v>
      </c>
      <c r="H40" s="21">
        <f t="shared" si="8"/>
        <v>0.80000000000000016</v>
      </c>
      <c r="I40" s="21">
        <f t="shared" si="9"/>
        <v>0.80000000000000016</v>
      </c>
      <c r="J40" s="21">
        <f t="shared" si="10"/>
        <v>0.80000000000000016</v>
      </c>
      <c r="K40" s="21">
        <f t="shared" si="11"/>
        <v>0.80000000000000016</v>
      </c>
      <c r="L40" s="21">
        <f t="shared" si="12"/>
        <v>0.80000000000000016</v>
      </c>
      <c r="M40" s="21">
        <f t="shared" si="13"/>
        <v>0.80000000000000016</v>
      </c>
      <c r="N40" s="21">
        <f t="shared" si="14"/>
        <v>0.80000000000000016</v>
      </c>
    </row>
    <row r="41" spans="2:14" x14ac:dyDescent="0.2">
      <c r="B41" t="s">
        <v>71</v>
      </c>
      <c r="C41" s="21">
        <f t="shared" si="5"/>
        <v>0.8500000000000002</v>
      </c>
      <c r="D41" s="21">
        <f t="shared" si="15"/>
        <v>0.8500000000000002</v>
      </c>
      <c r="E41" s="21">
        <f t="shared" si="16"/>
        <v>0.8500000000000002</v>
      </c>
      <c r="F41" s="21">
        <f t="shared" si="6"/>
        <v>0.8500000000000002</v>
      </c>
      <c r="G41" s="21">
        <f t="shared" si="7"/>
        <v>0.8500000000000002</v>
      </c>
      <c r="H41" s="21">
        <f t="shared" si="8"/>
        <v>0.8500000000000002</v>
      </c>
      <c r="I41" s="21">
        <f t="shared" si="9"/>
        <v>0.8500000000000002</v>
      </c>
      <c r="J41" s="21">
        <f t="shared" si="10"/>
        <v>0.8500000000000002</v>
      </c>
      <c r="K41" s="21">
        <f t="shared" si="11"/>
        <v>0.8500000000000002</v>
      </c>
      <c r="L41" s="21">
        <f t="shared" si="12"/>
        <v>0.8500000000000002</v>
      </c>
      <c r="M41" s="21">
        <f t="shared" si="13"/>
        <v>0.8500000000000002</v>
      </c>
      <c r="N41" s="21">
        <f t="shared" si="14"/>
        <v>0.8500000000000002</v>
      </c>
    </row>
    <row r="42" spans="2:14" x14ac:dyDescent="0.2">
      <c r="B42" t="s">
        <v>71</v>
      </c>
      <c r="C42" s="21">
        <f t="shared" si="5"/>
        <v>0.90000000000000024</v>
      </c>
      <c r="D42" s="21">
        <f t="shared" si="15"/>
        <v>0.90000000000000024</v>
      </c>
      <c r="E42" s="21">
        <f t="shared" si="16"/>
        <v>0.90000000000000024</v>
      </c>
      <c r="F42" s="21">
        <f t="shared" si="6"/>
        <v>0.90000000000000024</v>
      </c>
      <c r="G42" s="21">
        <f t="shared" si="7"/>
        <v>0.90000000000000024</v>
      </c>
      <c r="H42" s="21">
        <f t="shared" si="8"/>
        <v>0.90000000000000024</v>
      </c>
      <c r="I42" s="21">
        <f t="shared" si="9"/>
        <v>0.90000000000000024</v>
      </c>
      <c r="J42" s="21">
        <f t="shared" si="10"/>
        <v>0.90000000000000024</v>
      </c>
      <c r="K42" s="21">
        <f t="shared" si="11"/>
        <v>0.90000000000000024</v>
      </c>
      <c r="L42" s="21">
        <f t="shared" si="12"/>
        <v>0.90000000000000024</v>
      </c>
      <c r="M42" s="21">
        <f t="shared" si="13"/>
        <v>0.90000000000000024</v>
      </c>
      <c r="N42" s="21">
        <f t="shared" si="14"/>
        <v>0.90000000000000024</v>
      </c>
    </row>
    <row r="43" spans="2:14" x14ac:dyDescent="0.2">
      <c r="B43" t="s">
        <v>71</v>
      </c>
      <c r="C43" s="21">
        <f t="shared" si="5"/>
        <v>0.95000000000000029</v>
      </c>
      <c r="D43" s="21">
        <f t="shared" si="15"/>
        <v>0.95000000000000029</v>
      </c>
      <c r="E43" s="21">
        <f t="shared" si="16"/>
        <v>0.95000000000000029</v>
      </c>
      <c r="F43" s="21">
        <f t="shared" si="6"/>
        <v>0.95000000000000029</v>
      </c>
      <c r="G43" s="21">
        <f t="shared" si="7"/>
        <v>0.95000000000000029</v>
      </c>
      <c r="H43" s="21">
        <f t="shared" si="8"/>
        <v>0.95000000000000029</v>
      </c>
      <c r="I43" s="21">
        <f t="shared" si="9"/>
        <v>0.95000000000000029</v>
      </c>
      <c r="J43" s="21">
        <f t="shared" si="10"/>
        <v>0.95000000000000029</v>
      </c>
      <c r="K43" s="21">
        <f t="shared" si="11"/>
        <v>0.95000000000000029</v>
      </c>
      <c r="L43" s="21">
        <f t="shared" si="12"/>
        <v>0.95000000000000029</v>
      </c>
      <c r="M43" s="21">
        <f t="shared" si="13"/>
        <v>0.95000000000000029</v>
      </c>
      <c r="N43" s="21">
        <f t="shared" si="14"/>
        <v>0.95000000000000029</v>
      </c>
    </row>
    <row r="44" spans="2:14" x14ac:dyDescent="0.2">
      <c r="B44" t="s">
        <v>71</v>
      </c>
      <c r="C44" s="21">
        <f t="shared" si="5"/>
        <v>1.0000000000000002</v>
      </c>
      <c r="D44" s="21">
        <f t="shared" si="15"/>
        <v>1.0000000000000002</v>
      </c>
      <c r="E44" s="21">
        <f t="shared" si="16"/>
        <v>1.0000000000000002</v>
      </c>
      <c r="F44" s="21">
        <f t="shared" si="6"/>
        <v>1.0000000000000002</v>
      </c>
      <c r="G44" s="21">
        <f t="shared" si="7"/>
        <v>1.0000000000000002</v>
      </c>
      <c r="H44" s="21">
        <f t="shared" si="8"/>
        <v>1.0000000000000002</v>
      </c>
      <c r="I44" s="21">
        <f t="shared" si="9"/>
        <v>1.0000000000000002</v>
      </c>
      <c r="J44" s="21">
        <f t="shared" si="10"/>
        <v>1.0000000000000002</v>
      </c>
      <c r="K44" s="21">
        <f t="shared" si="11"/>
        <v>1.0000000000000002</v>
      </c>
      <c r="L44" s="21">
        <f t="shared" si="12"/>
        <v>1.0000000000000002</v>
      </c>
      <c r="M44" s="21">
        <f t="shared" si="13"/>
        <v>1.0000000000000002</v>
      </c>
      <c r="N44" s="21">
        <f t="shared" si="14"/>
        <v>1.0000000000000002</v>
      </c>
    </row>
    <row r="45" spans="2:14" x14ac:dyDescent="0.2">
      <c r="B45" t="s">
        <v>72</v>
      </c>
      <c r="C45" s="20">
        <v>0.73</v>
      </c>
      <c r="D45" s="20">
        <v>0.73</v>
      </c>
      <c r="E45" s="20">
        <v>0.73</v>
      </c>
      <c r="F45" s="20">
        <v>0.73</v>
      </c>
      <c r="G45" s="20">
        <v>0.73</v>
      </c>
      <c r="H45" s="20">
        <v>0.73</v>
      </c>
      <c r="I45" s="20">
        <v>0.73</v>
      </c>
      <c r="J45" s="20">
        <v>0.73</v>
      </c>
      <c r="K45" s="20">
        <v>0.73</v>
      </c>
      <c r="L45" s="20">
        <v>0.73</v>
      </c>
      <c r="M45" s="20">
        <v>0.73</v>
      </c>
      <c r="N45" s="20">
        <v>0.73</v>
      </c>
    </row>
    <row r="46" spans="2:14" x14ac:dyDescent="0.2">
      <c r="B46" t="s">
        <v>72</v>
      </c>
      <c r="C46" s="20">
        <v>0.79</v>
      </c>
      <c r="D46" s="20">
        <v>0.79</v>
      </c>
      <c r="E46" s="20">
        <v>0.79</v>
      </c>
      <c r="F46" s="20">
        <v>0.79</v>
      </c>
      <c r="G46" s="20">
        <v>0.79</v>
      </c>
      <c r="H46" s="20">
        <v>0.79</v>
      </c>
      <c r="I46" s="20">
        <v>0.79</v>
      </c>
      <c r="J46" s="20">
        <v>0.79</v>
      </c>
      <c r="K46" s="20">
        <v>0.79</v>
      </c>
      <c r="L46" s="20">
        <v>0.79</v>
      </c>
      <c r="M46" s="20">
        <v>0.79</v>
      </c>
      <c r="N46" s="20">
        <v>0.79</v>
      </c>
    </row>
    <row r="47" spans="2:14" x14ac:dyDescent="0.2">
      <c r="B47" t="s">
        <v>72</v>
      </c>
      <c r="C47" s="20">
        <v>0.88</v>
      </c>
      <c r="D47" s="20">
        <v>0.88</v>
      </c>
      <c r="E47" s="20">
        <v>0.88</v>
      </c>
      <c r="F47" s="20">
        <v>0.88</v>
      </c>
      <c r="G47" s="20">
        <v>0.88</v>
      </c>
      <c r="H47" s="20">
        <v>0.88</v>
      </c>
      <c r="I47" s="20">
        <v>0.88</v>
      </c>
      <c r="J47" s="20">
        <v>0.88</v>
      </c>
      <c r="K47" s="20">
        <v>0.88</v>
      </c>
      <c r="L47" s="20">
        <v>0.88</v>
      </c>
      <c r="M47" s="20">
        <v>0.88</v>
      </c>
      <c r="N47" s="20">
        <v>0.88</v>
      </c>
    </row>
    <row r="48" spans="2:14" x14ac:dyDescent="0.2">
      <c r="B48" t="s">
        <v>72</v>
      </c>
      <c r="C48" s="20">
        <v>0.96</v>
      </c>
      <c r="D48" s="20">
        <v>0.96</v>
      </c>
      <c r="E48" s="20">
        <v>0.96</v>
      </c>
      <c r="F48" s="20">
        <v>0.96</v>
      </c>
      <c r="G48" s="20">
        <v>0.96</v>
      </c>
      <c r="H48" s="20">
        <v>0.96</v>
      </c>
      <c r="I48" s="20">
        <v>0.96</v>
      </c>
      <c r="J48" s="20">
        <v>0.96</v>
      </c>
      <c r="K48" s="20">
        <v>0.96</v>
      </c>
      <c r="L48" s="20">
        <v>0.96</v>
      </c>
      <c r="M48" s="20">
        <v>0.96</v>
      </c>
      <c r="N48" s="20">
        <v>0.96</v>
      </c>
    </row>
    <row r="49" spans="2:14" x14ac:dyDescent="0.2">
      <c r="B49" t="s">
        <v>72</v>
      </c>
      <c r="C49" s="20">
        <v>1</v>
      </c>
      <c r="D49" s="20">
        <v>1</v>
      </c>
      <c r="E49" s="20">
        <v>1</v>
      </c>
      <c r="F49" s="20">
        <v>1</v>
      </c>
      <c r="G49" s="20">
        <v>1</v>
      </c>
      <c r="H49" s="20">
        <v>1</v>
      </c>
      <c r="I49" s="20">
        <v>1</v>
      </c>
      <c r="J49" s="20">
        <v>1</v>
      </c>
      <c r="K49" s="20">
        <v>1</v>
      </c>
      <c r="L49" s="20">
        <v>1</v>
      </c>
      <c r="M49" s="20">
        <v>1</v>
      </c>
      <c r="N49" s="20">
        <v>1</v>
      </c>
    </row>
    <row r="50" spans="2:14" x14ac:dyDescent="0.2">
      <c r="B50" t="s">
        <v>72</v>
      </c>
      <c r="C50" s="20">
        <v>0.98</v>
      </c>
      <c r="D50" s="20">
        <v>0.98</v>
      </c>
      <c r="E50" s="20">
        <v>0.98</v>
      </c>
      <c r="F50" s="20">
        <v>0.98</v>
      </c>
      <c r="G50" s="20">
        <v>0.98</v>
      </c>
      <c r="H50" s="20">
        <v>0.98</v>
      </c>
      <c r="I50" s="20">
        <v>0.98</v>
      </c>
      <c r="J50" s="20">
        <v>0.98</v>
      </c>
      <c r="K50" s="20">
        <v>0.98</v>
      </c>
      <c r="L50" s="20">
        <v>0.98</v>
      </c>
      <c r="M50" s="20">
        <v>0.98</v>
      </c>
      <c r="N50" s="20">
        <v>0.98</v>
      </c>
    </row>
    <row r="51" spans="2:14" x14ac:dyDescent="0.2">
      <c r="B51" t="s">
        <v>72</v>
      </c>
      <c r="C51" s="20">
        <v>0.92</v>
      </c>
      <c r="D51" s="20">
        <v>0.92</v>
      </c>
      <c r="E51" s="20">
        <v>0.92</v>
      </c>
      <c r="F51" s="20">
        <v>0.92</v>
      </c>
      <c r="G51" s="20">
        <v>0.92</v>
      </c>
      <c r="H51" s="20">
        <v>0.92</v>
      </c>
      <c r="I51" s="20">
        <v>0.92</v>
      </c>
      <c r="J51" s="20">
        <v>0.92</v>
      </c>
      <c r="K51" s="20">
        <v>0.92</v>
      </c>
      <c r="L51" s="20">
        <v>0.92</v>
      </c>
      <c r="M51" s="20">
        <v>0.92</v>
      </c>
      <c r="N51" s="20">
        <v>0.92</v>
      </c>
    </row>
    <row r="52" spans="2:14" x14ac:dyDescent="0.2">
      <c r="B52" t="s">
        <v>72</v>
      </c>
      <c r="C52" s="20">
        <v>0.85</v>
      </c>
      <c r="D52" s="20">
        <v>0.85</v>
      </c>
      <c r="E52" s="20">
        <v>0.85</v>
      </c>
      <c r="F52" s="20">
        <v>0.85</v>
      </c>
      <c r="G52" s="20">
        <v>0.85</v>
      </c>
      <c r="H52" s="20">
        <v>0.85</v>
      </c>
      <c r="I52" s="20">
        <v>0.85</v>
      </c>
      <c r="J52" s="20">
        <v>0.85</v>
      </c>
      <c r="K52" s="20">
        <v>0.85</v>
      </c>
      <c r="L52" s="20">
        <v>0.85</v>
      </c>
      <c r="M52" s="20">
        <v>0.85</v>
      </c>
      <c r="N52" s="20">
        <v>0.85</v>
      </c>
    </row>
    <row r="53" spans="2:14" x14ac:dyDescent="0.2">
      <c r="B53" t="s">
        <v>72</v>
      </c>
      <c r="C53" s="20">
        <v>0.8</v>
      </c>
      <c r="D53" s="20">
        <v>0.8</v>
      </c>
      <c r="E53" s="20">
        <v>0.8</v>
      </c>
      <c r="F53" s="20">
        <v>0.8</v>
      </c>
      <c r="G53" s="20">
        <v>0.8</v>
      </c>
      <c r="H53" s="20">
        <v>0.8</v>
      </c>
      <c r="I53" s="20">
        <v>0.8</v>
      </c>
      <c r="J53" s="20">
        <v>0.8</v>
      </c>
      <c r="K53" s="20">
        <v>0.8</v>
      </c>
      <c r="L53" s="20">
        <v>0.8</v>
      </c>
      <c r="M53" s="20">
        <v>0.8</v>
      </c>
      <c r="N53" s="20">
        <v>0.8</v>
      </c>
    </row>
    <row r="54" spans="2:14" x14ac:dyDescent="0.2">
      <c r="B54" t="s">
        <v>72</v>
      </c>
      <c r="C54" s="20">
        <v>0.75</v>
      </c>
      <c r="D54" s="20">
        <v>0.75</v>
      </c>
      <c r="E54" s="20">
        <v>0.75</v>
      </c>
      <c r="F54" s="20">
        <v>0.75</v>
      </c>
      <c r="G54" s="20">
        <v>0.75</v>
      </c>
      <c r="H54" s="20">
        <v>0.75</v>
      </c>
      <c r="I54" s="20">
        <v>0.75</v>
      </c>
      <c r="J54" s="20">
        <v>0.75</v>
      </c>
      <c r="K54" s="20">
        <v>0.75</v>
      </c>
      <c r="L54" s="20">
        <v>0.75</v>
      </c>
      <c r="M54" s="20">
        <v>0.75</v>
      </c>
      <c r="N54" s="20">
        <v>0.75</v>
      </c>
    </row>
    <row r="55" spans="2:14" x14ac:dyDescent="0.2">
      <c r="B55" t="s">
        <v>72</v>
      </c>
      <c r="C55" s="20">
        <v>0.7</v>
      </c>
      <c r="D55" s="20">
        <v>0.7</v>
      </c>
      <c r="E55" s="20">
        <v>0.7</v>
      </c>
      <c r="F55" s="20">
        <v>0.7</v>
      </c>
      <c r="G55" s="20">
        <v>0.7</v>
      </c>
      <c r="H55" s="20">
        <v>0.7</v>
      </c>
      <c r="I55" s="20">
        <v>0.7</v>
      </c>
      <c r="J55" s="20">
        <v>0.7</v>
      </c>
      <c r="K55" s="20">
        <v>0.7</v>
      </c>
      <c r="L55" s="20">
        <v>0.7</v>
      </c>
      <c r="M55" s="20">
        <v>0.7</v>
      </c>
      <c r="N55" s="20">
        <v>0.7</v>
      </c>
    </row>
    <row r="56" spans="2:14" x14ac:dyDescent="0.2">
      <c r="B56" t="s">
        <v>72</v>
      </c>
      <c r="C56" s="20">
        <v>0.64</v>
      </c>
      <c r="D56" s="20">
        <v>0.64</v>
      </c>
      <c r="E56" s="20">
        <v>0.64</v>
      </c>
      <c r="F56" s="20">
        <v>0.64</v>
      </c>
      <c r="G56" s="20">
        <v>0.64</v>
      </c>
      <c r="H56" s="20">
        <v>0.64</v>
      </c>
      <c r="I56" s="20">
        <v>0.64</v>
      </c>
      <c r="J56" s="20">
        <v>0.64</v>
      </c>
      <c r="K56" s="20">
        <v>0.64</v>
      </c>
      <c r="L56" s="20">
        <v>0.64</v>
      </c>
      <c r="M56" s="20">
        <v>0.64</v>
      </c>
      <c r="N56" s="20">
        <v>0.64</v>
      </c>
    </row>
    <row r="57" spans="2:14" x14ac:dyDescent="0.2">
      <c r="B57" t="s">
        <v>72</v>
      </c>
      <c r="C57" s="20">
        <v>0.57999999999999996</v>
      </c>
      <c r="D57" s="20">
        <v>0.57999999999999996</v>
      </c>
      <c r="E57" s="20">
        <v>0.57999999999999996</v>
      </c>
      <c r="F57" s="20">
        <v>0.57999999999999996</v>
      </c>
      <c r="G57" s="20">
        <v>0.57999999999999996</v>
      </c>
      <c r="H57" s="20">
        <v>0.57999999999999996</v>
      </c>
      <c r="I57" s="20">
        <v>0.57999999999999996</v>
      </c>
      <c r="J57" s="20">
        <v>0.57999999999999996</v>
      </c>
      <c r="K57" s="20">
        <v>0.57999999999999996</v>
      </c>
      <c r="L57" s="20">
        <v>0.57999999999999996</v>
      </c>
      <c r="M57" s="20">
        <v>0.57999999999999996</v>
      </c>
      <c r="N57" s="20">
        <v>0.57999999999999996</v>
      </c>
    </row>
    <row r="58" spans="2:14" x14ac:dyDescent="0.2">
      <c r="B58" t="s">
        <v>72</v>
      </c>
      <c r="C58" s="20">
        <v>0.52</v>
      </c>
      <c r="D58" s="20">
        <v>0.52</v>
      </c>
      <c r="E58" s="20">
        <v>0.52</v>
      </c>
      <c r="F58" s="20">
        <v>0.52</v>
      </c>
      <c r="G58" s="20">
        <v>0.52</v>
      </c>
      <c r="H58" s="20">
        <v>0.52</v>
      </c>
      <c r="I58" s="20">
        <v>0.52</v>
      </c>
      <c r="J58" s="20">
        <v>0.52</v>
      </c>
      <c r="K58" s="20">
        <v>0.52</v>
      </c>
      <c r="L58" s="20">
        <v>0.52</v>
      </c>
      <c r="M58" s="20">
        <v>0.52</v>
      </c>
      <c r="N58" s="20">
        <v>0.52</v>
      </c>
    </row>
    <row r="59" spans="2:14" x14ac:dyDescent="0.2">
      <c r="B59" t="s">
        <v>72</v>
      </c>
      <c r="C59" s="20">
        <v>0.47</v>
      </c>
      <c r="D59" s="20">
        <v>0.47</v>
      </c>
      <c r="E59" s="20">
        <v>0.47</v>
      </c>
      <c r="F59" s="20">
        <v>0.47</v>
      </c>
      <c r="G59" s="20">
        <v>0.47</v>
      </c>
      <c r="H59" s="20">
        <v>0.47</v>
      </c>
      <c r="I59" s="20">
        <v>0.47</v>
      </c>
      <c r="J59" s="20">
        <v>0.47</v>
      </c>
      <c r="K59" s="20">
        <v>0.47</v>
      </c>
      <c r="L59" s="20">
        <v>0.47</v>
      </c>
      <c r="M59" s="20">
        <v>0.47</v>
      </c>
      <c r="N59" s="20">
        <v>0.47</v>
      </c>
    </row>
    <row r="60" spans="2:14" x14ac:dyDescent="0.2">
      <c r="B60" t="s">
        <v>72</v>
      </c>
      <c r="C60" s="20">
        <v>0.41</v>
      </c>
      <c r="D60" s="20">
        <v>0.41</v>
      </c>
      <c r="E60" s="20">
        <v>0.41</v>
      </c>
      <c r="F60" s="20">
        <v>0.41</v>
      </c>
      <c r="G60" s="20">
        <v>0.41</v>
      </c>
      <c r="H60" s="20">
        <v>0.41</v>
      </c>
      <c r="I60" s="20">
        <v>0.41</v>
      </c>
      <c r="J60" s="20">
        <v>0.41</v>
      </c>
      <c r="K60" s="20">
        <v>0.41</v>
      </c>
      <c r="L60" s="20">
        <v>0.41</v>
      </c>
      <c r="M60" s="20">
        <v>0.41</v>
      </c>
      <c r="N60" s="20">
        <v>0.41</v>
      </c>
    </row>
    <row r="61" spans="2:14" x14ac:dyDescent="0.2">
      <c r="B61" t="s">
        <v>72</v>
      </c>
      <c r="C61" s="20">
        <v>0.37</v>
      </c>
      <c r="D61" s="20">
        <v>0.37</v>
      </c>
      <c r="E61" s="20">
        <v>0.37</v>
      </c>
      <c r="F61" s="20">
        <v>0.37</v>
      </c>
      <c r="G61" s="20">
        <v>0.37</v>
      </c>
      <c r="H61" s="20">
        <v>0.37</v>
      </c>
      <c r="I61" s="20">
        <v>0.37</v>
      </c>
      <c r="J61" s="20">
        <v>0.37</v>
      </c>
      <c r="K61" s="20">
        <v>0.37</v>
      </c>
      <c r="L61" s="20">
        <v>0.37</v>
      </c>
      <c r="M61" s="20">
        <v>0.37</v>
      </c>
      <c r="N61" s="20">
        <v>0.37</v>
      </c>
    </row>
    <row r="62" spans="2:14" x14ac:dyDescent="0.2">
      <c r="B62" t="s">
        <v>72</v>
      </c>
      <c r="C62" s="20">
        <v>0.3</v>
      </c>
      <c r="D62" s="20">
        <v>0.3</v>
      </c>
      <c r="E62" s="20">
        <v>0.3</v>
      </c>
      <c r="F62" s="20">
        <v>0.3</v>
      </c>
      <c r="G62" s="20">
        <v>0.3</v>
      </c>
      <c r="H62" s="20">
        <v>0.3</v>
      </c>
      <c r="I62" s="20">
        <v>0.3</v>
      </c>
      <c r="J62" s="20">
        <v>0.3</v>
      </c>
      <c r="K62" s="20">
        <v>0.3</v>
      </c>
      <c r="L62" s="20">
        <v>0.3</v>
      </c>
      <c r="M62" s="20">
        <v>0.3</v>
      </c>
      <c r="N62" s="20">
        <v>0.3</v>
      </c>
    </row>
    <row r="63" spans="2:14" x14ac:dyDescent="0.2">
      <c r="B63" t="s">
        <v>72</v>
      </c>
      <c r="C63" s="20">
        <v>0.24</v>
      </c>
      <c r="D63" s="20">
        <v>0.24</v>
      </c>
      <c r="E63" s="20">
        <v>0.24</v>
      </c>
      <c r="F63" s="20">
        <v>0.24</v>
      </c>
      <c r="G63" s="20">
        <v>0.24</v>
      </c>
      <c r="H63" s="20">
        <v>0.24</v>
      </c>
      <c r="I63" s="20">
        <v>0.24</v>
      </c>
      <c r="J63" s="20">
        <v>0.24</v>
      </c>
      <c r="K63" s="20">
        <v>0.24</v>
      </c>
      <c r="L63" s="20">
        <v>0.24</v>
      </c>
      <c r="M63" s="20">
        <v>0.24</v>
      </c>
      <c r="N63" s="20">
        <v>0.24</v>
      </c>
    </row>
    <row r="64" spans="2:14" x14ac:dyDescent="0.2">
      <c r="B64" t="s">
        <v>72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</row>
    <row r="65" spans="2:14" x14ac:dyDescent="0.2">
      <c r="B65" t="s">
        <v>73</v>
      </c>
      <c r="C65" s="21">
        <f>C$8*C$16/(C25*(C$15/2)*2*PI())</f>
        <v>3.2273101302876306</v>
      </c>
      <c r="D65" s="21">
        <f t="shared" ref="D65:N65" si="17">D$8*D$16/(D25*(D$15/2)*2*PI())</f>
        <v>3.4129638407431302</v>
      </c>
      <c r="E65" s="21">
        <f t="shared" si="17"/>
        <v>3.4529916714466551</v>
      </c>
      <c r="F65" s="21">
        <f t="shared" si="17"/>
        <v>3.6482516422425277</v>
      </c>
      <c r="G65" s="21">
        <f t="shared" si="17"/>
        <v>3.6855101211881025</v>
      </c>
      <c r="H65" s="21">
        <f t="shared" si="17"/>
        <v>3.9921396968446707</v>
      </c>
      <c r="I65" s="21">
        <f t="shared" si="17"/>
        <v>4.0028087175199554</v>
      </c>
      <c r="J65" s="21">
        <f t="shared" si="17"/>
        <v>3.9355465146312989</v>
      </c>
      <c r="K65" s="21">
        <f t="shared" si="17"/>
        <v>3.6369158107051773</v>
      </c>
      <c r="L65" s="21">
        <f t="shared" si="17"/>
        <v>3.3828510249417389</v>
      </c>
      <c r="M65" s="21">
        <f t="shared" si="17"/>
        <v>3.3130540628291496</v>
      </c>
      <c r="N65" s="21">
        <f t="shared" si="17"/>
        <v>3.366160467903144</v>
      </c>
    </row>
    <row r="66" spans="2:14" x14ac:dyDescent="0.2">
      <c r="B66" t="s">
        <v>73</v>
      </c>
      <c r="C66" s="21">
        <f t="shared" ref="C66:C69" si="18">C$8*C$16/(C26*(C$15/2)*2*PI())</f>
        <v>1.6136550651438153</v>
      </c>
      <c r="D66" s="21">
        <f t="shared" ref="D66:N66" si="19">D$8*D$16/(D26*(D$15/2)*2*PI())</f>
        <v>1.7064819203715651</v>
      </c>
      <c r="E66" s="21">
        <f t="shared" si="19"/>
        <v>1.7264958357233275</v>
      </c>
      <c r="F66" s="21">
        <f t="shared" si="19"/>
        <v>1.8241258211212639</v>
      </c>
      <c r="G66" s="21">
        <f t="shared" si="19"/>
        <v>1.8427550605940513</v>
      </c>
      <c r="H66" s="21">
        <f t="shared" si="19"/>
        <v>1.9960698484223354</v>
      </c>
      <c r="I66" s="21">
        <f t="shared" si="19"/>
        <v>2.0014043587599777</v>
      </c>
      <c r="J66" s="21">
        <f t="shared" si="19"/>
        <v>1.9677732573156494</v>
      </c>
      <c r="K66" s="21">
        <f t="shared" si="19"/>
        <v>1.8184579053525887</v>
      </c>
      <c r="L66" s="21">
        <f t="shared" si="19"/>
        <v>1.6914255124708695</v>
      </c>
      <c r="M66" s="21">
        <f t="shared" si="19"/>
        <v>1.6565270314145748</v>
      </c>
      <c r="N66" s="21">
        <f t="shared" si="19"/>
        <v>1.683080233951572</v>
      </c>
    </row>
    <row r="67" spans="2:14" x14ac:dyDescent="0.2">
      <c r="B67" t="s">
        <v>73</v>
      </c>
      <c r="C67" s="21">
        <f t="shared" si="18"/>
        <v>1.0757700434292099</v>
      </c>
      <c r="D67" s="21">
        <f t="shared" ref="D67:N67" si="20">D$8*D$16/(D27*(D$15/2)*2*PI())</f>
        <v>1.137654613581043</v>
      </c>
      <c r="E67" s="21">
        <f t="shared" si="20"/>
        <v>1.1509972238155515</v>
      </c>
      <c r="F67" s="21">
        <f t="shared" si="20"/>
        <v>1.2160838807475092</v>
      </c>
      <c r="G67" s="21">
        <f t="shared" si="20"/>
        <v>1.2285033737293671</v>
      </c>
      <c r="H67" s="21">
        <f t="shared" si="20"/>
        <v>1.3307132322815567</v>
      </c>
      <c r="I67" s="21">
        <f t="shared" si="20"/>
        <v>1.3342695725066516</v>
      </c>
      <c r="J67" s="21">
        <f t="shared" si="20"/>
        <v>1.3118488382104327</v>
      </c>
      <c r="K67" s="21">
        <f t="shared" si="20"/>
        <v>1.212305270235059</v>
      </c>
      <c r="L67" s="21">
        <f t="shared" si="20"/>
        <v>1.1276170083139128</v>
      </c>
      <c r="M67" s="21">
        <f t="shared" si="20"/>
        <v>1.104351354276383</v>
      </c>
      <c r="N67" s="21">
        <f t="shared" si="20"/>
        <v>1.1220534893010479</v>
      </c>
    </row>
    <row r="68" spans="2:14" x14ac:dyDescent="0.2">
      <c r="B68" t="s">
        <v>73</v>
      </c>
      <c r="C68" s="21">
        <f t="shared" si="18"/>
        <v>0.80682753257190765</v>
      </c>
      <c r="D68" s="21">
        <f t="shared" ref="D68:N68" si="21">D$8*D$16/(D28*(D$15/2)*2*PI())</f>
        <v>0.85324096018578255</v>
      </c>
      <c r="E68" s="21">
        <f t="shared" si="21"/>
        <v>0.86324791786166377</v>
      </c>
      <c r="F68" s="21">
        <f t="shared" si="21"/>
        <v>0.91206291056063193</v>
      </c>
      <c r="G68" s="21">
        <f t="shared" si="21"/>
        <v>0.92137753029702563</v>
      </c>
      <c r="H68" s="21">
        <f t="shared" si="21"/>
        <v>0.99803492421116768</v>
      </c>
      <c r="I68" s="21">
        <f t="shared" si="21"/>
        <v>1.0007021793799888</v>
      </c>
      <c r="J68" s="21">
        <f t="shared" si="21"/>
        <v>0.98388662865782472</v>
      </c>
      <c r="K68" s="21">
        <f t="shared" si="21"/>
        <v>0.90922895267629433</v>
      </c>
      <c r="L68" s="21">
        <f t="shared" si="21"/>
        <v>0.84571275623543474</v>
      </c>
      <c r="M68" s="21">
        <f t="shared" si="21"/>
        <v>0.8282635157072874</v>
      </c>
      <c r="N68" s="21">
        <f t="shared" si="21"/>
        <v>0.84154011697578601</v>
      </c>
    </row>
    <row r="69" spans="2:14" x14ac:dyDescent="0.2">
      <c r="B69" t="s">
        <v>73</v>
      </c>
      <c r="C69" s="21">
        <f t="shared" si="18"/>
        <v>0.64546202605752601</v>
      </c>
      <c r="D69" s="21">
        <f t="shared" ref="D69:N69" si="22">D$8*D$16/(D29*(D$15/2)*2*PI())</f>
        <v>0.68259276814862591</v>
      </c>
      <c r="E69" s="21">
        <f t="shared" si="22"/>
        <v>0.69059833428933093</v>
      </c>
      <c r="F69" s="21">
        <f t="shared" si="22"/>
        <v>0.72965032844850553</v>
      </c>
      <c r="G69" s="21">
        <f t="shared" si="22"/>
        <v>0.73710202423762039</v>
      </c>
      <c r="H69" s="21">
        <f t="shared" si="22"/>
        <v>0.79842793936893408</v>
      </c>
      <c r="I69" s="21">
        <f t="shared" si="22"/>
        <v>0.80056174350399101</v>
      </c>
      <c r="J69" s="21">
        <f t="shared" si="22"/>
        <v>0.78710930292625969</v>
      </c>
      <c r="K69" s="21">
        <f t="shared" si="22"/>
        <v>0.72738316214103538</v>
      </c>
      <c r="L69" s="21">
        <f t="shared" si="22"/>
        <v>0.67657020498834775</v>
      </c>
      <c r="M69" s="21">
        <f t="shared" si="22"/>
        <v>0.66261081256582988</v>
      </c>
      <c r="N69" s="21">
        <f t="shared" si="22"/>
        <v>0.67323209358062874</v>
      </c>
    </row>
    <row r="70" spans="2:14" x14ac:dyDescent="0.2">
      <c r="B70" t="s">
        <v>73</v>
      </c>
      <c r="C70" s="21">
        <f t="shared" ref="C70" si="23">C$8*C$16/(C30*(C$15/2)*2*PI())</f>
        <v>0.53788502171460506</v>
      </c>
      <c r="D70" s="21">
        <f t="shared" ref="D70:N70" si="24">D$8*D$16/(D30*(D$15/2)*2*PI())</f>
        <v>0.56882730679052163</v>
      </c>
      <c r="E70" s="21">
        <f t="shared" si="24"/>
        <v>0.57549861190777585</v>
      </c>
      <c r="F70" s="21">
        <f t="shared" si="24"/>
        <v>0.60804194037375459</v>
      </c>
      <c r="G70" s="21">
        <f t="shared" si="24"/>
        <v>0.61425168686468368</v>
      </c>
      <c r="H70" s="21">
        <f t="shared" si="24"/>
        <v>0.66535661614077846</v>
      </c>
      <c r="I70" s="21">
        <f t="shared" si="24"/>
        <v>0.6671347862533259</v>
      </c>
      <c r="J70" s="21">
        <f t="shared" si="24"/>
        <v>0.65592441910521648</v>
      </c>
      <c r="K70" s="21">
        <f t="shared" si="24"/>
        <v>0.60615263511752959</v>
      </c>
      <c r="L70" s="21">
        <f t="shared" si="24"/>
        <v>0.56380850415695649</v>
      </c>
      <c r="M70" s="21">
        <f t="shared" si="24"/>
        <v>0.5521756771381916</v>
      </c>
      <c r="N70" s="21">
        <f t="shared" si="24"/>
        <v>0.56102674465052405</v>
      </c>
    </row>
    <row r="71" spans="2:14" x14ac:dyDescent="0.2">
      <c r="B71" t="s">
        <v>73</v>
      </c>
      <c r="C71" s="21">
        <f t="shared" ref="C71" si="25">C$8*C$16/(C31*(C$15/2)*2*PI())</f>
        <v>0.46104430432680438</v>
      </c>
      <c r="D71" s="21">
        <f t="shared" ref="D71:N71" si="26">D$8*D$16/(D31*(D$15/2)*2*PI())</f>
        <v>0.4875662629633043</v>
      </c>
      <c r="E71" s="21">
        <f t="shared" si="26"/>
        <v>0.49328452449237931</v>
      </c>
      <c r="F71" s="21">
        <f t="shared" si="26"/>
        <v>0.52117880603464684</v>
      </c>
      <c r="G71" s="21">
        <f t="shared" si="26"/>
        <v>0.52650144588401471</v>
      </c>
      <c r="H71" s="21">
        <f t="shared" si="26"/>
        <v>0.57030567097781015</v>
      </c>
      <c r="I71" s="21">
        <f t="shared" si="26"/>
        <v>0.57182981678856504</v>
      </c>
      <c r="J71" s="21">
        <f t="shared" si="26"/>
        <v>0.56222093066161416</v>
      </c>
      <c r="K71" s="21">
        <f t="shared" si="26"/>
        <v>0.51955940152931113</v>
      </c>
      <c r="L71" s="21">
        <f t="shared" si="26"/>
        <v>0.48326443213453418</v>
      </c>
      <c r="M71" s="21">
        <f t="shared" si="26"/>
        <v>0.47329343754702141</v>
      </c>
      <c r="N71" s="21">
        <f t="shared" si="26"/>
        <v>0.48088006684330631</v>
      </c>
    </row>
    <row r="72" spans="2:14" x14ac:dyDescent="0.2">
      <c r="B72" t="s">
        <v>73</v>
      </c>
      <c r="C72" s="21">
        <f t="shared" ref="C72" si="27">C$8*C$16/(C32*(C$15/2)*2*PI())</f>
        <v>0.40341376628595382</v>
      </c>
      <c r="D72" s="21">
        <f t="shared" ref="D72:N72" si="28">D$8*D$16/(D32*(D$15/2)*2*PI())</f>
        <v>0.42662048009289127</v>
      </c>
      <c r="E72" s="21">
        <f t="shared" si="28"/>
        <v>0.43162395893083189</v>
      </c>
      <c r="F72" s="21">
        <f t="shared" si="28"/>
        <v>0.45603145528031597</v>
      </c>
      <c r="G72" s="21">
        <f t="shared" si="28"/>
        <v>0.46068876514851281</v>
      </c>
      <c r="H72" s="21">
        <f t="shared" si="28"/>
        <v>0.49901746210558384</v>
      </c>
      <c r="I72" s="21">
        <f t="shared" si="28"/>
        <v>0.50035108968999442</v>
      </c>
      <c r="J72" s="21">
        <f t="shared" si="28"/>
        <v>0.49194331432891236</v>
      </c>
      <c r="K72" s="21">
        <f t="shared" si="28"/>
        <v>0.45461447633814717</v>
      </c>
      <c r="L72" s="21">
        <f t="shared" si="28"/>
        <v>0.42285637811771737</v>
      </c>
      <c r="M72" s="21">
        <f t="shared" si="28"/>
        <v>0.4141317578536437</v>
      </c>
      <c r="N72" s="21">
        <f t="shared" si="28"/>
        <v>0.42077005848789301</v>
      </c>
    </row>
    <row r="73" spans="2:14" x14ac:dyDescent="0.2">
      <c r="B73" t="s">
        <v>73</v>
      </c>
      <c r="C73" s="21">
        <f t="shared" ref="C73" si="29">C$8*C$16/(C33*(C$15/2)*2*PI())</f>
        <v>0.35859001447640343</v>
      </c>
      <c r="D73" s="21">
        <f t="shared" ref="D73:N73" si="30">D$8*D$16/(D33*(D$15/2)*2*PI())</f>
        <v>0.37921820452701449</v>
      </c>
      <c r="E73" s="21">
        <f t="shared" si="30"/>
        <v>0.3836657412718506</v>
      </c>
      <c r="F73" s="21">
        <f t="shared" si="30"/>
        <v>0.40536129358250311</v>
      </c>
      <c r="G73" s="21">
        <f t="shared" si="30"/>
        <v>0.40950112457645582</v>
      </c>
      <c r="H73" s="21">
        <f t="shared" si="30"/>
        <v>0.44357107742718566</v>
      </c>
      <c r="I73" s="21">
        <f t="shared" si="30"/>
        <v>0.44475652416888395</v>
      </c>
      <c r="J73" s="21">
        <f t="shared" si="30"/>
        <v>0.43728294607014434</v>
      </c>
      <c r="K73" s="21">
        <f t="shared" si="30"/>
        <v>0.40410175674501975</v>
      </c>
      <c r="L73" s="21">
        <f t="shared" si="30"/>
        <v>0.37587233610463766</v>
      </c>
      <c r="M73" s="21">
        <f t="shared" si="30"/>
        <v>0.36811711809212777</v>
      </c>
      <c r="N73" s="21">
        <f t="shared" si="30"/>
        <v>0.37401782976701603</v>
      </c>
    </row>
    <row r="74" spans="2:14" x14ac:dyDescent="0.2">
      <c r="B74" t="s">
        <v>73</v>
      </c>
      <c r="C74" s="21">
        <f t="shared" ref="C74:C75" si="31">C$8*C$16/(C34*(C$15/2)*2*PI())</f>
        <v>0.32273101302876311</v>
      </c>
      <c r="D74" s="21">
        <f t="shared" ref="D74:N74" si="32">D$8*D$16/(D34*(D$15/2)*2*PI())</f>
        <v>0.34129638407431306</v>
      </c>
      <c r="E74" s="21">
        <f t="shared" si="32"/>
        <v>0.34529916714466552</v>
      </c>
      <c r="F74" s="21">
        <f t="shared" si="32"/>
        <v>0.36482516422425282</v>
      </c>
      <c r="G74" s="21">
        <f t="shared" si="32"/>
        <v>0.36855101211881025</v>
      </c>
      <c r="H74" s="21">
        <f t="shared" si="32"/>
        <v>0.3992139696844671</v>
      </c>
      <c r="I74" s="21">
        <f t="shared" si="32"/>
        <v>0.40028087175199556</v>
      </c>
      <c r="J74" s="21">
        <f t="shared" si="32"/>
        <v>0.39355465146312996</v>
      </c>
      <c r="K74" s="21">
        <f t="shared" si="32"/>
        <v>0.3636915810705178</v>
      </c>
      <c r="L74" s="21">
        <f t="shared" si="32"/>
        <v>0.33828510249417393</v>
      </c>
      <c r="M74" s="21">
        <f t="shared" si="32"/>
        <v>0.33130540628291499</v>
      </c>
      <c r="N74" s="21">
        <f t="shared" si="32"/>
        <v>0.33661604679031443</v>
      </c>
    </row>
    <row r="75" spans="2:14" x14ac:dyDescent="0.2">
      <c r="B75" t="s">
        <v>73</v>
      </c>
      <c r="C75" s="21">
        <f t="shared" si="31"/>
        <v>0.29339183002614821</v>
      </c>
      <c r="D75" s="21">
        <f t="shared" ref="D75:N75" si="33">D$8*D$16/(D35*(D$15/2)*2*PI())</f>
        <v>0.31026944006755725</v>
      </c>
      <c r="E75" s="21">
        <f t="shared" si="33"/>
        <v>0.31390833376787769</v>
      </c>
      <c r="F75" s="21">
        <f t="shared" si="33"/>
        <v>0.33165924020386617</v>
      </c>
      <c r="G75" s="21">
        <f t="shared" si="33"/>
        <v>0.33504637465346382</v>
      </c>
      <c r="H75" s="21">
        <f t="shared" si="33"/>
        <v>0.36292179062224278</v>
      </c>
      <c r="I75" s="21">
        <f t="shared" si="33"/>
        <v>0.36389170159272316</v>
      </c>
      <c r="J75" s="21">
        <f t="shared" si="33"/>
        <v>0.35777695587557262</v>
      </c>
      <c r="K75" s="21">
        <f t="shared" si="33"/>
        <v>0.33062871006410705</v>
      </c>
      <c r="L75" s="21">
        <f t="shared" si="33"/>
        <v>0.3075319113583399</v>
      </c>
      <c r="M75" s="21">
        <f t="shared" si="33"/>
        <v>0.30118673298446813</v>
      </c>
      <c r="N75" s="21">
        <f t="shared" si="33"/>
        <v>0.30601458799119491</v>
      </c>
    </row>
    <row r="76" spans="2:14" x14ac:dyDescent="0.2">
      <c r="B76" t="s">
        <v>73</v>
      </c>
      <c r="C76" s="21">
        <f t="shared" ref="C76" si="34">C$8*C$16/(C36*(C$15/2)*2*PI())</f>
        <v>0.26894251085730253</v>
      </c>
      <c r="D76" s="21">
        <f t="shared" ref="D76:N76" si="35">D$8*D$16/(D36*(D$15/2)*2*PI())</f>
        <v>0.28441365339526081</v>
      </c>
      <c r="E76" s="21">
        <f t="shared" si="35"/>
        <v>0.28774930595388792</v>
      </c>
      <c r="F76" s="21">
        <f t="shared" si="35"/>
        <v>0.30402097018687729</v>
      </c>
      <c r="G76" s="21">
        <f t="shared" si="35"/>
        <v>0.30712584343234184</v>
      </c>
      <c r="H76" s="21">
        <f t="shared" si="35"/>
        <v>0.33267830807038923</v>
      </c>
      <c r="I76" s="21">
        <f t="shared" si="35"/>
        <v>0.33356739312666295</v>
      </c>
      <c r="J76" s="21">
        <f t="shared" si="35"/>
        <v>0.32796220955260824</v>
      </c>
      <c r="K76" s="21">
        <f t="shared" si="35"/>
        <v>0.3030763175587648</v>
      </c>
      <c r="L76" s="21">
        <f t="shared" si="35"/>
        <v>0.28190425207847825</v>
      </c>
      <c r="M76" s="21">
        <f t="shared" si="35"/>
        <v>0.2760878385690958</v>
      </c>
      <c r="N76" s="21">
        <f t="shared" si="35"/>
        <v>0.28051337232526202</v>
      </c>
    </row>
    <row r="77" spans="2:14" x14ac:dyDescent="0.2">
      <c r="B77" t="s">
        <v>73</v>
      </c>
      <c r="C77" s="21">
        <f t="shared" ref="C77" si="36">C$8*C$16/(C37*(C$15/2)*2*PI())</f>
        <v>0.24825462540674081</v>
      </c>
      <c r="D77" s="21">
        <f t="shared" ref="D77:N77" si="37">D$8*D$16/(D37*(D$15/2)*2*PI())</f>
        <v>0.26253568005716388</v>
      </c>
      <c r="E77" s="21">
        <f t="shared" si="37"/>
        <v>0.26561474395743501</v>
      </c>
      <c r="F77" s="21">
        <f t="shared" si="37"/>
        <v>0.2806347417109637</v>
      </c>
      <c r="G77" s="21">
        <f t="shared" si="37"/>
        <v>0.28350077855293093</v>
      </c>
      <c r="H77" s="21">
        <f t="shared" si="37"/>
        <v>0.30708766898805162</v>
      </c>
      <c r="I77" s="21">
        <f t="shared" si="37"/>
        <v>0.30790836288615042</v>
      </c>
      <c r="J77" s="21">
        <f t="shared" si="37"/>
        <v>0.30273434727933068</v>
      </c>
      <c r="K77" s="21">
        <f t="shared" si="37"/>
        <v>0.27976275466962908</v>
      </c>
      <c r="L77" s="21">
        <f t="shared" si="37"/>
        <v>0.260219309610903</v>
      </c>
      <c r="M77" s="21">
        <f t="shared" si="37"/>
        <v>0.2548503125253192</v>
      </c>
      <c r="N77" s="21">
        <f t="shared" si="37"/>
        <v>0.25893542060793417</v>
      </c>
    </row>
    <row r="78" spans="2:14" x14ac:dyDescent="0.2">
      <c r="B78" t="s">
        <v>73</v>
      </c>
      <c r="C78" s="21">
        <f t="shared" ref="C78" si="38">C$8*C$16/(C38*(C$15/2)*2*PI())</f>
        <v>0.23052215216340216</v>
      </c>
      <c r="D78" s="21">
        <f t="shared" ref="D78:N78" si="39">D$8*D$16/(D38*(D$15/2)*2*PI())</f>
        <v>0.24378313148165212</v>
      </c>
      <c r="E78" s="21">
        <f t="shared" si="39"/>
        <v>0.24664226224618963</v>
      </c>
      <c r="F78" s="21">
        <f t="shared" si="39"/>
        <v>0.26058940301732342</v>
      </c>
      <c r="G78" s="21">
        <f t="shared" si="39"/>
        <v>0.2632507229420073</v>
      </c>
      <c r="H78" s="21">
        <f t="shared" si="39"/>
        <v>0.28515283548890502</v>
      </c>
      <c r="I78" s="21">
        <f t="shared" si="39"/>
        <v>0.28591490839428252</v>
      </c>
      <c r="J78" s="21">
        <f t="shared" si="39"/>
        <v>0.28111046533080702</v>
      </c>
      <c r="K78" s="21">
        <f t="shared" si="39"/>
        <v>0.25977970076465551</v>
      </c>
      <c r="L78" s="21">
        <f t="shared" si="39"/>
        <v>0.24163221606726706</v>
      </c>
      <c r="M78" s="21">
        <f t="shared" si="39"/>
        <v>0.23664671877351068</v>
      </c>
      <c r="N78" s="21">
        <f t="shared" si="39"/>
        <v>0.24044003342165313</v>
      </c>
    </row>
    <row r="79" spans="2:14" x14ac:dyDescent="0.2">
      <c r="B79" t="s">
        <v>73</v>
      </c>
      <c r="C79" s="21">
        <f t="shared" ref="C79:C80" si="40">C$8*C$16/(C39*(C$15/2)*2*PI())</f>
        <v>0.215154008685842</v>
      </c>
      <c r="D79" s="21">
        <f t="shared" ref="D79:N79" si="41">D$8*D$16/(D39*(D$15/2)*2*PI())</f>
        <v>0.22753092271620862</v>
      </c>
      <c r="E79" s="21">
        <f t="shared" si="41"/>
        <v>0.2301994447631103</v>
      </c>
      <c r="F79" s="21">
        <f t="shared" si="41"/>
        <v>0.24321677614950182</v>
      </c>
      <c r="G79" s="21">
        <f t="shared" si="41"/>
        <v>0.24570067474587345</v>
      </c>
      <c r="H79" s="21">
        <f t="shared" si="41"/>
        <v>0.2661426464563113</v>
      </c>
      <c r="I79" s="21">
        <f t="shared" si="41"/>
        <v>0.26685391450133028</v>
      </c>
      <c r="J79" s="21">
        <f t="shared" si="41"/>
        <v>0.26236976764208653</v>
      </c>
      <c r="K79" s="21">
        <f t="shared" si="41"/>
        <v>0.24246105404701179</v>
      </c>
      <c r="L79" s="21">
        <f t="shared" si="41"/>
        <v>0.22552340166278256</v>
      </c>
      <c r="M79" s="21">
        <f t="shared" si="41"/>
        <v>0.22087027085527661</v>
      </c>
      <c r="N79" s="21">
        <f t="shared" si="41"/>
        <v>0.22441069786020956</v>
      </c>
    </row>
    <row r="80" spans="2:14" x14ac:dyDescent="0.2">
      <c r="B80" t="s">
        <v>73</v>
      </c>
      <c r="C80" s="21">
        <f t="shared" si="40"/>
        <v>0.20170688314297686</v>
      </c>
      <c r="D80" s="21">
        <f t="shared" ref="D80:N80" si="42">D$8*D$16/(D40*(D$15/2)*2*PI())</f>
        <v>0.21331024004644558</v>
      </c>
      <c r="E80" s="21">
        <f t="shared" si="42"/>
        <v>0.21581197946541589</v>
      </c>
      <c r="F80" s="21">
        <f t="shared" si="42"/>
        <v>0.22801572764015793</v>
      </c>
      <c r="G80" s="21">
        <f t="shared" si="42"/>
        <v>0.23034438257425632</v>
      </c>
      <c r="H80" s="21">
        <f t="shared" si="42"/>
        <v>0.24950873105279184</v>
      </c>
      <c r="I80" s="21">
        <f t="shared" si="42"/>
        <v>0.25017554484499716</v>
      </c>
      <c r="J80" s="21">
        <f t="shared" si="42"/>
        <v>0.24597165716445613</v>
      </c>
      <c r="K80" s="21">
        <f t="shared" si="42"/>
        <v>0.22730723816907353</v>
      </c>
      <c r="L80" s="21">
        <f t="shared" si="42"/>
        <v>0.21142818905885863</v>
      </c>
      <c r="M80" s="21">
        <f t="shared" si="42"/>
        <v>0.20706587892682179</v>
      </c>
      <c r="N80" s="21">
        <f t="shared" si="42"/>
        <v>0.21038502924394645</v>
      </c>
    </row>
    <row r="81" spans="1:14" x14ac:dyDescent="0.2">
      <c r="B81" t="s">
        <v>73</v>
      </c>
      <c r="C81" s="21">
        <f t="shared" ref="C81" si="43">C$8*C$16/(C41*(C$15/2)*2*PI())</f>
        <v>0.18984177236986055</v>
      </c>
      <c r="D81" s="21">
        <f t="shared" ref="D81:N81" si="44">D$8*D$16/(D41*(D$15/2)*2*PI())</f>
        <v>0.20076257886724286</v>
      </c>
      <c r="E81" s="21">
        <f t="shared" si="44"/>
        <v>0.20311715714392081</v>
      </c>
      <c r="F81" s="21">
        <f t="shared" si="44"/>
        <v>0.21460303777897216</v>
      </c>
      <c r="G81" s="21">
        <f t="shared" si="44"/>
        <v>0.21679471301106476</v>
      </c>
      <c r="H81" s="21">
        <f t="shared" si="44"/>
        <v>0.23483174687321584</v>
      </c>
      <c r="I81" s="21">
        <f t="shared" si="44"/>
        <v>0.23545933632470317</v>
      </c>
      <c r="J81" s="21">
        <f t="shared" si="44"/>
        <v>0.2315027361547822</v>
      </c>
      <c r="K81" s="21">
        <f t="shared" si="44"/>
        <v>0.21393622415912802</v>
      </c>
      <c r="L81" s="21">
        <f t="shared" si="44"/>
        <v>0.19899123676127869</v>
      </c>
      <c r="M81" s="21">
        <f t="shared" si="44"/>
        <v>0.19488553310759696</v>
      </c>
      <c r="N81" s="21">
        <f t="shared" si="44"/>
        <v>0.19800943928842016</v>
      </c>
    </row>
    <row r="82" spans="1:14" x14ac:dyDescent="0.2">
      <c r="B82" t="s">
        <v>73</v>
      </c>
      <c r="C82" s="21">
        <f t="shared" ref="C82" si="45">C$8*C$16/(C42*(C$15/2)*2*PI())</f>
        <v>0.17929500723820163</v>
      </c>
      <c r="D82" s="21">
        <f t="shared" ref="D82:N82" si="46">D$8*D$16/(D42*(D$15/2)*2*PI())</f>
        <v>0.18960910226350716</v>
      </c>
      <c r="E82" s="21">
        <f t="shared" si="46"/>
        <v>0.19183287063592522</v>
      </c>
      <c r="F82" s="21">
        <f t="shared" si="46"/>
        <v>0.20268064679125147</v>
      </c>
      <c r="G82" s="21">
        <f t="shared" si="46"/>
        <v>0.20475056228822786</v>
      </c>
      <c r="H82" s="21">
        <f t="shared" si="46"/>
        <v>0.22178553871359274</v>
      </c>
      <c r="I82" s="21">
        <f t="shared" si="46"/>
        <v>0.22237826208444189</v>
      </c>
      <c r="J82" s="21">
        <f t="shared" si="46"/>
        <v>0.21864147303507209</v>
      </c>
      <c r="K82" s="21">
        <f t="shared" si="46"/>
        <v>0.20205087837250979</v>
      </c>
      <c r="L82" s="21">
        <f t="shared" si="46"/>
        <v>0.18793616805231877</v>
      </c>
      <c r="M82" s="21">
        <f t="shared" si="46"/>
        <v>0.1840585590460638</v>
      </c>
      <c r="N82" s="21">
        <f t="shared" si="46"/>
        <v>0.18700891488350793</v>
      </c>
    </row>
    <row r="83" spans="1:14" x14ac:dyDescent="0.2">
      <c r="B83" t="s">
        <v>73</v>
      </c>
      <c r="C83" s="21">
        <f t="shared" ref="C83" si="47">C$8*C$16/(C43*(C$15/2)*2*PI())</f>
        <v>0.16985842790987524</v>
      </c>
      <c r="D83" s="21">
        <f t="shared" ref="D83:N83" si="48">D$8*D$16/(D43*(D$15/2)*2*PI())</f>
        <v>0.17962967582858574</v>
      </c>
      <c r="E83" s="21">
        <f t="shared" si="48"/>
        <v>0.18173640376035022</v>
      </c>
      <c r="F83" s="21">
        <f t="shared" si="48"/>
        <v>0.19201324432855404</v>
      </c>
      <c r="G83" s="21">
        <f t="shared" si="48"/>
        <v>0.19397421690463693</v>
      </c>
      <c r="H83" s="21">
        <f t="shared" si="48"/>
        <v>0.21011261562340366</v>
      </c>
      <c r="I83" s="21">
        <f t="shared" si="48"/>
        <v>0.21067414302736601</v>
      </c>
      <c r="J83" s="21">
        <f t="shared" si="48"/>
        <v>0.20713402708585779</v>
      </c>
      <c r="K83" s="21">
        <f t="shared" si="48"/>
        <v>0.19141662161606193</v>
      </c>
      <c r="L83" s="21">
        <f t="shared" si="48"/>
        <v>0.17804479078640728</v>
      </c>
      <c r="M83" s="21">
        <f t="shared" si="48"/>
        <v>0.17437126646469203</v>
      </c>
      <c r="N83" s="21">
        <f t="shared" si="48"/>
        <v>0.17716634041595491</v>
      </c>
    </row>
    <row r="84" spans="1:14" x14ac:dyDescent="0.2">
      <c r="B84" t="s">
        <v>73</v>
      </c>
      <c r="C84" s="21">
        <f t="shared" ref="C84" si="49">C$8*C$16/(C44*(C$15/2)*2*PI())</f>
        <v>0.1613655065143815</v>
      </c>
      <c r="D84" s="21">
        <f t="shared" ref="D84:N84" si="50">D$8*D$16/(D44*(D$15/2)*2*PI())</f>
        <v>0.17064819203715648</v>
      </c>
      <c r="E84" s="21">
        <f t="shared" si="50"/>
        <v>0.17264958357233273</v>
      </c>
      <c r="F84" s="21">
        <f t="shared" si="50"/>
        <v>0.18241258211212638</v>
      </c>
      <c r="G84" s="21">
        <f t="shared" si="50"/>
        <v>0.1842755060594051</v>
      </c>
      <c r="H84" s="21">
        <f t="shared" si="50"/>
        <v>0.19960698484223352</v>
      </c>
      <c r="I84" s="21">
        <f t="shared" si="50"/>
        <v>0.20014043587599775</v>
      </c>
      <c r="J84" s="21">
        <f t="shared" si="50"/>
        <v>0.19677732573156492</v>
      </c>
      <c r="K84" s="21">
        <f t="shared" si="50"/>
        <v>0.18184579053525884</v>
      </c>
      <c r="L84" s="21">
        <f t="shared" si="50"/>
        <v>0.16914255124708694</v>
      </c>
      <c r="M84" s="21">
        <f t="shared" si="50"/>
        <v>0.16565270314145747</v>
      </c>
      <c r="N84" s="21">
        <f t="shared" si="50"/>
        <v>0.16830802339515719</v>
      </c>
    </row>
    <row r="85" spans="1:14" x14ac:dyDescent="0.2">
      <c r="A85" t="s">
        <v>28</v>
      </c>
      <c r="B85" t="s">
        <v>74</v>
      </c>
      <c r="C85" s="21">
        <f>ABS(C$13*C45*SIN(C$22)+(C65*C$13*C45*COS(C$22)))+IF(C65&lt;C$7,C$5,C$6*C$23*C65)</f>
        <v>17.821023373461649</v>
      </c>
      <c r="D85" s="21">
        <f t="shared" ref="D85:N85" si="51">ABS(D$13*D45*SIN(D$22)+(D65*D$13*D45*COS(D$22)))+IF(D65&lt;D$7,D$5,D$6*D$23*D65)</f>
        <v>18.768687081068837</v>
      </c>
      <c r="E85" s="21">
        <f t="shared" si="51"/>
        <v>18.959358500150163</v>
      </c>
      <c r="F85" s="21">
        <f t="shared" si="51"/>
        <v>19.939620768195297</v>
      </c>
      <c r="G85" s="21">
        <f t="shared" si="51"/>
        <v>20.12114134417558</v>
      </c>
      <c r="H85" s="21">
        <f t="shared" si="51"/>
        <v>21.745985443601199</v>
      </c>
      <c r="I85" s="21">
        <f t="shared" si="51"/>
        <v>21.78476403154103</v>
      </c>
      <c r="J85" s="21">
        <f t="shared" si="51"/>
        <v>21.457371698159875</v>
      </c>
      <c r="K85" s="21">
        <f t="shared" si="51"/>
        <v>19.884720302718293</v>
      </c>
      <c r="L85" s="21">
        <f t="shared" si="51"/>
        <v>18.545606809754233</v>
      </c>
      <c r="M85" s="21">
        <f t="shared" si="51"/>
        <v>18.248652801759992</v>
      </c>
      <c r="N85" s="21">
        <f t="shared" si="51"/>
        <v>18.524292643641303</v>
      </c>
    </row>
    <row r="86" spans="1:14" x14ac:dyDescent="0.2">
      <c r="B86" t="s">
        <v>74</v>
      </c>
      <c r="C86" s="21">
        <f>ABS(C$13*C46*SIN(C$22)+(C66*C$13*C46*COS(C$22)))+IF(C66&lt;C$7,C$5,C$6*C$23*C66)</f>
        <v>9.5812346821168752</v>
      </c>
      <c r="D86" s="21">
        <f t="shared" ref="D86:N86" si="52">ABS(D$13*D46*SIN(D$22)+(D66*D$13*D46*COS(D$22)))+IF(D66&lt;D$7,D$5,D$6*D$23*D66)</f>
        <v>10.041424835992117</v>
      </c>
      <c r="E86" s="21">
        <f t="shared" si="52"/>
        <v>10.12517209260546</v>
      </c>
      <c r="F86" s="21">
        <f t="shared" si="52"/>
        <v>10.594508658455887</v>
      </c>
      <c r="G86" s="21">
        <f t="shared" si="52"/>
        <v>10.678463121173028</v>
      </c>
      <c r="H86" s="21">
        <f t="shared" si="52"/>
        <v>11.51382132610779</v>
      </c>
      <c r="I86" s="21">
        <f t="shared" si="52"/>
        <v>11.524068036878029</v>
      </c>
      <c r="J86" s="21">
        <f t="shared" si="52"/>
        <v>11.371658751751177</v>
      </c>
      <c r="K86" s="21">
        <f t="shared" si="52"/>
        <v>10.56937622849785</v>
      </c>
      <c r="L86" s="21">
        <f t="shared" si="52"/>
        <v>9.8867282823618687</v>
      </c>
      <c r="M86" s="21">
        <f t="shared" si="52"/>
        <v>9.7815620367572578</v>
      </c>
      <c r="N86" s="21">
        <f t="shared" si="52"/>
        <v>9.9187371107561049</v>
      </c>
    </row>
    <row r="87" spans="1:14" x14ac:dyDescent="0.2">
      <c r="B87" t="s">
        <v>74</v>
      </c>
      <c r="C87" s="21">
        <f t="shared" ref="C87:C104" si="53">ABS(C$13*C47*SIN(C$22)+(C67*C$13*C47*COS(C$22)))+IF(C67&lt;C$7,C$5,C$6*C$23*C67)</f>
        <v>7.0347463597229947</v>
      </c>
      <c r="D87" s="21">
        <f t="shared" ref="D87:N87" si="54">ABS(D$13*D47*SIN(D$22)+(D67*D$13*D47*COS(D$22)))+IF(D67&lt;D$7,D$5,D$6*D$23*D67)</f>
        <v>7.3354458028441378</v>
      </c>
      <c r="E87" s="21">
        <f t="shared" si="54"/>
        <v>7.3827833111183185</v>
      </c>
      <c r="F87" s="21">
        <f t="shared" si="54"/>
        <v>7.6838651917302894</v>
      </c>
      <c r="G87" s="21">
        <f t="shared" si="54"/>
        <v>7.7352172346593564</v>
      </c>
      <c r="H87" s="21">
        <f t="shared" si="54"/>
        <v>8.3197203700170146</v>
      </c>
      <c r="I87" s="21">
        <f t="shared" si="54"/>
        <v>8.3192422970335862</v>
      </c>
      <c r="J87" s="21">
        <f t="shared" si="54"/>
        <v>8.2251562406122662</v>
      </c>
      <c r="K87" s="21">
        <f t="shared" si="54"/>
        <v>7.6687198741105469</v>
      </c>
      <c r="L87" s="21">
        <f t="shared" si="54"/>
        <v>7.195648401581753</v>
      </c>
      <c r="M87" s="21">
        <f t="shared" si="54"/>
        <v>7.1595255127430715</v>
      </c>
      <c r="N87" s="21">
        <f t="shared" si="54"/>
        <v>7.251932742088715</v>
      </c>
    </row>
    <row r="88" spans="1:14" x14ac:dyDescent="0.2">
      <c r="B88" t="s">
        <v>74</v>
      </c>
      <c r="C88" s="21">
        <f t="shared" si="53"/>
        <v>5.7286657412296824</v>
      </c>
      <c r="D88" s="21">
        <f t="shared" ref="D88:N88" si="55">ABS(D$13*D48*SIN(D$22)+(D68*D$13*D48*COS(D$22)))+IF(D68&lt;D$7,D$5,D$6*D$23*D68)</f>
        <v>5.9433405762231137</v>
      </c>
      <c r="E88" s="21">
        <f t="shared" si="55"/>
        <v>5.9703984310293094</v>
      </c>
      <c r="F88" s="21">
        <f t="shared" si="55"/>
        <v>6.1802571669974427</v>
      </c>
      <c r="G88" s="21">
        <f t="shared" si="55"/>
        <v>6.2137250924872882</v>
      </c>
      <c r="H88" s="21">
        <f t="shared" si="55"/>
        <v>6.666309142018803</v>
      </c>
      <c r="I88" s="21">
        <f t="shared" si="55"/>
        <v>6.6594291667676293</v>
      </c>
      <c r="J88" s="21">
        <f t="shared" si="55"/>
        <v>6.5972652000446175</v>
      </c>
      <c r="K88" s="21">
        <f t="shared" si="55"/>
        <v>6.1706080706583375</v>
      </c>
      <c r="L88" s="21">
        <f t="shared" si="55"/>
        <v>5.8082122654345003</v>
      </c>
      <c r="M88" s="21">
        <f t="shared" si="55"/>
        <v>5.8121620346706004</v>
      </c>
      <c r="N88" s="21">
        <f t="shared" si="55"/>
        <v>5.880664994310516</v>
      </c>
    </row>
    <row r="89" spans="1:14" x14ac:dyDescent="0.2">
      <c r="B89" t="s">
        <v>74</v>
      </c>
      <c r="C89" s="21">
        <f t="shared" si="53"/>
        <v>4.8006480902887905</v>
      </c>
      <c r="D89" s="21">
        <f t="shared" ref="D89:N89" si="56">ABS(D$13*D49*SIN(D$22)+(D69*D$13*D49*COS(D$22)))+IF(D69&lt;D$7,D$5,D$6*D$23*D69)</f>
        <v>4.9562525728488689</v>
      </c>
      <c r="E89" s="21">
        <f t="shared" si="56"/>
        <v>4.9696847578442114</v>
      </c>
      <c r="F89" s="21">
        <f t="shared" si="56"/>
        <v>5.1171483696550926</v>
      </c>
      <c r="G89" s="21">
        <f t="shared" si="56"/>
        <v>5.1384845275164857</v>
      </c>
      <c r="H89" s="21">
        <f t="shared" si="56"/>
        <v>5.4989494816018505</v>
      </c>
      <c r="I89" s="21">
        <f t="shared" si="56"/>
        <v>5.4879717600786044</v>
      </c>
      <c r="J89" s="21">
        <f t="shared" si="56"/>
        <v>5.4474874555167325</v>
      </c>
      <c r="K89" s="21">
        <f t="shared" si="56"/>
        <v>5.1112197662823231</v>
      </c>
      <c r="L89" s="21">
        <f t="shared" si="56"/>
        <v>4.8258952266629898</v>
      </c>
      <c r="M89" s="21">
        <f t="shared" si="56"/>
        <v>4.8560414278130262</v>
      </c>
      <c r="N89" s="21">
        <f t="shared" si="56"/>
        <v>4.9080191777547117</v>
      </c>
    </row>
    <row r="90" spans="1:14" x14ac:dyDescent="0.2">
      <c r="B90" t="s">
        <v>74</v>
      </c>
      <c r="C90" s="21">
        <f t="shared" si="53"/>
        <v>3.9895019792592459</v>
      </c>
      <c r="D90" s="21">
        <f t="shared" ref="D90:N90" si="57">ABS(D$13*D50*SIN(D$22)+(D70*D$13*D50*COS(D$22)))+IF(D70&lt;D$7,D$5,D$6*D$23*D70)</f>
        <v>4.1002683600206051</v>
      </c>
      <c r="E90" s="21">
        <f t="shared" si="57"/>
        <v>4.1043776284314974</v>
      </c>
      <c r="F90" s="21">
        <f t="shared" si="57"/>
        <v>4.2052651279845756</v>
      </c>
      <c r="G90" s="21">
        <f t="shared" si="57"/>
        <v>4.2178813769924259</v>
      </c>
      <c r="H90" s="21">
        <f t="shared" si="57"/>
        <v>4.5031090045386017</v>
      </c>
      <c r="I90" s="21">
        <f t="shared" si="57"/>
        <v>4.4900166991317656</v>
      </c>
      <c r="J90" s="21">
        <f t="shared" si="57"/>
        <v>4.4652163397605813</v>
      </c>
      <c r="K90" s="21">
        <f t="shared" si="57"/>
        <v>4.2019829854549444</v>
      </c>
      <c r="L90" s="21">
        <f t="shared" si="57"/>
        <v>3.9788740367596649</v>
      </c>
      <c r="M90" s="21">
        <f t="shared" si="57"/>
        <v>4.0244057589277551</v>
      </c>
      <c r="N90" s="21">
        <f t="shared" si="57"/>
        <v>4.0634580342583151</v>
      </c>
    </row>
    <row r="91" spans="1:14" x14ac:dyDescent="0.2">
      <c r="B91" t="s">
        <v>74</v>
      </c>
      <c r="C91" s="21">
        <f t="shared" si="53"/>
        <v>3.2938934469453294</v>
      </c>
      <c r="D91" s="21">
        <f t="shared" ref="D91:N91" si="58">ABS(D$13*D51*SIN(D$22)+(D71*D$13*D51*COS(D$22)))+IF(D71&lt;D$7,D$5,D$6*D$23*D71)</f>
        <v>3.3715198662012629</v>
      </c>
      <c r="E91" s="21">
        <f t="shared" si="58"/>
        <v>3.3696557059195875</v>
      </c>
      <c r="F91" s="21">
        <f t="shared" si="58"/>
        <v>3.4368173511547324</v>
      </c>
      <c r="G91" s="21">
        <f t="shared" si="58"/>
        <v>3.4434255029521461</v>
      </c>
      <c r="H91" s="21">
        <f t="shared" si="58"/>
        <v>3.668251353271839</v>
      </c>
      <c r="I91" s="21">
        <f t="shared" si="58"/>
        <v>3.6544886176960136</v>
      </c>
      <c r="J91" s="21">
        <f t="shared" si="58"/>
        <v>3.6405932827842373</v>
      </c>
      <c r="K91" s="21">
        <f t="shared" si="58"/>
        <v>3.4353322533157957</v>
      </c>
      <c r="L91" s="21">
        <f t="shared" si="58"/>
        <v>3.2615568501207073</v>
      </c>
      <c r="M91" s="21">
        <f t="shared" si="58"/>
        <v>3.3144125382742011</v>
      </c>
      <c r="N91" s="21">
        <f t="shared" si="58"/>
        <v>3.3435674521228598</v>
      </c>
    </row>
    <row r="92" spans="1:14" x14ac:dyDescent="0.2">
      <c r="B92" t="s">
        <v>74</v>
      </c>
      <c r="C92" s="21">
        <f t="shared" si="53"/>
        <v>2.7559368606007517</v>
      </c>
      <c r="D92" s="21">
        <f t="shared" ref="D92:N92" si="59">ABS(D$13*D52*SIN(D$22)+(D72*D$13*D52*COS(D$22)))+IF(D72&lt;D$7,D$5,D$6*D$23*D72)</f>
        <v>2.7959604716618007</v>
      </c>
      <c r="E92" s="21">
        <f t="shared" si="59"/>
        <v>2.7904139350536239</v>
      </c>
      <c r="F92" s="21">
        <f t="shared" si="59"/>
        <v>2.8340618425970283</v>
      </c>
      <c r="G92" s="21">
        <f t="shared" si="59"/>
        <v>2.836670136852657</v>
      </c>
      <c r="H92" s="21">
        <f t="shared" si="59"/>
        <v>3.0157132626771692</v>
      </c>
      <c r="I92" s="21">
        <f t="shared" si="59"/>
        <v>3.0020151801493862</v>
      </c>
      <c r="J92" s="21">
        <f t="shared" si="59"/>
        <v>2.9954450821511678</v>
      </c>
      <c r="K92" s="21">
        <f t="shared" si="59"/>
        <v>2.8337559012756088</v>
      </c>
      <c r="L92" s="21">
        <f t="shared" si="59"/>
        <v>2.6970294451540955</v>
      </c>
      <c r="M92" s="21">
        <f t="shared" si="59"/>
        <v>2.7526249504537819</v>
      </c>
      <c r="N92" s="21">
        <f t="shared" si="59"/>
        <v>2.7745467087421414</v>
      </c>
    </row>
    <row r="93" spans="1:14" x14ac:dyDescent="0.2">
      <c r="B93" t="s">
        <v>74</v>
      </c>
      <c r="C93" s="21">
        <f t="shared" si="53"/>
        <v>2.4319482441819176</v>
      </c>
      <c r="D93" s="21">
        <f t="shared" ref="D93:N93" si="60">ABS(D$13*D53*SIN(D$22)+(D73*D$13*D53*COS(D$22)))+IF(D73&lt;D$7,D$5,D$6*D$23*D73)</f>
        <v>2.4398961281728662</v>
      </c>
      <c r="E93" s="21">
        <f t="shared" si="60"/>
        <v>2.4253900820634793</v>
      </c>
      <c r="F93" s="21">
        <f t="shared" si="60"/>
        <v>2.4213574359166423</v>
      </c>
      <c r="G93" s="21">
        <f t="shared" si="60"/>
        <v>2.4152147704620726</v>
      </c>
      <c r="H93" s="21">
        <f t="shared" si="60"/>
        <v>2.5567883103264899</v>
      </c>
      <c r="I93" s="21">
        <f t="shared" si="60"/>
        <v>2.5431549439718473</v>
      </c>
      <c r="J93" s="21">
        <f t="shared" si="60"/>
        <v>2.5416972707514192</v>
      </c>
      <c r="K93" s="21">
        <f t="shared" si="60"/>
        <v>2.4236868746583333</v>
      </c>
      <c r="L93" s="21">
        <f t="shared" si="60"/>
        <v>2.3536152603913765</v>
      </c>
      <c r="M93" s="21">
        <f t="shared" si="60"/>
        <v>2.422200317815169</v>
      </c>
      <c r="N93" s="21">
        <f t="shared" si="60"/>
        <v>2.4305558794555928</v>
      </c>
    </row>
    <row r="94" spans="1:14" x14ac:dyDescent="0.2">
      <c r="B94" t="s">
        <v>74</v>
      </c>
      <c r="C94" s="21">
        <f t="shared" si="53"/>
        <v>2.169482966338808</v>
      </c>
      <c r="D94" s="21">
        <f t="shared" ref="D94:N94" si="61">ABS(D$13*D54*SIN(D$22)+(D74*D$13*D54*COS(D$22)))+IF(D74&lt;D$7,D$5,D$6*D$23*D74)</f>
        <v>2.1682902301778029</v>
      </c>
      <c r="E94" s="21">
        <f t="shared" si="61"/>
        <v>2.1528123687574903</v>
      </c>
      <c r="F94" s="21">
        <f t="shared" si="61"/>
        <v>2.140006492878717</v>
      </c>
      <c r="G94" s="21">
        <f t="shared" si="61"/>
        <v>2.1325336145391258</v>
      </c>
      <c r="H94" s="21">
        <f t="shared" si="61"/>
        <v>2.2102003551195639</v>
      </c>
      <c r="I94" s="21">
        <f t="shared" si="61"/>
        <v>2.1953382417544844</v>
      </c>
      <c r="J94" s="21">
        <f t="shared" si="61"/>
        <v>2.2071306728419571</v>
      </c>
      <c r="K94" s="21">
        <f t="shared" si="61"/>
        <v>2.1427130619162824</v>
      </c>
      <c r="L94" s="21">
        <f t="shared" si="61"/>
        <v>2.0886988326178018</v>
      </c>
      <c r="M94" s="21">
        <f t="shared" si="61"/>
        <v>2.1563239110346011</v>
      </c>
      <c r="N94" s="21">
        <f t="shared" si="61"/>
        <v>2.1616973763322016</v>
      </c>
    </row>
    <row r="95" spans="1:14" x14ac:dyDescent="0.2">
      <c r="B95" t="s">
        <v>74</v>
      </c>
      <c r="C95" s="21">
        <f t="shared" si="53"/>
        <v>1.9517619347325892</v>
      </c>
      <c r="D95" s="21">
        <f t="shared" ref="D95:N95" si="62">ABS(D$13*D55*SIN(D$22)+(D75*D$13*D55*COS(D$22)))+IF(D75&lt;D$7,D$5,D$6*D$23*D75)</f>
        <v>1.944047935208272</v>
      </c>
      <c r="E95" s="21">
        <f t="shared" si="62"/>
        <v>1.9281674836869624</v>
      </c>
      <c r="F95" s="21">
        <f t="shared" si="62"/>
        <v>1.9093233084144687</v>
      </c>
      <c r="G95" s="21">
        <f t="shared" si="62"/>
        <v>1.9010396503643803</v>
      </c>
      <c r="H95" s="21">
        <f t="shared" si="62"/>
        <v>1.962799518463791</v>
      </c>
      <c r="I95" s="21">
        <f t="shared" si="62"/>
        <v>1.9485613011861109</v>
      </c>
      <c r="J95" s="21">
        <f t="shared" si="62"/>
        <v>1.9619116813016249</v>
      </c>
      <c r="K95" s="21">
        <f t="shared" si="62"/>
        <v>1.9122486076820817</v>
      </c>
      <c r="L95" s="21">
        <f t="shared" si="62"/>
        <v>1.8707530030257764</v>
      </c>
      <c r="M95" s="21">
        <f t="shared" si="62"/>
        <v>1.9364100457440701</v>
      </c>
      <c r="N95" s="21">
        <f t="shared" si="62"/>
        <v>1.9395468309837844</v>
      </c>
    </row>
    <row r="96" spans="1:14" x14ac:dyDescent="0.2">
      <c r="B96" t="s">
        <v>74</v>
      </c>
      <c r="C96" s="21">
        <f t="shared" si="53"/>
        <v>1.7495591018378225</v>
      </c>
      <c r="D96" s="21">
        <f t="shared" ref="D96:N96" si="63">ABS(D$13*D56*SIN(D$22)+(D76*D$13*D56*COS(D$22)))+IF(D76&lt;D$7,D$5,D$6*D$23*D76)</f>
        <v>1.7374771372385398</v>
      </c>
      <c r="E96" s="21">
        <f t="shared" si="63"/>
        <v>1.7218649548731377</v>
      </c>
      <c r="F96" s="21">
        <f t="shared" si="63"/>
        <v>1.6993849283746252</v>
      </c>
      <c r="G96" s="21">
        <f t="shared" si="63"/>
        <v>1.6908139864623137</v>
      </c>
      <c r="H96" s="21">
        <f t="shared" si="63"/>
        <v>1.739105606990792</v>
      </c>
      <c r="I96" s="21">
        <f t="shared" si="63"/>
        <v>1.7258082567405151</v>
      </c>
      <c r="J96" s="21">
        <f t="shared" si="63"/>
        <v>1.7398003079703477</v>
      </c>
      <c r="K96" s="21">
        <f t="shared" si="63"/>
        <v>1.7023636158314028</v>
      </c>
      <c r="L96" s="21">
        <f t="shared" si="63"/>
        <v>1.6712191971149917</v>
      </c>
      <c r="M96" s="21">
        <f t="shared" si="63"/>
        <v>1.7331839621622804</v>
      </c>
      <c r="N96" s="21">
        <f t="shared" si="63"/>
        <v>1.7346206808286513</v>
      </c>
    </row>
    <row r="97" spans="2:14" x14ac:dyDescent="0.2">
      <c r="B97" t="s">
        <v>74</v>
      </c>
      <c r="C97" s="21">
        <f t="shared" si="53"/>
        <v>1.5754418881194427</v>
      </c>
      <c r="D97" s="21">
        <f t="shared" ref="D97:N97" si="64">ABS(D$13*D57*SIN(D$22)+(D77*D$13*D57*COS(D$22)))+IF(D77&lt;D$7,D$5,D$6*D$23*D77)</f>
        <v>1.5606361085525262</v>
      </c>
      <c r="E97" s="21">
        <f t="shared" si="64"/>
        <v>1.5456494936286485</v>
      </c>
      <c r="F97" s="21">
        <f t="shared" si="64"/>
        <v>1.5212503106394901</v>
      </c>
      <c r="G97" s="21">
        <f t="shared" si="64"/>
        <v>1.5127181290729648</v>
      </c>
      <c r="H97" s="21">
        <f t="shared" si="64"/>
        <v>1.5502139493006397</v>
      </c>
      <c r="I97" s="21">
        <f t="shared" si="64"/>
        <v>1.5379488579458189</v>
      </c>
      <c r="J97" s="21">
        <f t="shared" si="64"/>
        <v>1.5519986991367229</v>
      </c>
      <c r="K97" s="21">
        <f t="shared" si="64"/>
        <v>1.5241829597825747</v>
      </c>
      <c r="L97" s="21">
        <f t="shared" si="64"/>
        <v>1.5011684743704721</v>
      </c>
      <c r="M97" s="21">
        <f t="shared" si="64"/>
        <v>1.5588082123157752</v>
      </c>
      <c r="N97" s="21">
        <f t="shared" si="64"/>
        <v>1.5590127564768868</v>
      </c>
    </row>
    <row r="98" spans="2:14" x14ac:dyDescent="0.2">
      <c r="B98" t="s">
        <v>74</v>
      </c>
      <c r="C98" s="21">
        <f t="shared" si="53"/>
        <v>1.4233919466110814</v>
      </c>
      <c r="D98" s="21">
        <f t="shared" ref="D98:N98" si="65">ABS(D$13*D58*SIN(D$22)+(D78*D$13*D58*COS(D$22)))+IF(D78&lt;D$7,D$5,D$6*D$23*D78)</f>
        <v>1.407154184303721</v>
      </c>
      <c r="E98" s="21">
        <f t="shared" si="65"/>
        <v>1.3930738711886372</v>
      </c>
      <c r="F98" s="21">
        <f t="shared" si="65"/>
        <v>1.3681043632866254</v>
      </c>
      <c r="G98" s="21">
        <f t="shared" si="65"/>
        <v>1.359867119657894</v>
      </c>
      <c r="H98" s="21">
        <f t="shared" si="65"/>
        <v>1.3886669195827239</v>
      </c>
      <c r="I98" s="21">
        <f t="shared" si="65"/>
        <v>1.377505895019687</v>
      </c>
      <c r="J98" s="21">
        <f t="shared" si="65"/>
        <v>1.3911547624083962</v>
      </c>
      <c r="K98" s="21">
        <f t="shared" si="65"/>
        <v>1.3709128532923427</v>
      </c>
      <c r="L98" s="21">
        <f t="shared" si="65"/>
        <v>1.354283031256589</v>
      </c>
      <c r="M98" s="21">
        <f t="shared" si="65"/>
        <v>1.4071005818327074</v>
      </c>
      <c r="N98" s="21">
        <f t="shared" si="65"/>
        <v>1.4064405809706264</v>
      </c>
    </row>
    <row r="99" spans="2:14" x14ac:dyDescent="0.2">
      <c r="B99" t="s">
        <v>74</v>
      </c>
      <c r="C99" s="21">
        <f t="shared" si="53"/>
        <v>1.3040826885853156</v>
      </c>
      <c r="D99" s="21">
        <f t="shared" ref="D99:N99" si="66">ABS(D$13*D59*SIN(D$22)+(D79*D$13*D59*COS(D$22)))+IF(D79&lt;D$7,D$5,D$6*D$23*D79)</f>
        <v>1.2870847510743486</v>
      </c>
      <c r="E99" s="21">
        <f t="shared" si="66"/>
        <v>1.2738538180485603</v>
      </c>
      <c r="F99" s="21">
        <f t="shared" si="66"/>
        <v>1.2488612946795683</v>
      </c>
      <c r="G99" s="21">
        <f t="shared" si="66"/>
        <v>1.2409557275053378</v>
      </c>
      <c r="H99" s="21">
        <f t="shared" si="66"/>
        <v>1.2632128877261324</v>
      </c>
      <c r="I99" s="21">
        <f t="shared" si="66"/>
        <v>1.2529959955881544</v>
      </c>
      <c r="J99" s="21">
        <f t="shared" si="66"/>
        <v>1.2661568973504886</v>
      </c>
      <c r="K99" s="21">
        <f t="shared" si="66"/>
        <v>1.2515401252848362</v>
      </c>
      <c r="L99" s="21">
        <f t="shared" si="66"/>
        <v>1.2396456773221547</v>
      </c>
      <c r="M99" s="21">
        <f t="shared" si="66"/>
        <v>1.2882780435108325</v>
      </c>
      <c r="N99" s="21">
        <f t="shared" si="66"/>
        <v>1.2870208524655684</v>
      </c>
    </row>
    <row r="100" spans="2:14" x14ac:dyDescent="0.2">
      <c r="B100" t="s">
        <v>74</v>
      </c>
      <c r="C100" s="21">
        <f t="shared" si="53"/>
        <v>1.1832920117185717</v>
      </c>
      <c r="D100" s="21">
        <f t="shared" ref="D100:N100" si="67">ABS(D$13*D60*SIN(D$22)+(D80*D$13*D60*COS(D$22)))+IF(D80&lt;D$7,D$5,D$6*D$23*D80)</f>
        <v>1.1666920288095737</v>
      </c>
      <c r="E100" s="21">
        <f t="shared" si="67"/>
        <v>1.154765070209157</v>
      </c>
      <c r="F100" s="21">
        <f t="shared" si="67"/>
        <v>1.1311129013645307</v>
      </c>
      <c r="G100" s="21">
        <f t="shared" si="67"/>
        <v>1.1238651589891253</v>
      </c>
      <c r="H100" s="21">
        <f t="shared" si="67"/>
        <v>1.140400729911536</v>
      </c>
      <c r="I100" s="21">
        <f t="shared" si="67"/>
        <v>1.1313896236184853</v>
      </c>
      <c r="J100" s="21">
        <f t="shared" si="67"/>
        <v>1.1434996924683802</v>
      </c>
      <c r="K100" s="21">
        <f t="shared" si="67"/>
        <v>1.1335569112391899</v>
      </c>
      <c r="L100" s="21">
        <f t="shared" si="67"/>
        <v>1.1255748748026995</v>
      </c>
      <c r="M100" s="21">
        <f t="shared" si="67"/>
        <v>1.1686808041701635</v>
      </c>
      <c r="N100" s="21">
        <f t="shared" si="67"/>
        <v>1.1670798314820021</v>
      </c>
    </row>
    <row r="101" spans="2:14" x14ac:dyDescent="0.2">
      <c r="B101" t="s">
        <v>74</v>
      </c>
      <c r="C101" s="21">
        <f t="shared" si="53"/>
        <v>1.1017949964698626</v>
      </c>
      <c r="D101" s="21">
        <f t="shared" ref="D101:N101" si="68">ABS(D$13*D61*SIN(D$22)+(D81*D$13*D61*COS(D$22)))+IF(D81&lt;D$7,D$5,D$6*D$23*D81)</f>
        <v>1.0854035382184544</v>
      </c>
      <c r="E101" s="21">
        <f t="shared" si="68"/>
        <v>1.0743335571080976</v>
      </c>
      <c r="F101" s="21">
        <f t="shared" si="68"/>
        <v>1.0515156743093448</v>
      </c>
      <c r="G101" s="21">
        <f t="shared" si="68"/>
        <v>1.0446952223218924</v>
      </c>
      <c r="H101" s="21">
        <f t="shared" si="68"/>
        <v>1.0573241111727774</v>
      </c>
      <c r="I101" s="21">
        <f t="shared" si="68"/>
        <v>1.049113706020117</v>
      </c>
      <c r="J101" s="21">
        <f t="shared" si="68"/>
        <v>1.0605433831090707</v>
      </c>
      <c r="K101" s="21">
        <f t="shared" si="68"/>
        <v>1.0538065705846333</v>
      </c>
      <c r="L101" s="21">
        <f t="shared" si="68"/>
        <v>1.0485095163330689</v>
      </c>
      <c r="M101" s="21">
        <f t="shared" si="68"/>
        <v>1.087953005597615</v>
      </c>
      <c r="N101" s="21">
        <f t="shared" si="68"/>
        <v>1.0861066871533451</v>
      </c>
    </row>
    <row r="102" spans="2:14" x14ac:dyDescent="0.2">
      <c r="B102" t="s">
        <v>74</v>
      </c>
      <c r="C102" s="21">
        <f t="shared" si="53"/>
        <v>0.9885435664047395</v>
      </c>
      <c r="D102" s="21">
        <f t="shared" ref="D102:N102" si="69">ABS(D$13*D62*SIN(D$22)+(D82*D$13*D62*COS(D$22)))+IF(D82&lt;D$7,D$5,D$6*D$23*D82)</f>
        <v>0.97423626809630604</v>
      </c>
      <c r="E102" s="21">
        <f t="shared" si="69"/>
        <v>0.96503961441976194</v>
      </c>
      <c r="F102" s="21">
        <f t="shared" si="69"/>
        <v>0.94547683188247034</v>
      </c>
      <c r="G102" s="21">
        <f t="shared" si="69"/>
        <v>0.93974507338514179</v>
      </c>
      <c r="H102" s="21">
        <f t="shared" si="69"/>
        <v>0.94833177199211416</v>
      </c>
      <c r="I102" s="21">
        <f t="shared" si="69"/>
        <v>0.9416181597559875</v>
      </c>
      <c r="J102" s="21">
        <f t="shared" si="69"/>
        <v>0.95124660306829667</v>
      </c>
      <c r="K102" s="21">
        <f t="shared" si="69"/>
        <v>0.94739581184506538</v>
      </c>
      <c r="L102" s="21">
        <f t="shared" si="69"/>
        <v>0.94447477464853846</v>
      </c>
      <c r="M102" s="21">
        <f t="shared" si="69"/>
        <v>0.97684734534644979</v>
      </c>
      <c r="N102" s="21">
        <f t="shared" si="69"/>
        <v>0.97506093348101297</v>
      </c>
    </row>
    <row r="103" spans="2:14" x14ac:dyDescent="0.2">
      <c r="B103" t="s">
        <v>74</v>
      </c>
      <c r="C103" s="21">
        <f t="shared" si="53"/>
        <v>0.89740066259059237</v>
      </c>
      <c r="D103" s="21">
        <f t="shared" ref="D103:N103" si="70">ABS(D$13*D63*SIN(D$22)+(D83*D$13*D63*COS(D$22)))+IF(D83&lt;D$7,D$5,D$6*D$23*D83)</f>
        <v>0.88522691847837043</v>
      </c>
      <c r="E103" s="21">
        <f t="shared" si="70"/>
        <v>0.87771141084721827</v>
      </c>
      <c r="F103" s="21">
        <f t="shared" si="70"/>
        <v>0.8613011620707649</v>
      </c>
      <c r="G103" s="21">
        <f t="shared" si="70"/>
        <v>0.85657140752756034</v>
      </c>
      <c r="H103" s="21">
        <f t="shared" si="70"/>
        <v>0.86225760864339085</v>
      </c>
      <c r="I103" s="21">
        <f t="shared" si="70"/>
        <v>0.85684625743922127</v>
      </c>
      <c r="J103" s="21">
        <f t="shared" si="70"/>
        <v>0.86480751055629612</v>
      </c>
      <c r="K103" s="21">
        <f t="shared" si="70"/>
        <v>0.86288036458544981</v>
      </c>
      <c r="L103" s="21">
        <f t="shared" si="70"/>
        <v>0.86152693769785271</v>
      </c>
      <c r="M103" s="21">
        <f t="shared" si="70"/>
        <v>0.88770512790519185</v>
      </c>
      <c r="N103" s="21">
        <f t="shared" si="70"/>
        <v>0.88606885115050171</v>
      </c>
    </row>
    <row r="104" spans="2:14" x14ac:dyDescent="0.2">
      <c r="B104" t="s">
        <v>74</v>
      </c>
      <c r="C104" s="21">
        <f t="shared" si="53"/>
        <v>0.59499999999999997</v>
      </c>
      <c r="D104" s="21">
        <f t="shared" ref="D104:N104" si="71">ABS(D$13*D64*SIN(D$22)+(D84*D$13*D64*COS(D$22)))+IF(D84&lt;D$7,D$5,D$6*D$23*D84)</f>
        <v>0.59499999999999997</v>
      </c>
      <c r="E104" s="21">
        <f t="shared" si="71"/>
        <v>0.59499999999999997</v>
      </c>
      <c r="F104" s="21">
        <f t="shared" si="71"/>
        <v>0.59499999999999997</v>
      </c>
      <c r="G104" s="21">
        <f t="shared" si="71"/>
        <v>0.59499999999999997</v>
      </c>
      <c r="H104" s="21">
        <f t="shared" si="71"/>
        <v>0.59499999999999997</v>
      </c>
      <c r="I104" s="21">
        <f t="shared" si="71"/>
        <v>0.59499999999999997</v>
      </c>
      <c r="J104" s="21">
        <f t="shared" si="71"/>
        <v>0.59499999999999997</v>
      </c>
      <c r="K104" s="21">
        <f t="shared" si="71"/>
        <v>0.59499999999999997</v>
      </c>
      <c r="L104" s="21">
        <f t="shared" si="71"/>
        <v>0.59499999999999997</v>
      </c>
      <c r="M104" s="21">
        <f t="shared" si="71"/>
        <v>0.59499999999999997</v>
      </c>
      <c r="N104" s="21">
        <f t="shared" si="71"/>
        <v>0.59499999999999997</v>
      </c>
    </row>
    <row r="105" spans="2:14" x14ac:dyDescent="0.2">
      <c r="B105" t="s">
        <v>48</v>
      </c>
      <c r="C105" s="21">
        <f>MIN(1,(C$12/C$16)*C85/C$8)</f>
        <v>0.63150507514824494</v>
      </c>
      <c r="D105" s="21">
        <f t="shared" ref="D105:N105" si="72">MIN(1,(D$12/D$16)*D85/D$8)</f>
        <v>0.62890799117300278</v>
      </c>
      <c r="E105" s="21">
        <f t="shared" si="72"/>
        <v>0.62793257646238776</v>
      </c>
      <c r="F105" s="21">
        <f t="shared" si="72"/>
        <v>0.62505324489128822</v>
      </c>
      <c r="G105" s="21">
        <f t="shared" si="72"/>
        <v>0.6243669556940451</v>
      </c>
      <c r="H105" s="21">
        <f t="shared" si="72"/>
        <v>0.62295728566040232</v>
      </c>
      <c r="I105" s="21">
        <f t="shared" si="72"/>
        <v>0.62240479486553291</v>
      </c>
      <c r="J105" s="21">
        <f t="shared" si="72"/>
        <v>0.62352860389918208</v>
      </c>
      <c r="K105" s="21">
        <f t="shared" si="72"/>
        <v>0.62527511571350614</v>
      </c>
      <c r="L105" s="21">
        <f t="shared" si="72"/>
        <v>0.62696468910281189</v>
      </c>
      <c r="M105" s="21">
        <f t="shared" si="72"/>
        <v>0.62992260307998571</v>
      </c>
      <c r="N105" s="21">
        <f t="shared" si="72"/>
        <v>0.6293492579770007</v>
      </c>
    </row>
    <row r="106" spans="2:14" x14ac:dyDescent="0.2">
      <c r="B106" t="s">
        <v>48</v>
      </c>
      <c r="C106" s="21">
        <f t="shared" ref="C106:C124" si="73">MIN(1,(C$12/C$16)*C86/C$8)</f>
        <v>0.33952025094998173</v>
      </c>
      <c r="D106" s="21">
        <f t="shared" ref="D106:N106" si="74">MIN(1,(D$12/D$16)*D86/D$8)</f>
        <v>0.33647171455526592</v>
      </c>
      <c r="E106" s="21">
        <f t="shared" si="74"/>
        <v>0.33534496429214394</v>
      </c>
      <c r="F106" s="21">
        <f t="shared" si="74"/>
        <v>0.33210922574612528</v>
      </c>
      <c r="G106" s="21">
        <f t="shared" si="74"/>
        <v>0.33135692436194214</v>
      </c>
      <c r="H106" s="21">
        <f t="shared" si="74"/>
        <v>0.32983646105591963</v>
      </c>
      <c r="I106" s="21">
        <f t="shared" si="74"/>
        <v>0.32925007551721136</v>
      </c>
      <c r="J106" s="21">
        <f t="shared" si="74"/>
        <v>0.33044841676044573</v>
      </c>
      <c r="K106" s="21">
        <f t="shared" si="74"/>
        <v>0.33235408110770043</v>
      </c>
      <c r="L106" s="21">
        <f t="shared" si="74"/>
        <v>0.33423708306674332</v>
      </c>
      <c r="M106" s="21">
        <f t="shared" si="74"/>
        <v>0.33764832326626554</v>
      </c>
      <c r="N106" s="21">
        <f t="shared" si="74"/>
        <v>0.33698181953879142</v>
      </c>
    </row>
    <row r="107" spans="2:14" x14ac:dyDescent="0.2">
      <c r="B107" t="s">
        <v>48</v>
      </c>
      <c r="C107" s="21">
        <f t="shared" si="73"/>
        <v>0.24928299208457758</v>
      </c>
      <c r="D107" s="21">
        <f t="shared" ref="D107:N107" si="75">MIN(1,(D$12/D$16)*D87/D$8)</f>
        <v>0.24579878519464463</v>
      </c>
      <c r="E107" s="21">
        <f t="shared" si="75"/>
        <v>0.24451724703540609</v>
      </c>
      <c r="F107" s="21">
        <f t="shared" si="75"/>
        <v>0.24086841606631682</v>
      </c>
      <c r="G107" s="21">
        <f t="shared" si="75"/>
        <v>0.24002684310124331</v>
      </c>
      <c r="H107" s="21">
        <f t="shared" si="75"/>
        <v>0.23833504499491037</v>
      </c>
      <c r="I107" s="21">
        <f t="shared" si="75"/>
        <v>0.23768613182245119</v>
      </c>
      <c r="J107" s="21">
        <f t="shared" si="75"/>
        <v>0.23901437043202398</v>
      </c>
      <c r="K107" s="21">
        <f t="shared" si="75"/>
        <v>0.24114292952883221</v>
      </c>
      <c r="L107" s="21">
        <f t="shared" si="75"/>
        <v>0.24326070908707217</v>
      </c>
      <c r="M107" s="21">
        <f t="shared" si="75"/>
        <v>0.24713862424790742</v>
      </c>
      <c r="N107" s="21">
        <f t="shared" si="75"/>
        <v>0.24637909678560921</v>
      </c>
    </row>
    <row r="108" spans="2:14" x14ac:dyDescent="0.2">
      <c r="B108" t="s">
        <v>48</v>
      </c>
      <c r="C108" s="21">
        <f t="shared" si="73"/>
        <v>0.20300077125771199</v>
      </c>
      <c r="D108" s="21">
        <f t="shared" ref="D108:N108" si="76">MIN(1,(D$12/D$16)*D88/D$8)</f>
        <v>0.19915161707925999</v>
      </c>
      <c r="E108" s="21">
        <f t="shared" si="76"/>
        <v>0.19773916239167788</v>
      </c>
      <c r="F108" s="21">
        <f t="shared" si="76"/>
        <v>0.19373436643569747</v>
      </c>
      <c r="G108" s="21">
        <f t="shared" si="76"/>
        <v>0.19281434155021321</v>
      </c>
      <c r="H108" s="21">
        <f t="shared" si="76"/>
        <v>0.1909697704551318</v>
      </c>
      <c r="I108" s="21">
        <f t="shared" si="76"/>
        <v>0.19026419742084072</v>
      </c>
      <c r="J108" s="21">
        <f t="shared" si="76"/>
        <v>0.19170957271012123</v>
      </c>
      <c r="K108" s="21">
        <f t="shared" si="76"/>
        <v>0.19403479740553067</v>
      </c>
      <c r="L108" s="21">
        <f t="shared" si="76"/>
        <v>0.19635615240834159</v>
      </c>
      <c r="M108" s="21">
        <f t="shared" si="76"/>
        <v>0.20062917948930814</v>
      </c>
      <c r="N108" s="21">
        <f t="shared" si="76"/>
        <v>0.19979128065929463</v>
      </c>
    </row>
    <row r="109" spans="2:14" x14ac:dyDescent="0.2">
      <c r="B109" t="s">
        <v>48</v>
      </c>
      <c r="C109" s="21">
        <f t="shared" si="73"/>
        <v>0.17011557470558555</v>
      </c>
      <c r="D109" s="21">
        <f t="shared" ref="D109:N109" si="77">MIN(1,(D$12/D$16)*D89/D$8)</f>
        <v>0.16607591334827135</v>
      </c>
      <c r="E109" s="21">
        <f t="shared" si="77"/>
        <v>0.16459559821996386</v>
      </c>
      <c r="F109" s="21">
        <f t="shared" si="77"/>
        <v>0.16040877759043609</v>
      </c>
      <c r="G109" s="21">
        <f t="shared" si="77"/>
        <v>0.15944920253020939</v>
      </c>
      <c r="H109" s="21">
        <f t="shared" si="77"/>
        <v>0.15752841608060389</v>
      </c>
      <c r="I109" s="21">
        <f t="shared" si="77"/>
        <v>0.15679490182285602</v>
      </c>
      <c r="J109" s="21">
        <f t="shared" si="77"/>
        <v>0.15829824340452398</v>
      </c>
      <c r="K109" s="21">
        <f t="shared" si="77"/>
        <v>0.16072232760359464</v>
      </c>
      <c r="L109" s="21">
        <f t="shared" si="77"/>
        <v>0.16314731200038859</v>
      </c>
      <c r="M109" s="21">
        <f t="shared" si="77"/>
        <v>0.16762499073779374</v>
      </c>
      <c r="N109" s="21">
        <f t="shared" si="77"/>
        <v>0.16674635232115631</v>
      </c>
    </row>
    <row r="110" spans="2:14" x14ac:dyDescent="0.2">
      <c r="B110" t="s">
        <v>48</v>
      </c>
      <c r="C110" s="21">
        <f t="shared" si="73"/>
        <v>0.14137183339133921</v>
      </c>
      <c r="D110" s="21">
        <f t="shared" ref="D110:N110" si="78">MIN(1,(D$12/D$16)*D90/D$8)</f>
        <v>0.13739328310139473</v>
      </c>
      <c r="E110" s="21">
        <f t="shared" si="78"/>
        <v>0.13593668894309699</v>
      </c>
      <c r="F110" s="21">
        <f t="shared" si="78"/>
        <v>0.13182370138491051</v>
      </c>
      <c r="G110" s="21">
        <f t="shared" si="78"/>
        <v>0.13088252350027263</v>
      </c>
      <c r="H110" s="21">
        <f t="shared" si="78"/>
        <v>0.12900057207229174</v>
      </c>
      <c r="I110" s="21">
        <f t="shared" si="78"/>
        <v>0.12828268043297397</v>
      </c>
      <c r="J110" s="21">
        <f t="shared" si="78"/>
        <v>0.12975448016671565</v>
      </c>
      <c r="K110" s="21">
        <f t="shared" si="78"/>
        <v>0.13213137310748857</v>
      </c>
      <c r="L110" s="21">
        <f t="shared" si="78"/>
        <v>0.13451236991200571</v>
      </c>
      <c r="M110" s="21">
        <f t="shared" si="78"/>
        <v>0.13891787953077628</v>
      </c>
      <c r="N110" s="21">
        <f t="shared" si="78"/>
        <v>0.13805300682069443</v>
      </c>
    </row>
    <row r="111" spans="2:14" x14ac:dyDescent="0.2">
      <c r="B111" t="s">
        <v>48</v>
      </c>
      <c r="C111" s="21">
        <f t="shared" si="73"/>
        <v>0.11672227711912093</v>
      </c>
      <c r="D111" s="21">
        <f t="shared" ref="D111:N111" si="79">MIN(1,(D$12/D$16)*D91/D$8)</f>
        <v>0.11297411359110134</v>
      </c>
      <c r="E111" s="21">
        <f t="shared" si="79"/>
        <v>0.11160275223407551</v>
      </c>
      <c r="F111" s="21">
        <f t="shared" si="79"/>
        <v>0.10773493951622314</v>
      </c>
      <c r="G111" s="21">
        <f t="shared" si="79"/>
        <v>0.10685085212921143</v>
      </c>
      <c r="H111" s="21">
        <f t="shared" si="79"/>
        <v>0.10508440337555439</v>
      </c>
      <c r="I111" s="21">
        <f t="shared" si="79"/>
        <v>0.10441110287640841</v>
      </c>
      <c r="J111" s="21">
        <f t="shared" si="79"/>
        <v>0.10579180334438937</v>
      </c>
      <c r="K111" s="21">
        <f t="shared" si="79"/>
        <v>0.10802403752758508</v>
      </c>
      <c r="L111" s="21">
        <f t="shared" si="79"/>
        <v>0.11026228462104307</v>
      </c>
      <c r="M111" s="21">
        <f t="shared" si="79"/>
        <v>0.11440972637658313</v>
      </c>
      <c r="N111" s="21">
        <f t="shared" si="79"/>
        <v>0.11359525221665566</v>
      </c>
    </row>
    <row r="112" spans="2:14" x14ac:dyDescent="0.2">
      <c r="B112" t="s">
        <v>48</v>
      </c>
      <c r="C112" s="21">
        <f t="shared" si="73"/>
        <v>9.765926893116654E-2</v>
      </c>
      <c r="D112" s="21">
        <f t="shared" ref="D112:N112" si="80">MIN(1,(D$12/D$16)*D92/D$8)</f>
        <v>9.3688060120388925E-2</v>
      </c>
      <c r="E112" s="21">
        <f t="shared" si="80"/>
        <v>9.2418306854680443E-2</v>
      </c>
      <c r="F112" s="21">
        <f t="shared" si="80"/>
        <v>8.8840182645970434E-2</v>
      </c>
      <c r="G112" s="21">
        <f t="shared" si="80"/>
        <v>8.8022993694022542E-2</v>
      </c>
      <c r="H112" s="21">
        <f t="shared" si="80"/>
        <v>8.6391143474265727E-2</v>
      </c>
      <c r="I112" s="21">
        <f t="shared" si="80"/>
        <v>8.5769514862719456E-2</v>
      </c>
      <c r="J112" s="21">
        <f t="shared" si="80"/>
        <v>8.7044476667688109E-2</v>
      </c>
      <c r="K112" s="21">
        <f t="shared" si="80"/>
        <v>8.9107466542122649E-2</v>
      </c>
      <c r="L112" s="21">
        <f t="shared" si="80"/>
        <v>9.1177508772201515E-2</v>
      </c>
      <c r="M112" s="21">
        <f t="shared" si="80"/>
        <v>9.5017461997278688E-2</v>
      </c>
      <c r="N112" s="21">
        <f t="shared" si="80"/>
        <v>9.4263189745535964E-2</v>
      </c>
    </row>
    <row r="113" spans="1:14" x14ac:dyDescent="0.2">
      <c r="B113" t="s">
        <v>48</v>
      </c>
      <c r="C113" s="21">
        <f t="shared" si="73"/>
        <v>8.6178421211532519E-2</v>
      </c>
      <c r="D113" s="21">
        <f t="shared" ref="D113:N113" si="81">MIN(1,(D$12/D$16)*D93/D$8)</f>
        <v>8.175692663061862E-2</v>
      </c>
      <c r="E113" s="21">
        <f t="shared" si="81"/>
        <v>8.0328743356183702E-2</v>
      </c>
      <c r="F113" s="21">
        <f t="shared" si="81"/>
        <v>7.5903014403133448E-2</v>
      </c>
      <c r="G113" s="21">
        <f t="shared" si="81"/>
        <v>7.4945067369014212E-2</v>
      </c>
      <c r="H113" s="21">
        <f t="shared" si="81"/>
        <v>7.3244319506243036E-2</v>
      </c>
      <c r="I113" s="21">
        <f t="shared" si="81"/>
        <v>7.265958120649392E-2</v>
      </c>
      <c r="J113" s="21">
        <f t="shared" si="81"/>
        <v>7.385904355200705E-2</v>
      </c>
      <c r="K113" s="21">
        <f t="shared" si="81"/>
        <v>7.6212844230860347E-2</v>
      </c>
      <c r="L113" s="21">
        <f t="shared" si="81"/>
        <v>7.9567828388488748E-2</v>
      </c>
      <c r="M113" s="21">
        <f t="shared" si="81"/>
        <v>8.3611581959197809E-2</v>
      </c>
      <c r="N113" s="21">
        <f t="shared" si="81"/>
        <v>8.2576353582499235E-2</v>
      </c>
    </row>
    <row r="114" spans="1:14" x14ac:dyDescent="0.2">
      <c r="B114" t="s">
        <v>48</v>
      </c>
      <c r="C114" s="21">
        <f t="shared" si="73"/>
        <v>7.6877712069601686E-2</v>
      </c>
      <c r="D114" s="21">
        <f t="shared" ref="D114:N114" si="82">MIN(1,(D$12/D$16)*D94/D$8)</f>
        <v>7.2655857442294372E-2</v>
      </c>
      <c r="E114" s="21">
        <f t="shared" si="82"/>
        <v>7.1300989289446684E-2</v>
      </c>
      <c r="F114" s="21">
        <f t="shared" si="82"/>
        <v>6.7083422398676484E-2</v>
      </c>
      <c r="G114" s="21">
        <f t="shared" si="82"/>
        <v>6.6173359554995301E-2</v>
      </c>
      <c r="H114" s="21">
        <f t="shared" si="82"/>
        <v>6.3315613705429236E-2</v>
      </c>
      <c r="I114" s="21">
        <f t="shared" si="82"/>
        <v>6.2722233118583964E-2</v>
      </c>
      <c r="J114" s="21">
        <f t="shared" si="82"/>
        <v>6.4136890874581243E-2</v>
      </c>
      <c r="K114" s="21">
        <f t="shared" si="82"/>
        <v>6.7377621476898131E-2</v>
      </c>
      <c r="L114" s="21">
        <f t="shared" si="82"/>
        <v>7.061189356893198E-2</v>
      </c>
      <c r="M114" s="21">
        <f t="shared" si="82"/>
        <v>7.4433832780879505E-2</v>
      </c>
      <c r="N114" s="21">
        <f t="shared" si="82"/>
        <v>7.3442083103372718E-2</v>
      </c>
    </row>
    <row r="115" spans="1:14" x14ac:dyDescent="0.2">
      <c r="B115" t="s">
        <v>48</v>
      </c>
      <c r="C115" s="21">
        <f t="shared" si="73"/>
        <v>6.9162558256909534E-2</v>
      </c>
      <c r="D115" s="21">
        <f t="shared" ref="D115:N115" si="83">MIN(1,(D$12/D$16)*D95/D$8)</f>
        <v>6.5141865085974471E-2</v>
      </c>
      <c r="E115" s="21">
        <f t="shared" si="83"/>
        <v>6.3860767012394626E-2</v>
      </c>
      <c r="F115" s="21">
        <f t="shared" si="83"/>
        <v>5.9852127748317691E-2</v>
      </c>
      <c r="G115" s="21">
        <f t="shared" si="83"/>
        <v>5.8990010499342889E-2</v>
      </c>
      <c r="H115" s="21">
        <f t="shared" si="83"/>
        <v>5.6228321475196318E-2</v>
      </c>
      <c r="I115" s="21">
        <f t="shared" si="83"/>
        <v>5.5671656355410409E-2</v>
      </c>
      <c r="J115" s="21">
        <f t="shared" si="83"/>
        <v>5.7011085459287951E-2</v>
      </c>
      <c r="K115" s="21">
        <f t="shared" si="83"/>
        <v>6.0130665719142745E-2</v>
      </c>
      <c r="L115" s="21">
        <f t="shared" si="83"/>
        <v>6.3243876944124144E-2</v>
      </c>
      <c r="M115" s="21">
        <f t="shared" si="83"/>
        <v>6.6842657915421377E-2</v>
      </c>
      <c r="N115" s="21">
        <f t="shared" si="83"/>
        <v>6.5894681236872615E-2</v>
      </c>
    </row>
    <row r="116" spans="1:14" x14ac:dyDescent="0.2">
      <c r="B116" t="s">
        <v>48</v>
      </c>
      <c r="C116" s="21">
        <f t="shared" si="73"/>
        <v>6.1997306716274014E-2</v>
      </c>
      <c r="D116" s="21">
        <f t="shared" ref="D116:N116" si="84">MIN(1,(D$12/D$16)*D96/D$8)</f>
        <v>5.8220015676636337E-2</v>
      </c>
      <c r="E116" s="21">
        <f t="shared" si="84"/>
        <v>5.7028042242316307E-2</v>
      </c>
      <c r="F116" s="21">
        <f t="shared" si="84"/>
        <v>5.3271126675296702E-2</v>
      </c>
      <c r="G116" s="21">
        <f t="shared" si="84"/>
        <v>5.2466625193603879E-2</v>
      </c>
      <c r="H116" s="21">
        <f t="shared" si="84"/>
        <v>4.9820161574998176E-2</v>
      </c>
      <c r="I116" s="21">
        <f t="shared" si="84"/>
        <v>4.9307457838818694E-2</v>
      </c>
      <c r="J116" s="21">
        <f t="shared" si="84"/>
        <v>5.0556763072019138E-2</v>
      </c>
      <c r="K116" s="21">
        <f t="shared" si="84"/>
        <v>5.3530831244829255E-2</v>
      </c>
      <c r="L116" s="21">
        <f t="shared" si="84"/>
        <v>5.6498309011423338E-2</v>
      </c>
      <c r="M116" s="21">
        <f t="shared" si="84"/>
        <v>5.9827526169846983E-2</v>
      </c>
      <c r="N116" s="21">
        <f t="shared" si="84"/>
        <v>5.8932465565739445E-2</v>
      </c>
    </row>
    <row r="117" spans="1:14" x14ac:dyDescent="0.2">
      <c r="B117" t="s">
        <v>48</v>
      </c>
      <c r="C117" s="21">
        <f t="shared" si="73"/>
        <v>5.5827296059222167E-2</v>
      </c>
      <c r="D117" s="21">
        <f t="shared" ref="D117:N117" si="85">MIN(1,(D$12/D$16)*D97/D$8)</f>
        <v>5.2294362186463987E-2</v>
      </c>
      <c r="E117" s="21">
        <f t="shared" si="85"/>
        <v>5.1191798964840239E-2</v>
      </c>
      <c r="F117" s="21">
        <f t="shared" si="85"/>
        <v>4.7687087633771198E-2</v>
      </c>
      <c r="G117" s="21">
        <f t="shared" si="85"/>
        <v>4.6940240462347238E-2</v>
      </c>
      <c r="H117" s="21">
        <f t="shared" si="85"/>
        <v>4.4408981903985553E-2</v>
      </c>
      <c r="I117" s="21">
        <f t="shared" si="85"/>
        <v>4.3940193341434827E-2</v>
      </c>
      <c r="J117" s="21">
        <f t="shared" si="85"/>
        <v>4.5099446276034648E-2</v>
      </c>
      <c r="K117" s="21">
        <f t="shared" si="85"/>
        <v>4.7927939746596357E-2</v>
      </c>
      <c r="L117" s="21">
        <f t="shared" si="85"/>
        <v>5.0749465114811092E-2</v>
      </c>
      <c r="M117" s="21">
        <f t="shared" si="85"/>
        <v>5.3808274916037103E-2</v>
      </c>
      <c r="N117" s="21">
        <f t="shared" si="85"/>
        <v>5.2966315116070251E-2</v>
      </c>
    </row>
    <row r="118" spans="1:14" x14ac:dyDescent="0.2">
      <c r="B118" t="s">
        <v>48</v>
      </c>
      <c r="C118" s="21">
        <f t="shared" si="73"/>
        <v>5.0439260382128925E-2</v>
      </c>
      <c r="D118" s="21">
        <f t="shared" ref="D118:N118" si="86">MIN(1,(D$12/D$16)*D98/D$8)</f>
        <v>4.7151434061350507E-2</v>
      </c>
      <c r="E118" s="21">
        <f t="shared" si="86"/>
        <v>4.6138505431551659E-2</v>
      </c>
      <c r="F118" s="21">
        <f t="shared" si="86"/>
        <v>4.28863759027064E-2</v>
      </c>
      <c r="G118" s="21">
        <f t="shared" si="86"/>
        <v>4.2197213325326756E-2</v>
      </c>
      <c r="H118" s="21">
        <f t="shared" si="86"/>
        <v>3.9781143841618703E-2</v>
      </c>
      <c r="I118" s="21">
        <f t="shared" si="86"/>
        <v>3.935623414485713E-2</v>
      </c>
      <c r="J118" s="21">
        <f t="shared" si="86"/>
        <v>4.0425491016059224E-2</v>
      </c>
      <c r="K118" s="21">
        <f t="shared" si="86"/>
        <v>4.3108360586712469E-2</v>
      </c>
      <c r="L118" s="21">
        <f t="shared" si="86"/>
        <v>4.5783761532268409E-2</v>
      </c>
      <c r="M118" s="21">
        <f t="shared" si="86"/>
        <v>4.8571501191470759E-2</v>
      </c>
      <c r="N118" s="21">
        <f t="shared" si="86"/>
        <v>4.7782787340408479E-2</v>
      </c>
    </row>
    <row r="119" spans="1:14" x14ac:dyDescent="0.2">
      <c r="B119" t="s">
        <v>48</v>
      </c>
      <c r="C119" s="21">
        <f t="shared" si="73"/>
        <v>4.6211422262145176E-2</v>
      </c>
      <c r="D119" s="21">
        <f t="shared" ref="D119:N119" si="87">MIN(1,(D$12/D$16)*D99/D$8)</f>
        <v>4.3128103834393298E-2</v>
      </c>
      <c r="E119" s="21">
        <f t="shared" si="87"/>
        <v>4.2189945930783825E-2</v>
      </c>
      <c r="F119" s="21">
        <f t="shared" si="87"/>
        <v>3.9148427832875511E-2</v>
      </c>
      <c r="G119" s="21">
        <f t="shared" si="87"/>
        <v>3.8507345904504546E-2</v>
      </c>
      <c r="H119" s="21">
        <f t="shared" si="87"/>
        <v>3.6187261956466772E-2</v>
      </c>
      <c r="I119" s="21">
        <f t="shared" si="87"/>
        <v>3.5798905807391118E-2</v>
      </c>
      <c r="J119" s="21">
        <f t="shared" si="87"/>
        <v>3.6793184814427865E-2</v>
      </c>
      <c r="K119" s="21">
        <f t="shared" si="87"/>
        <v>3.9354684639471359E-2</v>
      </c>
      <c r="L119" s="21">
        <f t="shared" si="87"/>
        <v>4.1908257554082638E-2</v>
      </c>
      <c r="M119" s="21">
        <f t="shared" si="87"/>
        <v>4.4469883200411821E-2</v>
      </c>
      <c r="N119" s="21">
        <f t="shared" si="87"/>
        <v>4.3725589639622225E-2</v>
      </c>
    </row>
    <row r="120" spans="1:14" x14ac:dyDescent="0.2">
      <c r="B120" t="s">
        <v>48</v>
      </c>
      <c r="C120" s="21">
        <f t="shared" si="73"/>
        <v>4.1931088643059444E-2</v>
      </c>
      <c r="D120" s="21">
        <f t="shared" ref="D120:N120" si="88">MIN(1,(D$12/D$16)*D100/D$8)</f>
        <v>3.9093940720887066E-2</v>
      </c>
      <c r="E120" s="21">
        <f t="shared" si="88"/>
        <v>3.824573525203729E-2</v>
      </c>
      <c r="F120" s="21">
        <f t="shared" si="88"/>
        <v>3.5457333795636141E-2</v>
      </c>
      <c r="G120" s="21">
        <f t="shared" si="88"/>
        <v>3.487397935961345E-2</v>
      </c>
      <c r="H120" s="21">
        <f t="shared" si="88"/>
        <v>3.2669061841935278E-2</v>
      </c>
      <c r="I120" s="21">
        <f t="shared" si="88"/>
        <v>3.2324533126992183E-2</v>
      </c>
      <c r="J120" s="21">
        <f t="shared" si="88"/>
        <v>3.322889573027709E-2</v>
      </c>
      <c r="K120" s="21">
        <f t="shared" si="88"/>
        <v>3.5644701964756137E-2</v>
      </c>
      <c r="L120" s="21">
        <f t="shared" si="88"/>
        <v>3.8051906776727505E-2</v>
      </c>
      <c r="M120" s="21">
        <f t="shared" si="88"/>
        <v>4.0341523417086432E-2</v>
      </c>
      <c r="N120" s="21">
        <f t="shared" si="88"/>
        <v>3.9650681409162891E-2</v>
      </c>
    </row>
    <row r="121" spans="1:14" x14ac:dyDescent="0.2">
      <c r="B121" t="s">
        <v>48</v>
      </c>
      <c r="C121" s="21">
        <f t="shared" si="73"/>
        <v>3.9043163653542032E-2</v>
      </c>
      <c r="D121" s="21">
        <f t="shared" ref="D121:N121" si="89">MIN(1,(D$12/D$16)*D101/D$8)</f>
        <v>3.6370096420946019E-2</v>
      </c>
      <c r="E121" s="21">
        <f t="shared" si="89"/>
        <v>3.5581849380059268E-2</v>
      </c>
      <c r="F121" s="21">
        <f t="shared" si="89"/>
        <v>3.2962175756595082E-2</v>
      </c>
      <c r="G121" s="21">
        <f t="shared" si="89"/>
        <v>3.2417304984443417E-2</v>
      </c>
      <c r="H121" s="21">
        <f t="shared" si="89"/>
        <v>3.0289165789601183E-2</v>
      </c>
      <c r="I121" s="21">
        <f t="shared" si="89"/>
        <v>2.9973856959876342E-2</v>
      </c>
      <c r="J121" s="21">
        <f t="shared" si="89"/>
        <v>3.0818272822352409E-2</v>
      </c>
      <c r="K121" s="21">
        <f t="shared" si="89"/>
        <v>3.313695215878313E-2</v>
      </c>
      <c r="L121" s="21">
        <f t="shared" si="89"/>
        <v>3.5446585796445759E-2</v>
      </c>
      <c r="M121" s="21">
        <f t="shared" si="89"/>
        <v>3.7554892230107405E-2</v>
      </c>
      <c r="N121" s="21">
        <f t="shared" si="89"/>
        <v>3.6899678211380994E-2</v>
      </c>
    </row>
    <row r="122" spans="1:14" x14ac:dyDescent="0.2">
      <c r="B122" t="s">
        <v>48</v>
      </c>
      <c r="C122" s="21">
        <f t="shared" si="73"/>
        <v>3.5029990484125466E-2</v>
      </c>
      <c r="D122" s="21">
        <f t="shared" ref="D122:N122" si="90">MIN(1,(D$12/D$16)*D102/D$8)</f>
        <v>3.264506311229088E-2</v>
      </c>
      <c r="E122" s="21">
        <f t="shared" si="90"/>
        <v>3.1962041936496467E-2</v>
      </c>
      <c r="F122" s="21">
        <f t="shared" si="90"/>
        <v>2.9638144506755382E-2</v>
      </c>
      <c r="G122" s="21">
        <f t="shared" si="90"/>
        <v>2.916066044970167E-2</v>
      </c>
      <c r="H122" s="21">
        <f t="shared" si="90"/>
        <v>2.7166862045314315E-2</v>
      </c>
      <c r="I122" s="21">
        <f t="shared" si="90"/>
        <v>2.6902639694239928E-2</v>
      </c>
      <c r="J122" s="21">
        <f t="shared" si="90"/>
        <v>2.7642223601219509E-2</v>
      </c>
      <c r="K122" s="21">
        <f t="shared" si="90"/>
        <v>2.9790865391098011E-2</v>
      </c>
      <c r="L122" s="21">
        <f t="shared" si="90"/>
        <v>3.1929520534292856E-2</v>
      </c>
      <c r="M122" s="21">
        <f t="shared" si="90"/>
        <v>3.371965203552249E-2</v>
      </c>
      <c r="N122" s="21">
        <f t="shared" si="90"/>
        <v>3.3126980164572252E-2</v>
      </c>
    </row>
    <row r="123" spans="1:14" x14ac:dyDescent="0.2">
      <c r="B123" t="s">
        <v>48</v>
      </c>
      <c r="C123" s="21">
        <f t="shared" si="73"/>
        <v>3.1800254171221343E-2</v>
      </c>
      <c r="D123" s="21">
        <f t="shared" ref="D123:N123" si="91">MIN(1,(D$12/D$16)*D103/D$8)</f>
        <v>2.9662505460706683E-2</v>
      </c>
      <c r="E123" s="21">
        <f t="shared" si="91"/>
        <v>2.9069738177025656E-2</v>
      </c>
      <c r="F123" s="21">
        <f t="shared" si="91"/>
        <v>2.6999464655801216E-2</v>
      </c>
      <c r="G123" s="21">
        <f t="shared" si="91"/>
        <v>2.6579748777887179E-2</v>
      </c>
      <c r="H123" s="21">
        <f t="shared" si="91"/>
        <v>2.4701095326934177E-2</v>
      </c>
      <c r="I123" s="21">
        <f t="shared" si="91"/>
        <v>2.4480651629763494E-2</v>
      </c>
      <c r="J123" s="21">
        <f t="shared" si="91"/>
        <v>2.5130394685987451E-2</v>
      </c>
      <c r="K123" s="21">
        <f t="shared" si="91"/>
        <v>2.7133276787369407E-2</v>
      </c>
      <c r="L123" s="21">
        <f t="shared" si="91"/>
        <v>2.9125332710242542E-2</v>
      </c>
      <c r="M123" s="21">
        <f t="shared" si="91"/>
        <v>3.0642564742289335E-2</v>
      </c>
      <c r="N123" s="21">
        <f t="shared" si="91"/>
        <v>3.0103539428779271E-2</v>
      </c>
    </row>
    <row r="124" spans="1:14" x14ac:dyDescent="0.2">
      <c r="B124" t="s">
        <v>48</v>
      </c>
      <c r="C124" s="21">
        <f t="shared" si="73"/>
        <v>2.1084396324441774E-2</v>
      </c>
      <c r="D124" s="21">
        <f t="shared" ref="D124:N124" si="92">MIN(1,(D$12/D$16)*D104/D$8)</f>
        <v>1.9937476347260123E-2</v>
      </c>
      <c r="E124" s="21">
        <f t="shared" si="92"/>
        <v>1.9706356783757293E-2</v>
      </c>
      <c r="F124" s="21">
        <f t="shared" si="92"/>
        <v>1.8651642628205164E-2</v>
      </c>
      <c r="G124" s="21">
        <f t="shared" si="92"/>
        <v>1.8463084786464835E-2</v>
      </c>
      <c r="H124" s="21">
        <f t="shared" si="92"/>
        <v>1.7044966112446595E-2</v>
      </c>
      <c r="I124" s="21">
        <f t="shared" si="92"/>
        <v>1.6999534739454106E-2</v>
      </c>
      <c r="J124" s="21">
        <f t="shared" si="92"/>
        <v>1.7290072826199362E-2</v>
      </c>
      <c r="K124" s="21">
        <f t="shared" si="92"/>
        <v>1.8709777567184459E-2</v>
      </c>
      <c r="L124" s="21">
        <f t="shared" si="92"/>
        <v>2.0114951958324013E-2</v>
      </c>
      <c r="M124" s="21">
        <f t="shared" si="92"/>
        <v>2.0538718825120261E-2</v>
      </c>
      <c r="N124" s="21">
        <f t="shared" si="92"/>
        <v>2.0214688663151438E-2</v>
      </c>
    </row>
    <row r="125" spans="1:14" s="1" customFormat="1" x14ac:dyDescent="0.2">
      <c r="B125" s="1" t="s">
        <v>32</v>
      </c>
      <c r="C125" s="26">
        <f>2*(SUMPRODUCT(C$25:C$43,C$105:C$123)+C$124/2)*C$21</f>
        <v>7.0609854930879776E-2</v>
      </c>
      <c r="D125" s="26">
        <f t="shared" ref="D125:N125" si="93">2*(SUMPRODUCT(D$25:D$43,D$105:D$123)+D$124/2)*D$21</f>
        <v>6.7448624702676513E-2</v>
      </c>
      <c r="E125" s="26">
        <f t="shared" si="93"/>
        <v>6.6454392355981204E-2</v>
      </c>
      <c r="F125" s="26">
        <f t="shared" si="93"/>
        <v>6.3322449135722422E-2</v>
      </c>
      <c r="G125" s="26">
        <f t="shared" si="93"/>
        <v>6.2650193530400508E-2</v>
      </c>
      <c r="H125" s="26">
        <f t="shared" si="93"/>
        <v>6.0510224507512138E-2</v>
      </c>
      <c r="I125" s="26">
        <f t="shared" si="93"/>
        <v>6.0081387788013467E-2</v>
      </c>
      <c r="J125" s="26">
        <f t="shared" si="93"/>
        <v>6.1113927208869379E-2</v>
      </c>
      <c r="K125" s="26">
        <f t="shared" si="93"/>
        <v>6.3539439014222959E-2</v>
      </c>
      <c r="L125" s="26">
        <f t="shared" si="93"/>
        <v>6.6003142143779073E-2</v>
      </c>
      <c r="M125" s="26">
        <f t="shared" si="93"/>
        <v>6.8784190022626743E-2</v>
      </c>
      <c r="N125" s="26">
        <f t="shared" si="93"/>
        <v>6.8040433322398883E-2</v>
      </c>
    </row>
    <row r="126" spans="1:14" x14ac:dyDescent="0.2">
      <c r="A126" t="s">
        <v>29</v>
      </c>
      <c r="B126" t="s">
        <v>74</v>
      </c>
      <c r="C126" s="21">
        <f>ABS(-C$13*C45*SIN(C$22)+(C65*C$13*C45*COS(C$22)))+IF(C65&lt;C$7,C$5,C$6*C$23*C65)</f>
        <v>17.342963206087518</v>
      </c>
      <c r="D126" s="21">
        <f t="shared" ref="D126:N126" si="94">ABS(-D$13*D45*SIN(D$22)+(D65*D$13*D45*COS(D$22)))+IF(D65&lt;D$7,D$5,D$6*D$23*D65)</f>
        <v>18.444389505513602</v>
      </c>
      <c r="E126" s="21">
        <f t="shared" si="94"/>
        <v>18.698101486230328</v>
      </c>
      <c r="F126" s="21">
        <f t="shared" si="94"/>
        <v>19.861415258420458</v>
      </c>
      <c r="G126" s="21">
        <f t="shared" si="94"/>
        <v>20.087514585986817</v>
      </c>
      <c r="H126" s="21">
        <f t="shared" si="94"/>
        <v>21.807323404411818</v>
      </c>
      <c r="I126" s="21">
        <f t="shared" si="94"/>
        <v>21.883451570482208</v>
      </c>
      <c r="J126" s="21">
        <f t="shared" si="94"/>
        <v>21.479322698477453</v>
      </c>
      <c r="K126" s="21">
        <f t="shared" si="94"/>
        <v>19.792087947011112</v>
      </c>
      <c r="L126" s="21">
        <f t="shared" si="94"/>
        <v>18.35352518672272</v>
      </c>
      <c r="M126" s="21">
        <f t="shared" si="94"/>
        <v>17.866645887067229</v>
      </c>
      <c r="N126" s="21">
        <f t="shared" si="94"/>
        <v>18.174922371099228</v>
      </c>
    </row>
    <row r="127" spans="1:14" x14ac:dyDescent="0.2">
      <c r="B127" t="s">
        <v>74</v>
      </c>
      <c r="C127" s="21">
        <f t="shared" ref="C127:C145" si="95">ABS(-C$13*C46*SIN(C$22)+(C66*C$13*C46*COS(C$22)))+IF(C66&lt;C$7,C$5,C$6*C$23*C66)</f>
        <v>9.0638818982462368</v>
      </c>
      <c r="D127" s="21">
        <f t="shared" ref="D127:N127" si="96">ABS(-D$13*D46*SIN(D$22)+(D66*D$13*D46*COS(D$22)))+IF(D66&lt;D$7,D$5,D$6*D$23*D66)</f>
        <v>9.6904726651857693</v>
      </c>
      <c r="E127" s="21">
        <f t="shared" si="96"/>
        <v>9.8424418994593363</v>
      </c>
      <c r="F127" s="21">
        <f t="shared" si="96"/>
        <v>10.509875298562566</v>
      </c>
      <c r="G127" s="21">
        <f t="shared" si="96"/>
        <v>10.64207251984546</v>
      </c>
      <c r="H127" s="21">
        <f t="shared" si="96"/>
        <v>11.580200763149419</v>
      </c>
      <c r="I127" s="21">
        <f t="shared" si="96"/>
        <v>11.630866880389719</v>
      </c>
      <c r="J127" s="21">
        <f t="shared" si="96"/>
        <v>11.395413943875678</v>
      </c>
      <c r="K127" s="21">
        <f t="shared" si="96"/>
        <v>10.469130254513368</v>
      </c>
      <c r="L127" s="21">
        <f t="shared" si="96"/>
        <v>9.6788591286702328</v>
      </c>
      <c r="M127" s="21">
        <f t="shared" si="96"/>
        <v>9.3681572934596105</v>
      </c>
      <c r="N127" s="21">
        <f t="shared" si="96"/>
        <v>9.5406514733475625</v>
      </c>
    </row>
    <row r="128" spans="1:14" x14ac:dyDescent="0.2">
      <c r="B128" t="s">
        <v>74</v>
      </c>
      <c r="C128" s="21">
        <f t="shared" si="95"/>
        <v>6.4584546511076013</v>
      </c>
      <c r="D128" s="21">
        <f t="shared" ref="D128:N128" si="97">ABS(-D$13*D47*SIN(D$22)+(D67*D$13*D47*COS(D$22)))+IF(D67&lt;D$7,D$5,D$6*D$23*D67)</f>
        <v>6.9445117391611166</v>
      </c>
      <c r="E128" s="21">
        <f t="shared" si="97"/>
        <v>7.0678433491327635</v>
      </c>
      <c r="F128" s="21">
        <f t="shared" si="97"/>
        <v>7.5895900566592491</v>
      </c>
      <c r="G128" s="21">
        <f t="shared" si="97"/>
        <v>7.6946808686235846</v>
      </c>
      <c r="H128" s="21">
        <f t="shared" si="97"/>
        <v>8.3936620214051594</v>
      </c>
      <c r="I128" s="21">
        <f t="shared" si="97"/>
        <v>8.4382080974010361</v>
      </c>
      <c r="J128" s="21">
        <f t="shared" si="97"/>
        <v>8.2516177204471539</v>
      </c>
      <c r="K128" s="21">
        <f t="shared" si="97"/>
        <v>7.5570534727101109</v>
      </c>
      <c r="L128" s="21">
        <f t="shared" si="97"/>
        <v>6.9640979518999302</v>
      </c>
      <c r="M128" s="21">
        <f t="shared" si="97"/>
        <v>6.6990240265380976</v>
      </c>
      <c r="N128" s="21">
        <f t="shared" si="97"/>
        <v>6.8307740573804656</v>
      </c>
    </row>
    <row r="129" spans="2:14" x14ac:dyDescent="0.2">
      <c r="B129" t="s">
        <v>74</v>
      </c>
      <c r="C129" s="21">
        <f t="shared" si="95"/>
        <v>5.0999838772856174</v>
      </c>
      <c r="D129" s="21">
        <f t="shared" ref="D129:N129" si="98">ABS(-D$13*D48*SIN(D$22)+(D68*D$13*D48*COS(D$22)))+IF(D68&lt;D$7,D$5,D$6*D$23*D68)</f>
        <v>5.5168670522052716</v>
      </c>
      <c r="E129" s="21">
        <f t="shared" si="98"/>
        <v>5.626827563408705</v>
      </c>
      <c r="F129" s="21">
        <f t="shared" si="98"/>
        <v>6.0774115651017606</v>
      </c>
      <c r="G129" s="21">
        <f t="shared" si="98"/>
        <v>6.1695036022664462</v>
      </c>
      <c r="H129" s="21">
        <f t="shared" si="98"/>
        <v>6.74697276171496</v>
      </c>
      <c r="I129" s="21">
        <f t="shared" si="98"/>
        <v>6.7892100398957576</v>
      </c>
      <c r="J129" s="21">
        <f t="shared" si="98"/>
        <v>6.6261322689554039</v>
      </c>
      <c r="K129" s="21">
        <f t="shared" si="98"/>
        <v>6.0487901782214983</v>
      </c>
      <c r="L129" s="21">
        <f t="shared" si="98"/>
        <v>5.5556117748725118</v>
      </c>
      <c r="M129" s="21">
        <f t="shared" si="98"/>
        <v>5.3097967769924468</v>
      </c>
      <c r="N129" s="21">
        <f t="shared" si="98"/>
        <v>5.4212191564469716</v>
      </c>
    </row>
    <row r="130" spans="2:14" x14ac:dyDescent="0.2">
      <c r="B130" t="s">
        <v>74</v>
      </c>
      <c r="C130" s="21">
        <f t="shared" si="95"/>
        <v>4.1457711486803897</v>
      </c>
      <c r="D130" s="21">
        <f t="shared" ref="D130:N130" si="99">ABS(-D$13*D49*SIN(D$22)+(D69*D$13*D49*COS(D$22)))+IF(D69&lt;D$7,D$5,D$6*D$23*D69)</f>
        <v>4.5120093186636172</v>
      </c>
      <c r="E130" s="21">
        <f t="shared" si="99"/>
        <v>4.6117984374060805</v>
      </c>
      <c r="F130" s="21">
        <f t="shared" si="99"/>
        <v>5.0100175343470905</v>
      </c>
      <c r="G130" s="21">
        <f t="shared" si="99"/>
        <v>5.0924204752031095</v>
      </c>
      <c r="H130" s="21">
        <f t="shared" si="99"/>
        <v>5.5829740854520145</v>
      </c>
      <c r="I130" s="21">
        <f t="shared" si="99"/>
        <v>5.6231601695870719</v>
      </c>
      <c r="J130" s="21">
        <f t="shared" si="99"/>
        <v>5.4775573189654683</v>
      </c>
      <c r="K130" s="21">
        <f t="shared" si="99"/>
        <v>4.9843261283272824</v>
      </c>
      <c r="L130" s="21">
        <f t="shared" si="99"/>
        <v>4.5627697156609184</v>
      </c>
      <c r="M130" s="21">
        <f t="shared" si="99"/>
        <v>4.3327442843982817</v>
      </c>
      <c r="N130" s="21">
        <f t="shared" si="99"/>
        <v>4.4294297633135189</v>
      </c>
    </row>
    <row r="131" spans="2:14" x14ac:dyDescent="0.2">
      <c r="B131" t="s">
        <v>74</v>
      </c>
      <c r="C131" s="21">
        <f t="shared" si="95"/>
        <v>3.3477225764830125</v>
      </c>
      <c r="D131" s="21">
        <f t="shared" ref="D131:N131" si="100">ABS(-D$13*D50*SIN(D$22)+(D70*D$13*D50*COS(D$22)))+IF(D70&lt;D$7,D$5,D$6*D$23*D70)</f>
        <v>3.6649099709190587</v>
      </c>
      <c r="E131" s="21">
        <f t="shared" si="100"/>
        <v>3.7536490344021298</v>
      </c>
      <c r="F131" s="21">
        <f t="shared" si="100"/>
        <v>4.1002769093827345</v>
      </c>
      <c r="G131" s="21">
        <f t="shared" si="100"/>
        <v>4.1727386057253169</v>
      </c>
      <c r="H131" s="21">
        <f t="shared" si="100"/>
        <v>4.5854531163117622</v>
      </c>
      <c r="I131" s="21">
        <f t="shared" si="100"/>
        <v>4.6225013404500626</v>
      </c>
      <c r="J131" s="21">
        <f t="shared" si="100"/>
        <v>4.4946848059403424</v>
      </c>
      <c r="K131" s="21">
        <f t="shared" si="100"/>
        <v>4.0776272202590045</v>
      </c>
      <c r="L131" s="21">
        <f t="shared" si="100"/>
        <v>3.7210110359776349</v>
      </c>
      <c r="M131" s="21">
        <f t="shared" si="100"/>
        <v>3.5115745583813061</v>
      </c>
      <c r="N131" s="21">
        <f t="shared" si="100"/>
        <v>3.5944404081059456</v>
      </c>
    </row>
    <row r="132" spans="2:14" x14ac:dyDescent="0.2">
      <c r="B132" t="s">
        <v>74</v>
      </c>
      <c r="C132" s="21">
        <f t="shared" si="95"/>
        <v>2.6914066606656002</v>
      </c>
      <c r="D132" s="21">
        <f t="shared" ref="D132:N132" si="101">ABS(-D$13*D51*SIN(D$22)+(D71*D$13*D51*COS(D$22)))+IF(D71&lt;D$7,D$5,D$6*D$23*D71)</f>
        <v>2.9628160723508312</v>
      </c>
      <c r="E132" s="21">
        <f t="shared" si="101"/>
        <v>3.0404002911165078</v>
      </c>
      <c r="F132" s="21">
        <f t="shared" si="101"/>
        <v>3.3382569826713713</v>
      </c>
      <c r="G132" s="21">
        <f t="shared" si="101"/>
        <v>3.4010465748238392</v>
      </c>
      <c r="H132" s="21">
        <f t="shared" si="101"/>
        <v>3.7455539888139899</v>
      </c>
      <c r="I132" s="21">
        <f t="shared" si="101"/>
        <v>3.7788619544438027</v>
      </c>
      <c r="J132" s="21">
        <f t="shared" si="101"/>
        <v>3.6682575571570744</v>
      </c>
      <c r="K132" s="21">
        <f t="shared" si="101"/>
        <v>3.3185901063971581</v>
      </c>
      <c r="L132" s="21">
        <f t="shared" si="101"/>
        <v>3.0194813799988016</v>
      </c>
      <c r="M132" s="21">
        <f t="shared" si="101"/>
        <v>2.8329791663326365</v>
      </c>
      <c r="N132" s="21">
        <f t="shared" si="101"/>
        <v>2.903265190836962</v>
      </c>
    </row>
    <row r="133" spans="2:14" x14ac:dyDescent="0.2">
      <c r="B133" t="s">
        <v>74</v>
      </c>
      <c r="C133" s="21">
        <f t="shared" si="95"/>
        <v>2.1992914602336109</v>
      </c>
      <c r="D133" s="21">
        <f t="shared" ref="D133:N133" si="102">ABS(-D$13*D52*SIN(D$22)+(D72*D$13*D52*COS(D$22)))+IF(D72&lt;D$7,D$5,D$6*D$23*D72)</f>
        <v>2.4183537056043369</v>
      </c>
      <c r="E133" s="21">
        <f t="shared" si="102"/>
        <v>2.4862105626812134</v>
      </c>
      <c r="F133" s="21">
        <f t="shared" si="102"/>
        <v>2.7430006325852276</v>
      </c>
      <c r="G133" s="21">
        <f t="shared" si="102"/>
        <v>2.7975156923862867</v>
      </c>
      <c r="H133" s="21">
        <f t="shared" si="102"/>
        <v>3.0871341759498088</v>
      </c>
      <c r="I133" s="21">
        <f t="shared" si="102"/>
        <v>3.1169253282315825</v>
      </c>
      <c r="J133" s="21">
        <f t="shared" si="102"/>
        <v>3.0210044660825925</v>
      </c>
      <c r="K133" s="21">
        <f t="shared" si="102"/>
        <v>2.725896309013824</v>
      </c>
      <c r="L133" s="21">
        <f t="shared" si="102"/>
        <v>2.4733727608023344</v>
      </c>
      <c r="M133" s="21">
        <f t="shared" si="102"/>
        <v>2.3078223785512493</v>
      </c>
      <c r="N133" s="21">
        <f t="shared" si="102"/>
        <v>2.3677457064671268</v>
      </c>
    </row>
    <row r="134" spans="2:14" x14ac:dyDescent="0.2">
      <c r="B134" t="s">
        <v>74</v>
      </c>
      <c r="C134" s="21">
        <f t="shared" si="95"/>
        <v>1.9080466908951967</v>
      </c>
      <c r="D134" s="21">
        <f t="shared" ref="D134:N134" si="103">ABS(-D$13*D53*SIN(D$22)+(D73*D$13*D53*COS(D$22)))+IF(D73&lt;D$7,D$5,D$6*D$23*D73)</f>
        <v>2.084501524824665</v>
      </c>
      <c r="E134" s="21">
        <f t="shared" si="103"/>
        <v>2.1390810257129749</v>
      </c>
      <c r="F134" s="21">
        <f t="shared" si="103"/>
        <v>2.3356527676702412</v>
      </c>
      <c r="G134" s="21">
        <f t="shared" si="103"/>
        <v>2.3783635286113713</v>
      </c>
      <c r="H134" s="21">
        <f t="shared" si="103"/>
        <v>2.6240079934066207</v>
      </c>
      <c r="I134" s="21">
        <f t="shared" si="103"/>
        <v>2.651305671578621</v>
      </c>
      <c r="J134" s="21">
        <f t="shared" si="103"/>
        <v>2.5657531615104077</v>
      </c>
      <c r="K134" s="21">
        <f t="shared" si="103"/>
        <v>2.3221719642943004</v>
      </c>
      <c r="L134" s="21">
        <f t="shared" si="103"/>
        <v>2.1431148515897194</v>
      </c>
      <c r="M134" s="21">
        <f t="shared" si="103"/>
        <v>2.0035626030833731</v>
      </c>
      <c r="N134" s="21">
        <f t="shared" si="103"/>
        <v>2.0476843479026385</v>
      </c>
    </row>
    <row r="135" spans="2:14" x14ac:dyDescent="0.2">
      <c r="B135" t="s">
        <v>74</v>
      </c>
      <c r="C135" s="21">
        <f t="shared" si="95"/>
        <v>1.6783252601325072</v>
      </c>
      <c r="D135" s="21">
        <f t="shared" ref="D135:N135" si="104">ABS(-D$13*D54*SIN(D$22)+(D74*D$13*D54*COS(D$22)))+IF(D74&lt;D$7,D$5,D$6*D$23*D74)</f>
        <v>1.8351077895388643</v>
      </c>
      <c r="E135" s="21">
        <f t="shared" si="104"/>
        <v>1.8843976284288924</v>
      </c>
      <c r="F135" s="21">
        <f t="shared" si="104"/>
        <v>2.0596583663977159</v>
      </c>
      <c r="G135" s="21">
        <f t="shared" si="104"/>
        <v>2.0979855753040928</v>
      </c>
      <c r="H135" s="21">
        <f t="shared" si="104"/>
        <v>2.2732188080071869</v>
      </c>
      <c r="I135" s="21">
        <f t="shared" si="104"/>
        <v>2.2967295488858346</v>
      </c>
      <c r="J135" s="21">
        <f t="shared" si="104"/>
        <v>2.2296830704285089</v>
      </c>
      <c r="K135" s="21">
        <f t="shared" si="104"/>
        <v>2.0475428334500023</v>
      </c>
      <c r="L135" s="21">
        <f t="shared" si="104"/>
        <v>1.8913546993662482</v>
      </c>
      <c r="M135" s="21">
        <f t="shared" si="104"/>
        <v>1.7638510534735434</v>
      </c>
      <c r="N135" s="21">
        <f t="shared" si="104"/>
        <v>1.8027553155013067</v>
      </c>
    </row>
    <row r="136" spans="2:14" x14ac:dyDescent="0.2">
      <c r="B136" t="s">
        <v>74</v>
      </c>
      <c r="C136" s="21">
        <f t="shared" si="95"/>
        <v>1.4933480756067083</v>
      </c>
      <c r="D136" s="21">
        <f t="shared" ref="D136:N136" si="105">ABS(-D$13*D55*SIN(D$22)+(D75*D$13*D55*COS(D$22)))+IF(D75&lt;D$7,D$5,D$6*D$23*D75)</f>
        <v>1.6330776572785961</v>
      </c>
      <c r="E136" s="21">
        <f t="shared" si="105"/>
        <v>1.677647059380271</v>
      </c>
      <c r="F136" s="21">
        <f t="shared" si="105"/>
        <v>1.8343317236988677</v>
      </c>
      <c r="G136" s="21">
        <f t="shared" si="105"/>
        <v>1.8687948137450168</v>
      </c>
      <c r="H136" s="21">
        <f t="shared" si="105"/>
        <v>2.0216167411589061</v>
      </c>
      <c r="I136" s="21">
        <f t="shared" si="105"/>
        <v>2.0431931878420375</v>
      </c>
      <c r="J136" s="21">
        <f t="shared" si="105"/>
        <v>1.9829605857157395</v>
      </c>
      <c r="K136" s="21">
        <f t="shared" si="105"/>
        <v>1.8234230611135531</v>
      </c>
      <c r="L136" s="21">
        <f t="shared" si="105"/>
        <v>1.6865651453243264</v>
      </c>
      <c r="M136" s="21">
        <f t="shared" si="105"/>
        <v>1.5701020453537493</v>
      </c>
      <c r="N136" s="21">
        <f t="shared" si="105"/>
        <v>1.6045342408749494</v>
      </c>
    </row>
    <row r="137" spans="2:14" x14ac:dyDescent="0.2">
      <c r="B137" t="s">
        <v>74</v>
      </c>
      <c r="C137" s="21">
        <f t="shared" si="95"/>
        <v>1.3304378592084456</v>
      </c>
      <c r="D137" s="21">
        <f t="shared" ref="D137:N137" si="106">ABS(-D$13*D56*SIN(D$22)+(D76*D$13*D56*COS(D$22)))+IF(D76&lt;D$7,D$5,D$6*D$23*D76)</f>
        <v>1.4531614545599787</v>
      </c>
      <c r="E137" s="21">
        <f t="shared" si="106"/>
        <v>1.4928177097927342</v>
      </c>
      <c r="F137" s="21">
        <f t="shared" si="106"/>
        <v>1.6308211937775046</v>
      </c>
      <c r="G137" s="21">
        <f t="shared" si="106"/>
        <v>1.6613329929817524</v>
      </c>
      <c r="H137" s="21">
        <f t="shared" si="106"/>
        <v>1.7928813534548971</v>
      </c>
      <c r="I137" s="21">
        <f t="shared" si="106"/>
        <v>1.8123288388259338</v>
      </c>
      <c r="J137" s="21">
        <f t="shared" si="106"/>
        <v>1.7590450205775383</v>
      </c>
      <c r="K137" s="21">
        <f t="shared" si="106"/>
        <v>1.621151687540177</v>
      </c>
      <c r="L137" s="21">
        <f t="shared" si="106"/>
        <v>1.502818870073666</v>
      </c>
      <c r="M137" s="21">
        <f t="shared" si="106"/>
        <v>1.3982737903768443</v>
      </c>
      <c r="N137" s="21">
        <f t="shared" si="106"/>
        <v>1.4283234555862878</v>
      </c>
    </row>
    <row r="138" spans="2:14" x14ac:dyDescent="0.2">
      <c r="B138" t="s">
        <v>74</v>
      </c>
      <c r="C138" s="21">
        <f t="shared" si="95"/>
        <v>1.19561326198657</v>
      </c>
      <c r="D138" s="21">
        <f t="shared" ref="D138:N138" si="107">ABS(-D$13*D57*SIN(D$22)+(D77*D$13*D57*COS(D$22)))+IF(D77&lt;D$7,D$5,D$6*D$23*D77)</f>
        <v>1.3029750211250803</v>
      </c>
      <c r="E138" s="21">
        <f t="shared" si="107"/>
        <v>1.3380754277745328</v>
      </c>
      <c r="F138" s="21">
        <f t="shared" si="107"/>
        <v>1.4591144261608493</v>
      </c>
      <c r="G138" s="21">
        <f t="shared" si="107"/>
        <v>1.4860009787312061</v>
      </c>
      <c r="H138" s="21">
        <f t="shared" si="107"/>
        <v>1.5989482195337348</v>
      </c>
      <c r="I138" s="21">
        <f t="shared" si="107"/>
        <v>1.6163581354607297</v>
      </c>
      <c r="J138" s="21">
        <f t="shared" si="107"/>
        <v>1.5694392199369895</v>
      </c>
      <c r="K138" s="21">
        <f t="shared" si="107"/>
        <v>1.450584649768651</v>
      </c>
      <c r="L138" s="21">
        <f t="shared" si="107"/>
        <v>1.3485556779892707</v>
      </c>
      <c r="M138" s="21">
        <f t="shared" si="107"/>
        <v>1.2552958691352236</v>
      </c>
      <c r="N138" s="21">
        <f t="shared" si="107"/>
        <v>1.2814308961009948</v>
      </c>
    </row>
    <row r="139" spans="2:14" x14ac:dyDescent="0.2">
      <c r="B139" t="s">
        <v>74</v>
      </c>
      <c r="C139" s="21">
        <f t="shared" si="95"/>
        <v>1.0828559369747126</v>
      </c>
      <c r="D139" s="21">
        <f t="shared" ref="D139:N139" si="108">ABS(-D$13*D58*SIN(D$22)+(D78*D$13*D58*COS(D$22)))+IF(D78&lt;D$7,D$5,D$6*D$23*D78)</f>
        <v>1.1761476921273899</v>
      </c>
      <c r="E139" s="21">
        <f t="shared" si="108"/>
        <v>1.2069729845608093</v>
      </c>
      <c r="F139" s="21">
        <f t="shared" si="108"/>
        <v>1.3123963289264649</v>
      </c>
      <c r="G139" s="21">
        <f t="shared" si="108"/>
        <v>1.3359138124549381</v>
      </c>
      <c r="H139" s="21">
        <f t="shared" si="108"/>
        <v>1.4323597135848094</v>
      </c>
      <c r="I139" s="21">
        <f t="shared" si="108"/>
        <v>1.4478038679640897</v>
      </c>
      <c r="J139" s="21">
        <f t="shared" si="108"/>
        <v>1.4067910914017385</v>
      </c>
      <c r="K139" s="21">
        <f t="shared" si="108"/>
        <v>1.3049281615557216</v>
      </c>
      <c r="L139" s="21">
        <f t="shared" si="108"/>
        <v>1.2174577655355119</v>
      </c>
      <c r="M139" s="21">
        <f t="shared" si="108"/>
        <v>1.1349860672570404</v>
      </c>
      <c r="N139" s="21">
        <f t="shared" si="108"/>
        <v>1.157574085461206</v>
      </c>
    </row>
    <row r="140" spans="2:14" x14ac:dyDescent="0.2">
      <c r="B140" t="s">
        <v>74</v>
      </c>
      <c r="C140" s="21">
        <f t="shared" si="95"/>
        <v>0.99629052602936696</v>
      </c>
      <c r="D140" s="21">
        <f t="shared" ref="D140:N140" si="109">ABS(-D$13*D59*SIN(D$22)+(D79*D$13*D59*COS(D$22)))+IF(D79&lt;D$7,D$5,D$6*D$23*D79)</f>
        <v>1.0782904216072806</v>
      </c>
      <c r="E140" s="21">
        <f t="shared" si="109"/>
        <v>1.1056472474426391</v>
      </c>
      <c r="F140" s="21">
        <f t="shared" si="109"/>
        <v>1.1985098020848077</v>
      </c>
      <c r="G140" s="21">
        <f t="shared" si="109"/>
        <v>1.2193056229180508</v>
      </c>
      <c r="H140" s="21">
        <f t="shared" si="109"/>
        <v>1.3027044515357096</v>
      </c>
      <c r="I140" s="21">
        <f t="shared" si="109"/>
        <v>1.3165345480571338</v>
      </c>
      <c r="J140" s="21">
        <f t="shared" si="109"/>
        <v>1.2802897331713943</v>
      </c>
      <c r="K140" s="21">
        <f t="shared" si="109"/>
        <v>1.191900115445967</v>
      </c>
      <c r="L140" s="21">
        <f t="shared" si="109"/>
        <v>1.1159766871511811</v>
      </c>
      <c r="M140" s="21">
        <f t="shared" si="109"/>
        <v>1.0423283861059029</v>
      </c>
      <c r="N140" s="21">
        <f t="shared" si="109"/>
        <v>1.0620838276782079</v>
      </c>
    </row>
    <row r="141" spans="2:14" x14ac:dyDescent="0.2">
      <c r="B141" t="s">
        <v>74</v>
      </c>
      <c r="C141" s="21">
        <f t="shared" si="95"/>
        <v>0.9147924656591272</v>
      </c>
      <c r="D141" s="21">
        <f t="shared" ref="D141:N141" si="110">ABS(-D$13*D60*SIN(D$22)+(D80*D$13*D60*COS(D$22)))+IF(D80&lt;D$7,D$5,D$6*D$23*D80)</f>
        <v>0.98455229459362048</v>
      </c>
      <c r="E141" s="21">
        <f t="shared" si="110"/>
        <v>1.0080316788295234</v>
      </c>
      <c r="F141" s="21">
        <f t="shared" si="110"/>
        <v>1.0871892588882501</v>
      </c>
      <c r="G141" s="21">
        <f t="shared" si="110"/>
        <v>1.1049788975406409</v>
      </c>
      <c r="H141" s="21">
        <f t="shared" si="110"/>
        <v>1.1748508174901033</v>
      </c>
      <c r="I141" s="21">
        <f t="shared" si="110"/>
        <v>1.1868168715169567</v>
      </c>
      <c r="J141" s="21">
        <f t="shared" si="110"/>
        <v>1.1558283364823616</v>
      </c>
      <c r="K141" s="21">
        <f t="shared" si="110"/>
        <v>1.0815305196776235</v>
      </c>
      <c r="L141" s="21">
        <f t="shared" si="110"/>
        <v>1.0176934152918504</v>
      </c>
      <c r="M141" s="21">
        <f t="shared" si="110"/>
        <v>0.95412897537011865</v>
      </c>
      <c r="N141" s="21">
        <f t="shared" si="110"/>
        <v>0.97085817156111287</v>
      </c>
    </row>
    <row r="142" spans="2:14" x14ac:dyDescent="0.2">
      <c r="B142" t="s">
        <v>74</v>
      </c>
      <c r="C142" s="21">
        <f t="shared" si="95"/>
        <v>0.85949052807475401</v>
      </c>
      <c r="D142" s="21">
        <f t="shared" ref="D142:N142" si="111">ABS(-D$13*D61*SIN(D$22)+(D81*D$13*D61*COS(D$22)))+IF(D81&lt;D$7,D$5,D$6*D$23*D81)</f>
        <v>0.92103353416991118</v>
      </c>
      <c r="E142" s="21">
        <f t="shared" si="111"/>
        <v>0.94191561854598937</v>
      </c>
      <c r="F142" s="21">
        <f t="shared" si="111"/>
        <v>1.0118772652453845</v>
      </c>
      <c r="G142" s="21">
        <f t="shared" si="111"/>
        <v>1.0276515229659431</v>
      </c>
      <c r="H142" s="21">
        <f t="shared" si="111"/>
        <v>1.088413214597338</v>
      </c>
      <c r="I142" s="21">
        <f t="shared" si="111"/>
        <v>1.0991334175382497</v>
      </c>
      <c r="J142" s="21">
        <f t="shared" si="111"/>
        <v>1.0716692325851029</v>
      </c>
      <c r="K142" s="21">
        <f t="shared" si="111"/>
        <v>1.0068559245412683</v>
      </c>
      <c r="L142" s="21">
        <f t="shared" si="111"/>
        <v>0.95115307726230236</v>
      </c>
      <c r="M142" s="21">
        <f t="shared" si="111"/>
        <v>0.89433306253415978</v>
      </c>
      <c r="N142" s="21">
        <f t="shared" si="111"/>
        <v>0.90902860381010375</v>
      </c>
    </row>
    <row r="143" spans="2:14" x14ac:dyDescent="0.2">
      <c r="B143" t="s">
        <v>74</v>
      </c>
      <c r="C143" s="21">
        <f t="shared" si="95"/>
        <v>0.79208048392221908</v>
      </c>
      <c r="D143" s="21">
        <f t="shared" ref="D143:N143" si="112">ABS(-D$13*D62*SIN(D$22)+(D82*D$13*D62*COS(D$22)))+IF(D82&lt;D$7,D$5,D$6*D$23*D82)</f>
        <v>0.8409632918407306</v>
      </c>
      <c r="E143" s="21">
        <f t="shared" si="112"/>
        <v>0.85767371828832284</v>
      </c>
      <c r="F143" s="21">
        <f t="shared" si="112"/>
        <v>0.91333758129006992</v>
      </c>
      <c r="G143" s="21">
        <f t="shared" si="112"/>
        <v>0.92592585769112878</v>
      </c>
      <c r="H143" s="21">
        <f t="shared" si="112"/>
        <v>0.97353915314716344</v>
      </c>
      <c r="I143" s="21">
        <f t="shared" si="112"/>
        <v>0.98217468260852747</v>
      </c>
      <c r="J143" s="21">
        <f t="shared" si="112"/>
        <v>0.9602675621029173</v>
      </c>
      <c r="K143" s="21">
        <f t="shared" si="112"/>
        <v>0.90932772045855303</v>
      </c>
      <c r="L143" s="21">
        <f t="shared" si="112"/>
        <v>0.86553712134791705</v>
      </c>
      <c r="M143" s="21">
        <f t="shared" si="112"/>
        <v>0.81985820232202655</v>
      </c>
      <c r="N143" s="21">
        <f t="shared" si="112"/>
        <v>0.83148410914865512</v>
      </c>
    </row>
    <row r="144" spans="2:14" x14ac:dyDescent="0.2">
      <c r="B144" t="s">
        <v>74</v>
      </c>
      <c r="C144" s="21">
        <f t="shared" si="95"/>
        <v>0.74023019660457612</v>
      </c>
      <c r="D144" s="21">
        <f t="shared" ref="D144:N144" si="113">ABS(-D$13*D63*SIN(D$22)+(D83*D$13*D63*COS(D$22)))+IF(D83&lt;D$7,D$5,D$6*D$23*D83)</f>
        <v>0.77860853747391001</v>
      </c>
      <c r="E144" s="21">
        <f t="shared" si="113"/>
        <v>0.79181869394206694</v>
      </c>
      <c r="F144" s="21">
        <f t="shared" si="113"/>
        <v>0.83558976159684462</v>
      </c>
      <c r="G144" s="21">
        <f t="shared" si="113"/>
        <v>0.84551603497234984</v>
      </c>
      <c r="H144" s="21">
        <f t="shared" si="113"/>
        <v>0.88242351356743021</v>
      </c>
      <c r="I144" s="21">
        <f t="shared" si="113"/>
        <v>0.88929147572125322</v>
      </c>
      <c r="J144" s="21">
        <f t="shared" si="113"/>
        <v>0.87202427778399261</v>
      </c>
      <c r="K144" s="21">
        <f t="shared" si="113"/>
        <v>0.83242589147624002</v>
      </c>
      <c r="L144" s="21">
        <f t="shared" si="113"/>
        <v>0.79837681505735558</v>
      </c>
      <c r="M144" s="21">
        <f t="shared" si="113"/>
        <v>0.76211381348565332</v>
      </c>
      <c r="N144" s="21">
        <f t="shared" si="113"/>
        <v>0.77120739168461538</v>
      </c>
    </row>
    <row r="145" spans="2:14" x14ac:dyDescent="0.2">
      <c r="B145" t="s">
        <v>74</v>
      </c>
      <c r="C145" s="21">
        <f t="shared" si="95"/>
        <v>0.59499999999999997</v>
      </c>
      <c r="D145" s="21">
        <f t="shared" ref="D145:N145" si="114">ABS(-D$13*D64*SIN(D$22)+(D84*D$13*D64*COS(D$22)))+IF(D84&lt;D$7,D$5,D$6*D$23*D84)</f>
        <v>0.59499999999999997</v>
      </c>
      <c r="E145" s="21">
        <f t="shared" si="114"/>
        <v>0.59499999999999997</v>
      </c>
      <c r="F145" s="21">
        <f t="shared" si="114"/>
        <v>0.59499999999999997</v>
      </c>
      <c r="G145" s="21">
        <f t="shared" si="114"/>
        <v>0.59499999999999997</v>
      </c>
      <c r="H145" s="21">
        <f t="shared" si="114"/>
        <v>0.59499999999999997</v>
      </c>
      <c r="I145" s="21">
        <f t="shared" si="114"/>
        <v>0.59499999999999997</v>
      </c>
      <c r="J145" s="21">
        <f t="shared" si="114"/>
        <v>0.59499999999999997</v>
      </c>
      <c r="K145" s="21">
        <f t="shared" si="114"/>
        <v>0.59499999999999997</v>
      </c>
      <c r="L145" s="21">
        <f t="shared" si="114"/>
        <v>0.59499999999999997</v>
      </c>
      <c r="M145" s="21">
        <f t="shared" si="114"/>
        <v>0.59499999999999997</v>
      </c>
      <c r="N145" s="21">
        <f t="shared" si="114"/>
        <v>0.59499999999999997</v>
      </c>
    </row>
    <row r="146" spans="2:14" x14ac:dyDescent="0.2">
      <c r="B146" t="s">
        <v>48</v>
      </c>
      <c r="C146" s="21">
        <f>MIN(1,(C$12/C$16)*C126/C$8)</f>
        <v>0.61456455407959765</v>
      </c>
      <c r="D146" s="21">
        <f t="shared" ref="D146:N146" si="115">MIN(1,(D$12/D$16)*D126/D$8)</f>
        <v>0.61804131009383245</v>
      </c>
      <c r="E146" s="21">
        <f t="shared" si="115"/>
        <v>0.61927976313707123</v>
      </c>
      <c r="F146" s="21">
        <f t="shared" si="115"/>
        <v>0.62260171342931014</v>
      </c>
      <c r="G146" s="21">
        <f t="shared" si="115"/>
        <v>0.62332350411835913</v>
      </c>
      <c r="H146" s="21">
        <f t="shared" si="115"/>
        <v>0.62471443433842511</v>
      </c>
      <c r="I146" s="21">
        <f t="shared" si="115"/>
        <v>0.62522436166651063</v>
      </c>
      <c r="J146" s="21">
        <f t="shared" si="115"/>
        <v>0.62416647683044058</v>
      </c>
      <c r="K146" s="21">
        <f t="shared" si="115"/>
        <v>0.6223622908886226</v>
      </c>
      <c r="L146" s="21">
        <f t="shared" si="115"/>
        <v>0.62047105444843242</v>
      </c>
      <c r="M146" s="21">
        <f t="shared" si="115"/>
        <v>0.61673616171842893</v>
      </c>
      <c r="N146" s="21">
        <f t="shared" si="115"/>
        <v>0.61747965917431435</v>
      </c>
    </row>
    <row r="147" spans="2:14" x14ac:dyDescent="0.2">
      <c r="B147" t="s">
        <v>48</v>
      </c>
      <c r="C147" s="21">
        <f t="shared" ref="C147:C165" si="116">MIN(1,(C$12/C$16)*C127/C$8)</f>
        <v>0.3211873582866509</v>
      </c>
      <c r="D147" s="21">
        <f t="shared" ref="D147:N147" si="117">MIN(1,(D$12/D$16)*D127/D$8)</f>
        <v>0.32471188160657488</v>
      </c>
      <c r="E147" s="21">
        <f t="shared" si="117"/>
        <v>0.32598096083050004</v>
      </c>
      <c r="F147" s="21">
        <f t="shared" si="117"/>
        <v>0.32945619854754626</v>
      </c>
      <c r="G147" s="21">
        <f t="shared" si="117"/>
        <v>0.33022770964304909</v>
      </c>
      <c r="H147" s="21">
        <f t="shared" si="117"/>
        <v>0.33173803291295806</v>
      </c>
      <c r="I147" s="21">
        <f t="shared" si="117"/>
        <v>0.33230138753470806</v>
      </c>
      <c r="J147" s="21">
        <f t="shared" si="117"/>
        <v>0.33113871760386249</v>
      </c>
      <c r="K147" s="21">
        <f t="shared" si="117"/>
        <v>0.32920184602323754</v>
      </c>
      <c r="L147" s="21">
        <f t="shared" si="117"/>
        <v>0.32720972501611351</v>
      </c>
      <c r="M147" s="21">
        <f t="shared" si="117"/>
        <v>0.3233780648064985</v>
      </c>
      <c r="N147" s="21">
        <f t="shared" si="117"/>
        <v>0.32413663727287062</v>
      </c>
    </row>
    <row r="148" spans="2:14" x14ac:dyDescent="0.2">
      <c r="B148" t="s">
        <v>48</v>
      </c>
      <c r="C148" s="21">
        <f t="shared" si="116"/>
        <v>0.22886154202922185</v>
      </c>
      <c r="D148" s="21">
        <f t="shared" ref="D148:N148" si="118">MIN(1,(D$12/D$16)*D128/D$8)</f>
        <v>0.23269922444167232</v>
      </c>
      <c r="E148" s="21">
        <f t="shared" si="118"/>
        <v>0.23408645836927108</v>
      </c>
      <c r="F148" s="21">
        <f t="shared" si="118"/>
        <v>0.2379131452628365</v>
      </c>
      <c r="G148" s="21">
        <f t="shared" si="118"/>
        <v>0.23876898366753974</v>
      </c>
      <c r="H148" s="21">
        <f t="shared" si="118"/>
        <v>0.24045325162047215</v>
      </c>
      <c r="I148" s="21">
        <f t="shared" si="118"/>
        <v>0.24108506166472582</v>
      </c>
      <c r="J148" s="21">
        <f t="shared" si="118"/>
        <v>0.2397833131436781</v>
      </c>
      <c r="K148" s="21">
        <f t="shared" si="118"/>
        <v>0.2376315790550001</v>
      </c>
      <c r="L148" s="21">
        <f t="shared" si="118"/>
        <v>0.2354327659420668</v>
      </c>
      <c r="M148" s="21">
        <f t="shared" si="118"/>
        <v>0.23124264014082513</v>
      </c>
      <c r="N148" s="21">
        <f t="shared" si="118"/>
        <v>0.23207053932483673</v>
      </c>
    </row>
    <row r="149" spans="2:14" x14ac:dyDescent="0.2">
      <c r="B149" t="s">
        <v>48</v>
      </c>
      <c r="C149" s="21">
        <f t="shared" si="116"/>
        <v>0.18072282574277845</v>
      </c>
      <c r="D149" s="21">
        <f t="shared" ref="D149:N149" si="119">MIN(1,(D$12/D$16)*D129/D$8)</f>
        <v>0.18486118716692654</v>
      </c>
      <c r="E149" s="21">
        <f t="shared" si="119"/>
        <v>0.18636012021043974</v>
      </c>
      <c r="F149" s="21">
        <f t="shared" si="119"/>
        <v>0.19051043465008247</v>
      </c>
      <c r="G149" s="21">
        <f t="shared" si="119"/>
        <v>0.19144213125890022</v>
      </c>
      <c r="H149" s="21">
        <f t="shared" si="119"/>
        <v>0.19328054131938102</v>
      </c>
      <c r="I149" s="21">
        <f t="shared" si="119"/>
        <v>0.1939721208851404</v>
      </c>
      <c r="J149" s="21">
        <f t="shared" si="119"/>
        <v>0.19254841930465302</v>
      </c>
      <c r="K149" s="21">
        <f t="shared" si="119"/>
        <v>0.1902042332522593</v>
      </c>
      <c r="L149" s="21">
        <f t="shared" si="119"/>
        <v>0.18781657806833574</v>
      </c>
      <c r="M149" s="21">
        <f t="shared" si="119"/>
        <v>0.18328810591794564</v>
      </c>
      <c r="N149" s="21">
        <f t="shared" si="119"/>
        <v>0.18418194524754286</v>
      </c>
    </row>
    <row r="150" spans="2:14" x14ac:dyDescent="0.2">
      <c r="B150" t="s">
        <v>48</v>
      </c>
      <c r="C150" s="21">
        <f t="shared" si="116"/>
        <v>0.14690938146086313</v>
      </c>
      <c r="D150" s="21">
        <f t="shared" ref="D150:N150" si="120">MIN(1,(D$12/D$16)*D130/D$8)</f>
        <v>0.15119004885625736</v>
      </c>
      <c r="E150" s="21">
        <f t="shared" si="120"/>
        <v>0.15274242928117412</v>
      </c>
      <c r="F150" s="21">
        <f t="shared" si="120"/>
        <v>0.1570505153137538</v>
      </c>
      <c r="G150" s="21">
        <f t="shared" si="120"/>
        <v>0.15801981681009172</v>
      </c>
      <c r="H150" s="21">
        <f t="shared" si="120"/>
        <v>0.15993546906419681</v>
      </c>
      <c r="I150" s="21">
        <f t="shared" si="120"/>
        <v>0.16065732209816821</v>
      </c>
      <c r="J150" s="21">
        <f t="shared" si="120"/>
        <v>0.15917204194049456</v>
      </c>
      <c r="K150" s="21">
        <f t="shared" si="120"/>
        <v>0.15673215661060363</v>
      </c>
      <c r="L150" s="21">
        <f t="shared" si="120"/>
        <v>0.15425192206288249</v>
      </c>
      <c r="M150" s="21">
        <f t="shared" si="120"/>
        <v>0.1495613724342911</v>
      </c>
      <c r="N150" s="21">
        <f t="shared" si="120"/>
        <v>0.15048662793391487</v>
      </c>
    </row>
    <row r="151" spans="2:14" x14ac:dyDescent="0.2">
      <c r="B151" t="s">
        <v>48</v>
      </c>
      <c r="C151" s="21">
        <f t="shared" si="116"/>
        <v>0.11862976401151124</v>
      </c>
      <c r="D151" s="21">
        <f t="shared" ref="D151:N151" si="121">MIN(1,(D$12/D$16)*D131/D$8)</f>
        <v>0.12280513589922105</v>
      </c>
      <c r="E151" s="21">
        <f t="shared" si="121"/>
        <v>0.12432058338308308</v>
      </c>
      <c r="F151" s="21">
        <f t="shared" si="121"/>
        <v>0.1285326043537619</v>
      </c>
      <c r="G151" s="21">
        <f t="shared" si="121"/>
        <v>0.1294817254945573</v>
      </c>
      <c r="H151" s="21">
        <f t="shared" si="121"/>
        <v>0.13135948399621281</v>
      </c>
      <c r="I151" s="21">
        <f t="shared" si="121"/>
        <v>0.13206785230277987</v>
      </c>
      <c r="J151" s="21">
        <f t="shared" si="121"/>
        <v>0.13061080273196685</v>
      </c>
      <c r="K151" s="21">
        <f t="shared" si="121"/>
        <v>0.12822100553435739</v>
      </c>
      <c r="L151" s="21">
        <f t="shared" si="121"/>
        <v>0.12579488777324974</v>
      </c>
      <c r="M151" s="21">
        <f t="shared" si="121"/>
        <v>0.12121553359334371</v>
      </c>
      <c r="N151" s="21">
        <f t="shared" si="121"/>
        <v>0.12211847692119779</v>
      </c>
    </row>
    <row r="152" spans="2:14" x14ac:dyDescent="0.2">
      <c r="B152" t="s">
        <v>48</v>
      </c>
      <c r="C152" s="21">
        <f t="shared" si="116"/>
        <v>9.5372579333976304E-2</v>
      </c>
      <c r="D152" s="21">
        <f t="shared" ref="D152:N152" si="122">MIN(1,(D$12/D$16)*D132/D$8)</f>
        <v>9.9279118258448457E-2</v>
      </c>
      <c r="E152" s="21">
        <f t="shared" si="122"/>
        <v>0.10069783681038898</v>
      </c>
      <c r="F152" s="21">
        <f t="shared" si="122"/>
        <v>0.10464533822167547</v>
      </c>
      <c r="G152" s="21">
        <f t="shared" si="122"/>
        <v>0.10553581726670315</v>
      </c>
      <c r="H152" s="21">
        <f t="shared" si="122"/>
        <v>0.10729889212045987</v>
      </c>
      <c r="I152" s="21">
        <f t="shared" si="122"/>
        <v>0.10796452952969558</v>
      </c>
      <c r="J152" s="21">
        <f t="shared" si="122"/>
        <v>0.10659569799748234</v>
      </c>
      <c r="K152" s="21">
        <f t="shared" si="122"/>
        <v>0.10435308021403336</v>
      </c>
      <c r="L152" s="21">
        <f t="shared" si="122"/>
        <v>0.10207852587853745</v>
      </c>
      <c r="M152" s="21">
        <f t="shared" si="122"/>
        <v>9.7791197537360722E-2</v>
      </c>
      <c r="N152" s="21">
        <f t="shared" si="122"/>
        <v>9.8636305780393507E-2</v>
      </c>
    </row>
    <row r="153" spans="2:14" x14ac:dyDescent="0.2">
      <c r="B153" t="s">
        <v>48</v>
      </c>
      <c r="C153" s="21">
        <f t="shared" si="116"/>
        <v>7.7934004673152479E-2</v>
      </c>
      <c r="D153" s="21">
        <f t="shared" ref="D153:N153" si="123">MIN(1,(D$12/D$16)*D133/D$8)</f>
        <v>8.1035075302177031E-2</v>
      </c>
      <c r="E153" s="21">
        <f t="shared" si="123"/>
        <v>8.2343113256709191E-2</v>
      </c>
      <c r="F153" s="21">
        <f t="shared" si="123"/>
        <v>8.598565971079053E-2</v>
      </c>
      <c r="G153" s="21">
        <f t="shared" si="123"/>
        <v>8.6808015831922505E-2</v>
      </c>
      <c r="H153" s="21">
        <f t="shared" si="123"/>
        <v>8.8437138510319716E-2</v>
      </c>
      <c r="I153" s="21">
        <f t="shared" si="123"/>
        <v>8.9052572096734769E-2</v>
      </c>
      <c r="J153" s="21">
        <f t="shared" si="123"/>
        <v>8.7787205423263098E-2</v>
      </c>
      <c r="K153" s="21">
        <f t="shared" si="123"/>
        <v>8.5715821198080272E-2</v>
      </c>
      <c r="L153" s="21">
        <f t="shared" si="123"/>
        <v>8.3616427325321319E-2</v>
      </c>
      <c r="M153" s="21">
        <f t="shared" si="123"/>
        <v>7.9663386439301445E-2</v>
      </c>
      <c r="N153" s="21">
        <f t="shared" si="123"/>
        <v>8.0442424016380715E-2</v>
      </c>
    </row>
    <row r="154" spans="2:14" x14ac:dyDescent="0.2">
      <c r="B154" t="s">
        <v>48</v>
      </c>
      <c r="C154" s="21">
        <f t="shared" si="116"/>
        <v>6.7613466615754583E-2</v>
      </c>
      <c r="D154" s="21">
        <f t="shared" ref="D154:N154" si="124">MIN(1,(D$12/D$16)*D134/D$8)</f>
        <v>6.9848235037007433E-2</v>
      </c>
      <c r="E154" s="21">
        <f t="shared" si="124"/>
        <v>7.0846208205151917E-2</v>
      </c>
      <c r="F154" s="21">
        <f t="shared" si="124"/>
        <v>7.3216404581787645E-2</v>
      </c>
      <c r="G154" s="21">
        <f t="shared" si="124"/>
        <v>7.3801558792920066E-2</v>
      </c>
      <c r="H154" s="21">
        <f t="shared" si="124"/>
        <v>7.5169961893117379E-2</v>
      </c>
      <c r="I154" s="21">
        <f t="shared" si="124"/>
        <v>7.5749517426743657E-2</v>
      </c>
      <c r="J154" s="21">
        <f t="shared" si="124"/>
        <v>7.4558082380783541E-2</v>
      </c>
      <c r="K154" s="21">
        <f t="shared" si="124"/>
        <v>7.3020707436467519E-2</v>
      </c>
      <c r="L154" s="21">
        <f t="shared" si="124"/>
        <v>7.2451516438483868E-2</v>
      </c>
      <c r="M154" s="21">
        <f t="shared" si="124"/>
        <v>6.9160687316395686E-2</v>
      </c>
      <c r="N154" s="21">
        <f t="shared" si="124"/>
        <v>6.9568574072706071E-2</v>
      </c>
    </row>
    <row r="155" spans="2:14" x14ac:dyDescent="0.2">
      <c r="B155" t="s">
        <v>48</v>
      </c>
      <c r="C155" s="21">
        <f t="shared" si="116"/>
        <v>5.9473067136059869E-2</v>
      </c>
      <c r="D155" s="21">
        <f t="shared" ref="D155:N155" si="125">MIN(1,(D$12/D$16)*D135/D$8)</f>
        <v>6.1491459073283891E-2</v>
      </c>
      <c r="E155" s="21">
        <f t="shared" si="125"/>
        <v>6.2411112585354381E-2</v>
      </c>
      <c r="F155" s="21">
        <f t="shared" si="125"/>
        <v>6.4564725691164782E-2</v>
      </c>
      <c r="G155" s="21">
        <f t="shared" si="125"/>
        <v>6.5101320264907017E-2</v>
      </c>
      <c r="H155" s="21">
        <f t="shared" si="125"/>
        <v>6.5120903443123934E-2</v>
      </c>
      <c r="I155" s="21">
        <f t="shared" si="125"/>
        <v>6.5619048325068083E-2</v>
      </c>
      <c r="J155" s="21">
        <f t="shared" si="125"/>
        <v>6.4792239776559193E-2</v>
      </c>
      <c r="K155" s="21">
        <f t="shared" si="125"/>
        <v>6.4384993232154894E-2</v>
      </c>
      <c r="L155" s="21">
        <f t="shared" si="125"/>
        <v>6.3940351115802416E-2</v>
      </c>
      <c r="M155" s="21">
        <f t="shared" si="125"/>
        <v>6.0886119053252565E-2</v>
      </c>
      <c r="N155" s="21">
        <f t="shared" si="125"/>
        <v>6.1247289812941613E-2</v>
      </c>
    </row>
    <row r="156" spans="2:14" x14ac:dyDescent="0.2">
      <c r="B156" t="s">
        <v>48</v>
      </c>
      <c r="C156" s="21">
        <f t="shared" si="116"/>
        <v>5.2918222985603836E-2</v>
      </c>
      <c r="D156" s="21">
        <f t="shared" ref="D156:N156" si="126">MIN(1,(D$12/D$16)*D136/D$8)</f>
        <v>5.4721759941564682E-2</v>
      </c>
      <c r="E156" s="21">
        <f t="shared" si="126"/>
        <v>5.5563548755241811E-2</v>
      </c>
      <c r="F156" s="21">
        <f t="shared" si="126"/>
        <v>5.7501344154640095E-2</v>
      </c>
      <c r="G156" s="21">
        <f t="shared" si="126"/>
        <v>5.7989440495260516E-2</v>
      </c>
      <c r="H156" s="21">
        <f t="shared" si="126"/>
        <v>5.7913258563711385E-2</v>
      </c>
      <c r="I156" s="21">
        <f t="shared" si="126"/>
        <v>5.8375350548128903E-2</v>
      </c>
      <c r="J156" s="21">
        <f t="shared" si="126"/>
        <v>5.7622744434467361E-2</v>
      </c>
      <c r="K156" s="21">
        <f t="shared" si="126"/>
        <v>5.7337546024049044E-2</v>
      </c>
      <c r="L156" s="21">
        <f t="shared" si="126"/>
        <v>5.701710398786989E-2</v>
      </c>
      <c r="M156" s="21">
        <f t="shared" si="126"/>
        <v>5.4198125102969542E-2</v>
      </c>
      <c r="N156" s="21">
        <f t="shared" si="126"/>
        <v>5.4512874165803603E-2</v>
      </c>
    </row>
    <row r="157" spans="2:14" x14ac:dyDescent="0.2">
      <c r="B157" t="s">
        <v>48</v>
      </c>
      <c r="C157" s="21">
        <f t="shared" si="116"/>
        <v>4.7145343039651656E-2</v>
      </c>
      <c r="D157" s="21">
        <f t="shared" ref="D157:N157" si="127">MIN(1,(D$12/D$16)*D137/D$8)</f>
        <v>4.8693062401747388E-2</v>
      </c>
      <c r="E157" s="21">
        <f t="shared" si="127"/>
        <v>4.9442014121490879E-2</v>
      </c>
      <c r="F157" s="21">
        <f t="shared" si="127"/>
        <v>5.1121838818220071E-2</v>
      </c>
      <c r="G157" s="21">
        <f t="shared" si="127"/>
        <v>5.1551818332728552E-2</v>
      </c>
      <c r="H157" s="21">
        <f t="shared" si="127"/>
        <v>5.1360675484497659E-2</v>
      </c>
      <c r="I157" s="21">
        <f t="shared" si="127"/>
        <v>5.1779406815018469E-2</v>
      </c>
      <c r="J157" s="21">
        <f t="shared" si="127"/>
        <v>5.1115994135040324E-2</v>
      </c>
      <c r="K157" s="21">
        <f t="shared" si="127"/>
        <v>5.0977121809315018E-2</v>
      </c>
      <c r="L157" s="21">
        <f t="shared" si="127"/>
        <v>5.0805259451419442E-2</v>
      </c>
      <c r="M157" s="21">
        <f t="shared" si="127"/>
        <v>4.8266810455605304E-2</v>
      </c>
      <c r="N157" s="21">
        <f t="shared" si="127"/>
        <v>4.8526241957904913E-2</v>
      </c>
    </row>
    <row r="158" spans="2:14" x14ac:dyDescent="0.2">
      <c r="B158" t="s">
        <v>48</v>
      </c>
      <c r="C158" s="21">
        <f t="shared" si="116"/>
        <v>4.2367703977283164E-2</v>
      </c>
      <c r="D158" s="21">
        <f t="shared" ref="D158:N158" si="128">MIN(1,(D$12/D$16)*D138/D$8)</f>
        <v>4.3660560781095883E-2</v>
      </c>
      <c r="E158" s="21">
        <f t="shared" si="128"/>
        <v>4.4316960980342199E-2</v>
      </c>
      <c r="F158" s="21">
        <f t="shared" si="128"/>
        <v>4.5739295513295489E-2</v>
      </c>
      <c r="G158" s="21">
        <f t="shared" si="128"/>
        <v>4.6111196744678971E-2</v>
      </c>
      <c r="H158" s="21">
        <f t="shared" si="128"/>
        <v>4.5805072634469458E-2</v>
      </c>
      <c r="I158" s="21">
        <f t="shared" si="128"/>
        <v>4.6180397101115871E-2</v>
      </c>
      <c r="J158" s="21">
        <f t="shared" si="128"/>
        <v>4.5606249426897595E-2</v>
      </c>
      <c r="K158" s="21">
        <f t="shared" si="128"/>
        <v>4.5613640570661571E-2</v>
      </c>
      <c r="L158" s="21">
        <f t="shared" si="128"/>
        <v>4.5590138951057554E-2</v>
      </c>
      <c r="M158" s="21">
        <f t="shared" si="128"/>
        <v>4.3331376300005574E-2</v>
      </c>
      <c r="N158" s="21">
        <f t="shared" si="128"/>
        <v>4.3535674971470206E-2</v>
      </c>
    </row>
    <row r="159" spans="2:14" x14ac:dyDescent="0.2">
      <c r="B159" t="s">
        <v>48</v>
      </c>
      <c r="C159" s="21">
        <f t="shared" si="116"/>
        <v>3.8372039894873249E-2</v>
      </c>
      <c r="D159" s="21">
        <f t="shared" ref="D159:N159" si="129">MIN(1,(D$12/D$16)*D139/D$8)</f>
        <v>3.9410784525503222E-2</v>
      </c>
      <c r="E159" s="21">
        <f t="shared" si="129"/>
        <v>3.9974857583380992E-2</v>
      </c>
      <c r="F159" s="21">
        <f t="shared" si="129"/>
        <v>4.1140079518831627E-2</v>
      </c>
      <c r="G159" s="21">
        <f t="shared" si="129"/>
        <v>4.1453932750865556E-2</v>
      </c>
      <c r="H159" s="21">
        <f t="shared" si="129"/>
        <v>4.1032811393087038E-2</v>
      </c>
      <c r="I159" s="21">
        <f t="shared" si="129"/>
        <v>4.1364692688019448E-2</v>
      </c>
      <c r="J159" s="21">
        <f t="shared" si="129"/>
        <v>4.0879866254763933E-2</v>
      </c>
      <c r="K159" s="21">
        <f t="shared" si="129"/>
        <v>4.103347167035714E-2</v>
      </c>
      <c r="L159" s="21">
        <f t="shared" si="129"/>
        <v>4.1158158764765251E-2</v>
      </c>
      <c r="M159" s="21">
        <f t="shared" si="129"/>
        <v>3.9178419673649385E-2</v>
      </c>
      <c r="N159" s="21">
        <f t="shared" si="129"/>
        <v>3.9327730659042916E-2</v>
      </c>
    </row>
    <row r="160" spans="2:14" x14ac:dyDescent="0.2">
      <c r="B160" t="s">
        <v>48</v>
      </c>
      <c r="C160" s="21">
        <f t="shared" si="116"/>
        <v>3.5304511437125624E-2</v>
      </c>
      <c r="D160" s="21">
        <f t="shared" ref="D160:N160" si="130">MIN(1,(D$12/D$16)*D140/D$8)</f>
        <v>3.6131747523146726E-2</v>
      </c>
      <c r="E160" s="21">
        <f t="shared" si="130"/>
        <v>3.6618956529552653E-2</v>
      </c>
      <c r="F160" s="21">
        <f t="shared" si="130"/>
        <v>3.7570044562834852E-2</v>
      </c>
      <c r="G160" s="21">
        <f t="shared" si="130"/>
        <v>3.7835534616049236E-2</v>
      </c>
      <c r="H160" s="21">
        <f t="shared" si="130"/>
        <v>3.7318576858755455E-2</v>
      </c>
      <c r="I160" s="21">
        <f t="shared" si="130"/>
        <v>3.7614243336787832E-2</v>
      </c>
      <c r="J160" s="21">
        <f t="shared" si="130"/>
        <v>3.7203870126334047E-2</v>
      </c>
      <c r="K160" s="21">
        <f t="shared" si="130"/>
        <v>3.7479304272765586E-2</v>
      </c>
      <c r="L160" s="21">
        <f t="shared" si="130"/>
        <v>3.7727424283454783E-2</v>
      </c>
      <c r="M160" s="21">
        <f t="shared" si="130"/>
        <v>3.5979982597765595E-2</v>
      </c>
      <c r="N160" s="21">
        <f t="shared" si="130"/>
        <v>3.6083519177618747E-2</v>
      </c>
    </row>
    <row r="161" spans="2:14" x14ac:dyDescent="0.2">
      <c r="B161" t="s">
        <v>48</v>
      </c>
      <c r="C161" s="21">
        <f t="shared" si="116"/>
        <v>3.241654941272324E-2</v>
      </c>
      <c r="D161" s="21">
        <f t="shared" ref="D161:N161" si="131">MIN(1,(D$12/D$16)*D141/D$8)</f>
        <v>3.2990736279161333E-2</v>
      </c>
      <c r="E161" s="21">
        <f t="shared" si="131"/>
        <v>3.3385935987133498E-2</v>
      </c>
      <c r="F161" s="21">
        <f t="shared" si="131"/>
        <v>3.4080446262196418E-2</v>
      </c>
      <c r="G161" s="21">
        <f t="shared" si="131"/>
        <v>3.42879312143652E-2</v>
      </c>
      <c r="H161" s="21">
        <f t="shared" si="131"/>
        <v>3.3655953565208382E-2</v>
      </c>
      <c r="I161" s="21">
        <f t="shared" si="131"/>
        <v>3.3908125439870165E-2</v>
      </c>
      <c r="J161" s="21">
        <f t="shared" si="131"/>
        <v>3.3587153130025027E-2</v>
      </c>
      <c r="K161" s="21">
        <f t="shared" si="131"/>
        <v>3.4008731857629836E-2</v>
      </c>
      <c r="L161" s="21">
        <f t="shared" si="131"/>
        <v>3.4404796902350016E-2</v>
      </c>
      <c r="M161" s="21">
        <f t="shared" si="131"/>
        <v>3.2935439912650362E-2</v>
      </c>
      <c r="N161" s="21">
        <f t="shared" si="131"/>
        <v>3.2984194410393887E-2</v>
      </c>
    </row>
    <row r="162" spans="2:14" x14ac:dyDescent="0.2">
      <c r="B162" t="s">
        <v>48</v>
      </c>
      <c r="C162" s="21">
        <f t="shared" si="116"/>
        <v>3.0456872152994731E-2</v>
      </c>
      <c r="D162" s="21">
        <f t="shared" ref="D162:N162" si="132">MIN(1,(D$12/D$16)*D142/D$8)</f>
        <v>3.0862326558900848E-2</v>
      </c>
      <c r="E162" s="21">
        <f t="shared" si="132"/>
        <v>3.1196176872707065E-2</v>
      </c>
      <c r="F162" s="21">
        <f t="shared" si="132"/>
        <v>3.1719618714222651E-2</v>
      </c>
      <c r="G162" s="21">
        <f t="shared" si="132"/>
        <v>3.1888432267999874E-2</v>
      </c>
      <c r="H162" s="21">
        <f t="shared" si="132"/>
        <v>3.1179775393530569E-2</v>
      </c>
      <c r="I162" s="21">
        <f t="shared" si="132"/>
        <v>3.1402952461741837E-2</v>
      </c>
      <c r="J162" s="21">
        <f t="shared" si="132"/>
        <v>3.1141578280661535E-2</v>
      </c>
      <c r="K162" s="21">
        <f t="shared" si="132"/>
        <v>3.1660588891376455E-2</v>
      </c>
      <c r="L162" s="21">
        <f t="shared" si="132"/>
        <v>3.2155291519568502E-2</v>
      </c>
      <c r="M162" s="21">
        <f t="shared" si="132"/>
        <v>3.0871353457811435E-2</v>
      </c>
      <c r="N162" s="21">
        <f t="shared" si="132"/>
        <v>3.0883580188101657E-2</v>
      </c>
    </row>
    <row r="163" spans="2:14" x14ac:dyDescent="0.2">
      <c r="B163" t="s">
        <v>48</v>
      </c>
      <c r="C163" s="21">
        <f t="shared" si="116"/>
        <v>2.8068132510708735E-2</v>
      </c>
      <c r="D163" s="21">
        <f t="shared" ref="D163:N163" si="133">MIN(1,(D$12/D$16)*D143/D$8)</f>
        <v>2.8179303764686688E-2</v>
      </c>
      <c r="E163" s="21">
        <f t="shared" si="133"/>
        <v>2.8406091254859551E-2</v>
      </c>
      <c r="F163" s="21">
        <f t="shared" si="133"/>
        <v>2.8630665823750703E-2</v>
      </c>
      <c r="G163" s="21">
        <f t="shared" si="133"/>
        <v>2.873184473366636E-2</v>
      </c>
      <c r="H163" s="21">
        <f t="shared" si="133"/>
        <v>2.7888977940392193E-2</v>
      </c>
      <c r="I163" s="21">
        <f t="shared" si="133"/>
        <v>2.8061365776833571E-2</v>
      </c>
      <c r="J163" s="21">
        <f t="shared" si="133"/>
        <v>2.7904363162010691E-2</v>
      </c>
      <c r="K163" s="21">
        <f t="shared" si="133"/>
        <v>2.8593814093200703E-2</v>
      </c>
      <c r="L163" s="21">
        <f t="shared" si="133"/>
        <v>2.9260903553041031E-2</v>
      </c>
      <c r="M163" s="21">
        <f t="shared" si="133"/>
        <v>2.8300566544471703E-2</v>
      </c>
      <c r="N163" s="21">
        <f t="shared" si="133"/>
        <v>2.8249062848399821E-2</v>
      </c>
    </row>
    <row r="164" spans="2:14" x14ac:dyDescent="0.2">
      <c r="B164" t="s">
        <v>48</v>
      </c>
      <c r="C164" s="21">
        <f t="shared" si="116"/>
        <v>2.6230767792487963E-2</v>
      </c>
      <c r="D164" s="21">
        <f t="shared" ref="D164:N164" si="134">MIN(1,(D$12/D$16)*D144/D$8)</f>
        <v>2.6089897982623327E-2</v>
      </c>
      <c r="E164" s="21">
        <f t="shared" si="134"/>
        <v>2.6224977631716117E-2</v>
      </c>
      <c r="F164" s="21">
        <f t="shared" si="134"/>
        <v>2.6193481709397476E-2</v>
      </c>
      <c r="G164" s="21">
        <f t="shared" si="134"/>
        <v>2.6236696205058928E-2</v>
      </c>
      <c r="H164" s="21">
        <f t="shared" si="134"/>
        <v>2.5278788042996478E-2</v>
      </c>
      <c r="I164" s="21">
        <f t="shared" si="134"/>
        <v>2.5407632495838411E-2</v>
      </c>
      <c r="J164" s="21">
        <f t="shared" si="134"/>
        <v>2.5340106334620395E-2</v>
      </c>
      <c r="K164" s="21">
        <f t="shared" si="134"/>
        <v>2.6175635749051566E-2</v>
      </c>
      <c r="L164" s="21">
        <f t="shared" si="134"/>
        <v>2.6990439125241083E-2</v>
      </c>
      <c r="M164" s="21">
        <f t="shared" si="134"/>
        <v>2.6307296349448703E-2</v>
      </c>
      <c r="N164" s="21">
        <f t="shared" si="134"/>
        <v>2.6201205575841321E-2</v>
      </c>
    </row>
    <row r="165" spans="2:14" x14ac:dyDescent="0.2">
      <c r="B165" t="s">
        <v>48</v>
      </c>
      <c r="C165" s="21">
        <f t="shared" si="116"/>
        <v>2.1084396324441774E-2</v>
      </c>
      <c r="D165" s="21">
        <f t="shared" ref="D165:N165" si="135">MIN(1,(D$12/D$16)*D145/D$8)</f>
        <v>1.9937476347260123E-2</v>
      </c>
      <c r="E165" s="21">
        <f t="shared" si="135"/>
        <v>1.9706356783757293E-2</v>
      </c>
      <c r="F165" s="21">
        <f t="shared" si="135"/>
        <v>1.8651642628205164E-2</v>
      </c>
      <c r="G165" s="21">
        <f t="shared" si="135"/>
        <v>1.8463084786464835E-2</v>
      </c>
      <c r="H165" s="21">
        <f t="shared" si="135"/>
        <v>1.7044966112446595E-2</v>
      </c>
      <c r="I165" s="21">
        <f t="shared" si="135"/>
        <v>1.6999534739454106E-2</v>
      </c>
      <c r="J165" s="21">
        <f t="shared" si="135"/>
        <v>1.7290072826199362E-2</v>
      </c>
      <c r="K165" s="21">
        <f t="shared" si="135"/>
        <v>1.8709777567184459E-2</v>
      </c>
      <c r="L165" s="21">
        <f t="shared" si="135"/>
        <v>2.0114951958324013E-2</v>
      </c>
      <c r="M165" s="21">
        <f t="shared" si="135"/>
        <v>2.0538718825120261E-2</v>
      </c>
      <c r="N165" s="21">
        <f t="shared" si="135"/>
        <v>2.0214688663151438E-2</v>
      </c>
    </row>
    <row r="166" spans="2:14" s="1" customFormat="1" x14ac:dyDescent="0.2">
      <c r="B166" s="1" t="s">
        <v>33</v>
      </c>
      <c r="C166" s="25">
        <f>2*(SUMPRODUCT(C$25:C$43,C$146:C$164)+C$165/2)*C$21</f>
        <v>5.8116800797583447E-2</v>
      </c>
      <c r="D166" s="25">
        <f t="shared" ref="D166:N166" si="136">2*(SUMPRODUCT(D$25:D$43,D$146:D$164)+D$165/2)*D$21</f>
        <v>5.9434819553400769E-2</v>
      </c>
      <c r="E166" s="25">
        <f t="shared" si="136"/>
        <v>6.0073238857783741E-2</v>
      </c>
      <c r="F166" s="25">
        <f t="shared" si="136"/>
        <v>6.1514528639070525E-2</v>
      </c>
      <c r="G166" s="25">
        <f t="shared" si="136"/>
        <v>6.1880683727975144E-2</v>
      </c>
      <c r="H166" s="25">
        <f t="shared" si="136"/>
        <v>6.1806061481229392E-2</v>
      </c>
      <c r="I166" s="25">
        <f t="shared" si="136"/>
        <v>6.2160721743227766E-2</v>
      </c>
      <c r="J166" s="25">
        <f t="shared" si="136"/>
        <v>6.158433665070915E-2</v>
      </c>
      <c r="K166" s="25">
        <f t="shared" si="136"/>
        <v>6.1391330460146255E-2</v>
      </c>
      <c r="L166" s="25">
        <f t="shared" si="136"/>
        <v>6.1214308970922664E-2</v>
      </c>
      <c r="M166" s="25">
        <f t="shared" si="136"/>
        <v>5.9059641108936106E-2</v>
      </c>
      <c r="N166" s="25">
        <f t="shared" si="136"/>
        <v>5.9287010698527459E-2</v>
      </c>
    </row>
    <row r="167" spans="2:14" s="1" customFormat="1" x14ac:dyDescent="0.2">
      <c r="B167" s="1" t="s">
        <v>30</v>
      </c>
      <c r="C167" s="24">
        <f>(C125+C166)/2</f>
        <v>6.4363327864231615E-2</v>
      </c>
      <c r="D167" s="24">
        <f t="shared" ref="D167:N167" si="137">(D125+D166)/2</f>
        <v>6.3441722128038641E-2</v>
      </c>
      <c r="E167" s="24">
        <f t="shared" si="137"/>
        <v>6.3263815606882476E-2</v>
      </c>
      <c r="F167" s="24">
        <f t="shared" si="137"/>
        <v>6.241848888739647E-2</v>
      </c>
      <c r="G167" s="24">
        <f t="shared" si="137"/>
        <v>6.2265438629187826E-2</v>
      </c>
      <c r="H167" s="24">
        <f t="shared" si="137"/>
        <v>6.1158142994370765E-2</v>
      </c>
      <c r="I167" s="24">
        <f t="shared" si="137"/>
        <v>6.1121054765620617E-2</v>
      </c>
      <c r="J167" s="24">
        <f t="shared" si="137"/>
        <v>6.1349131929789261E-2</v>
      </c>
      <c r="K167" s="24">
        <f t="shared" si="137"/>
        <v>6.2465384737184604E-2</v>
      </c>
      <c r="L167" s="24">
        <f t="shared" si="137"/>
        <v>6.3608725557350865E-2</v>
      </c>
      <c r="M167" s="24">
        <f t="shared" si="137"/>
        <v>6.3921915565781418E-2</v>
      </c>
      <c r="N167" s="24">
        <f t="shared" si="137"/>
        <v>6.3663722010463164E-2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75"/>
  <sheetViews>
    <sheetView workbookViewId="0">
      <selection activeCell="B3" sqref="B3"/>
    </sheetView>
  </sheetViews>
  <sheetFormatPr baseColWidth="10" defaultColWidth="8.83203125" defaultRowHeight="16" x14ac:dyDescent="0.2"/>
  <cols>
    <col min="1" max="1" width="8.1640625" style="8" customWidth="1"/>
    <col min="2" max="3" width="8.83203125" style="8" customWidth="1"/>
    <col min="4" max="4" width="9.1640625" style="9" customWidth="1"/>
    <col min="5" max="5" width="4.6640625" style="9" customWidth="1"/>
    <col min="6" max="6" width="8.1640625" style="9" customWidth="1"/>
    <col min="7" max="7" width="7.6640625" style="9" customWidth="1"/>
    <col min="8" max="10" width="7.5" style="8" customWidth="1"/>
    <col min="11" max="11" width="7.6640625" style="8" customWidth="1"/>
    <col min="12" max="13" width="7.5" style="8" customWidth="1"/>
    <col min="14" max="14" width="7.83203125" style="8" customWidth="1"/>
    <col min="15" max="15" width="7" style="8" customWidth="1"/>
    <col min="16" max="16" width="7.5" style="8" customWidth="1"/>
    <col min="17" max="17" width="7.1640625" style="8" customWidth="1"/>
    <col min="18" max="16384" width="8.83203125" style="8"/>
  </cols>
  <sheetData>
    <row r="1" spans="1:17" x14ac:dyDescent="0.2">
      <c r="A1" s="7" t="s">
        <v>21</v>
      </c>
    </row>
    <row r="3" spans="1:17" x14ac:dyDescent="0.2">
      <c r="A3" s="8" t="s">
        <v>0</v>
      </c>
      <c r="B3" s="19">
        <f>'Input Wind Farm'!B3</f>
        <v>56.27</v>
      </c>
      <c r="C3" s="7" t="s">
        <v>22</v>
      </c>
    </row>
    <row r="5" spans="1:17" x14ac:dyDescent="0.2">
      <c r="A5" s="8" t="s">
        <v>67</v>
      </c>
    </row>
    <row r="7" spans="1:17" x14ac:dyDescent="0.2">
      <c r="B7" s="8" t="s">
        <v>1</v>
      </c>
      <c r="C7" s="8" t="s">
        <v>2</v>
      </c>
      <c r="F7" s="7" t="s">
        <v>3</v>
      </c>
      <c r="J7" s="7"/>
    </row>
    <row r="8" spans="1:17" x14ac:dyDescent="0.2">
      <c r="A8" s="8">
        <v>1</v>
      </c>
      <c r="B8" s="15">
        <f t="shared" ref="B8:B71" si="0">ASIN(0.39795*COS(0.2163108+2*ATAN(0.9671396*TAN(0.0086*(A8-186)))))</f>
        <v>-0.40270065067443078</v>
      </c>
      <c r="C8" s="15">
        <f t="shared" ref="C8:C71" si="1">24-(24/PI())*ACOS((SIN(0.8333*PI()/180)+SIN($B$3*PI()/180)*SIN(B8))/(COS($B$3*PI()/180)*COS(B8)))</f>
        <v>6.9925167364709324</v>
      </c>
      <c r="D8" s="9">
        <v>39814</v>
      </c>
      <c r="F8" s="10" t="s">
        <v>4</v>
      </c>
      <c r="G8" s="10" t="s">
        <v>5</v>
      </c>
      <c r="H8" s="10" t="s">
        <v>6</v>
      </c>
      <c r="I8" s="10" t="s">
        <v>7</v>
      </c>
      <c r="J8" s="10" t="s">
        <v>8</v>
      </c>
      <c r="K8" s="10" t="s">
        <v>9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</row>
    <row r="9" spans="1:17" x14ac:dyDescent="0.2">
      <c r="A9" s="8">
        <f t="shared" ref="A9:A72" si="2">A8+1</f>
        <v>2</v>
      </c>
      <c r="B9" s="15">
        <f t="shared" si="0"/>
        <v>-0.4012979990256228</v>
      </c>
      <c r="C9" s="15">
        <f t="shared" si="1"/>
        <v>7.0162287087005595</v>
      </c>
      <c r="D9" s="9">
        <f t="shared" ref="D9:D72" si="3">D8+1</f>
        <v>39815</v>
      </c>
      <c r="F9" s="16">
        <f>SUM(C8:C38)</f>
        <v>236.05622894974078</v>
      </c>
      <c r="G9" s="16">
        <f>SUM(C39:C66)</f>
        <v>266.13839529803181</v>
      </c>
      <c r="H9" s="16">
        <f>SUM(C67:C97)</f>
        <v>365.46809388291047</v>
      </c>
      <c r="I9" s="16">
        <f>SUM(C98:C127)</f>
        <v>425.19198756365887</v>
      </c>
      <c r="J9" s="16">
        <f>SUM(C128:C158)</f>
        <v>506.22296755829473</v>
      </c>
      <c r="K9" s="16">
        <f>SUM(C159:C188)</f>
        <v>527.00371517331996</v>
      </c>
      <c r="L9" s="16">
        <f>SUM(C189:C219)</f>
        <v>528.06199115910169</v>
      </c>
      <c r="M9" s="16">
        <f>SUM(C220:C250)</f>
        <v>469.1733446601296</v>
      </c>
      <c r="N9" s="16">
        <f>SUM(C251:C280)</f>
        <v>384.96261478719265</v>
      </c>
      <c r="O9" s="16">
        <f>SUM(C281:C311)</f>
        <v>324.59846028549822</v>
      </c>
      <c r="P9" s="16">
        <f>SUM(C312:C341)</f>
        <v>248.65051299270647</v>
      </c>
      <c r="Q9" s="16">
        <f>SUM(C342:C372)</f>
        <v>217.58640240648359</v>
      </c>
    </row>
    <row r="10" spans="1:17" x14ac:dyDescent="0.2">
      <c r="A10" s="8">
        <f t="shared" si="2"/>
        <v>3</v>
      </c>
      <c r="B10" s="15">
        <f t="shared" si="0"/>
        <v>-0.39976204406913618</v>
      </c>
      <c r="C10" s="15">
        <f t="shared" si="1"/>
        <v>7.0420982504178866</v>
      </c>
      <c r="D10" s="9">
        <f t="shared" si="3"/>
        <v>39816</v>
      </c>
    </row>
    <row r="11" spans="1:17" x14ac:dyDescent="0.2">
      <c r="A11" s="8">
        <f t="shared" si="2"/>
        <v>4</v>
      </c>
      <c r="B11" s="15">
        <f t="shared" si="0"/>
        <v>-0.39809353943540499</v>
      </c>
      <c r="C11" s="15">
        <f t="shared" si="1"/>
        <v>7.0700880546656393</v>
      </c>
      <c r="D11" s="9">
        <f t="shared" si="3"/>
        <v>39817</v>
      </c>
    </row>
    <row r="12" spans="1:17" x14ac:dyDescent="0.2">
      <c r="A12" s="8">
        <f t="shared" si="2"/>
        <v>5</v>
      </c>
      <c r="B12" s="15">
        <f t="shared" si="0"/>
        <v>-0.39629330457846768</v>
      </c>
      <c r="C12" s="15">
        <f t="shared" si="1"/>
        <v>7.1001583807895265</v>
      </c>
      <c r="D12" s="9">
        <f t="shared" si="3"/>
        <v>39818</v>
      </c>
      <c r="F12" s="7" t="s">
        <v>16</v>
      </c>
    </row>
    <row r="13" spans="1:17" x14ac:dyDescent="0.2">
      <c r="A13" s="8">
        <f t="shared" si="2"/>
        <v>6</v>
      </c>
      <c r="B13" s="15">
        <f t="shared" si="0"/>
        <v>-0.39436222344644489</v>
      </c>
      <c r="C13" s="15">
        <f t="shared" si="1"/>
        <v>7.1322672613248912</v>
      </c>
      <c r="D13" s="9">
        <f t="shared" si="3"/>
        <v>39819</v>
      </c>
      <c r="F13" s="16">
        <f t="shared" ref="F13:Q13" si="4">F17-F9</f>
        <v>507.94377105025922</v>
      </c>
      <c r="G13" s="16">
        <f t="shared" si="4"/>
        <v>405.86160470196819</v>
      </c>
      <c r="H13" s="16">
        <f t="shared" si="4"/>
        <v>378.53190611708953</v>
      </c>
      <c r="I13" s="16">
        <f t="shared" si="4"/>
        <v>294.80801243634113</v>
      </c>
      <c r="J13" s="16">
        <f t="shared" si="4"/>
        <v>237.77703244170527</v>
      </c>
      <c r="K13" s="16">
        <f t="shared" si="4"/>
        <v>192.99628482668004</v>
      </c>
      <c r="L13" s="16">
        <f t="shared" si="4"/>
        <v>215.93800884089831</v>
      </c>
      <c r="M13" s="16">
        <f t="shared" si="4"/>
        <v>274.8266553398704</v>
      </c>
      <c r="N13" s="16">
        <f t="shared" si="4"/>
        <v>335.03738521280735</v>
      </c>
      <c r="O13" s="16">
        <f t="shared" si="4"/>
        <v>419.40153971450178</v>
      </c>
      <c r="P13" s="16">
        <f t="shared" si="4"/>
        <v>471.34948700729353</v>
      </c>
      <c r="Q13" s="16">
        <f t="shared" si="4"/>
        <v>526.41359759351644</v>
      </c>
    </row>
    <row r="14" spans="1:17" x14ac:dyDescent="0.2">
      <c r="A14" s="8">
        <f t="shared" si="2"/>
        <v>7</v>
      </c>
      <c r="B14" s="15">
        <f t="shared" si="0"/>
        <v>-0.39230124306200953</v>
      </c>
      <c r="C14" s="15">
        <f t="shared" si="1"/>
        <v>7.1663707136923414</v>
      </c>
      <c r="D14" s="9">
        <f t="shared" si="3"/>
        <v>39820</v>
      </c>
    </row>
    <row r="15" spans="1:17" x14ac:dyDescent="0.2">
      <c r="A15" s="8">
        <f t="shared" si="2"/>
        <v>8</v>
      </c>
      <c r="B15" s="15">
        <f t="shared" si="0"/>
        <v>-0.39011137201880836</v>
      </c>
      <c r="C15" s="15">
        <f t="shared" si="1"/>
        <v>7.2024229546271066</v>
      </c>
      <c r="D15" s="9">
        <f t="shared" si="3"/>
        <v>39821</v>
      </c>
    </row>
    <row r="16" spans="1:17" x14ac:dyDescent="0.2">
      <c r="A16" s="8">
        <f t="shared" si="2"/>
        <v>9</v>
      </c>
      <c r="B16" s="15">
        <f t="shared" si="0"/>
        <v>-0.38779367890004862</v>
      </c>
      <c r="C16" s="15">
        <f t="shared" si="1"/>
        <v>7.2403766153602831</v>
      </c>
      <c r="D16" s="9">
        <f t="shared" si="3"/>
        <v>39822</v>
      </c>
      <c r="F16" s="7" t="s">
        <v>17</v>
      </c>
    </row>
    <row r="17" spans="1:17" x14ac:dyDescent="0.2">
      <c r="A17" s="8">
        <f t="shared" si="2"/>
        <v>10</v>
      </c>
      <c r="B17" s="15">
        <f t="shared" si="0"/>
        <v>-0.38534929062564854</v>
      </c>
      <c r="C17" s="15">
        <f t="shared" si="1"/>
        <v>7.280182955689618</v>
      </c>
      <c r="D17" s="9">
        <f t="shared" si="3"/>
        <v>39823</v>
      </c>
      <c r="F17" s="16">
        <f>31*24</f>
        <v>744</v>
      </c>
      <c r="G17" s="16">
        <f>28*24</f>
        <v>672</v>
      </c>
      <c r="H17" s="16">
        <f>31*24</f>
        <v>744</v>
      </c>
      <c r="I17" s="16">
        <f>30*24</f>
        <v>720</v>
      </c>
      <c r="J17" s="16">
        <f>31*24</f>
        <v>744</v>
      </c>
      <c r="K17" s="16">
        <f>30*24</f>
        <v>720</v>
      </c>
      <c r="L17" s="16">
        <f>31*24</f>
        <v>744</v>
      </c>
      <c r="M17" s="16">
        <f>31*24</f>
        <v>744</v>
      </c>
      <c r="N17" s="16">
        <f>30*24</f>
        <v>720</v>
      </c>
      <c r="O17" s="16">
        <f>31*24</f>
        <v>744</v>
      </c>
      <c r="P17" s="16">
        <f>30*24</f>
        <v>720</v>
      </c>
      <c r="Q17" s="16">
        <f>31*24</f>
        <v>744</v>
      </c>
    </row>
    <row r="18" spans="1:17" x14ac:dyDescent="0.2">
      <c r="A18" s="8">
        <f t="shared" si="2"/>
        <v>11</v>
      </c>
      <c r="B18" s="15">
        <f t="shared" si="0"/>
        <v>-0.38277939073452405</v>
      </c>
      <c r="C18" s="15">
        <f t="shared" si="1"/>
        <v>7.321792075217715</v>
      </c>
      <c r="D18" s="9">
        <f t="shared" si="3"/>
        <v>39824</v>
      </c>
    </row>
    <row r="19" spans="1:17" x14ac:dyDescent="0.2">
      <c r="A19" s="8">
        <f t="shared" si="2"/>
        <v>12</v>
      </c>
      <c r="B19" s="15">
        <f t="shared" si="0"/>
        <v>-0.38008521760868019</v>
      </c>
      <c r="C19" s="15">
        <f t="shared" si="1"/>
        <v>7.3651531201925522</v>
      </c>
      <c r="D19" s="9">
        <f t="shared" si="3"/>
        <v>39825</v>
      </c>
    </row>
    <row r="20" spans="1:17" x14ac:dyDescent="0.2">
      <c r="A20" s="8">
        <f t="shared" si="2"/>
        <v>13</v>
      </c>
      <c r="B20" s="15">
        <f t="shared" si="0"/>
        <v>-0.3772680626458555</v>
      </c>
      <c r="C20" s="15">
        <f t="shared" si="1"/>
        <v>7.4102144845530304</v>
      </c>
      <c r="D20" s="9">
        <f t="shared" si="3"/>
        <v>39826</v>
      </c>
    </row>
    <row r="21" spans="1:17" x14ac:dyDescent="0.2">
      <c r="A21" s="8">
        <f t="shared" si="2"/>
        <v>14</v>
      </c>
      <c r="B21" s="15">
        <f t="shared" si="0"/>
        <v>-0.37432926838749264</v>
      </c>
      <c r="C21" s="15">
        <f t="shared" si="1"/>
        <v>7.4569240039575746</v>
      </c>
      <c r="D21" s="9">
        <f t="shared" si="3"/>
        <v>39827</v>
      </c>
    </row>
    <row r="22" spans="1:17" x14ac:dyDescent="0.2">
      <c r="A22" s="8">
        <f t="shared" si="2"/>
        <v>15</v>
      </c>
      <c r="B22" s="15">
        <f t="shared" si="0"/>
        <v>-0.37127022660879272</v>
      </c>
      <c r="C22" s="15">
        <f t="shared" si="1"/>
        <v>7.505229141751073</v>
      </c>
      <c r="D22" s="9">
        <f t="shared" si="3"/>
        <v>39828</v>
      </c>
    </row>
    <row r="23" spans="1:17" x14ac:dyDescent="0.2">
      <c r="A23" s="8">
        <f t="shared" si="2"/>
        <v>16</v>
      </c>
      <c r="B23" s="15">
        <f t="shared" si="0"/>
        <v>-0.36809237637756381</v>
      </c>
      <c r="C23" s="15">
        <f t="shared" si="1"/>
        <v>7.5550771660019116</v>
      </c>
      <c r="D23" s="9">
        <f t="shared" si="3"/>
        <v>39829</v>
      </c>
    </row>
    <row r="24" spans="1:17" x14ac:dyDescent="0.2">
      <c r="A24" s="8">
        <f t="shared" si="2"/>
        <v>17</v>
      </c>
      <c r="B24" s="15">
        <f t="shared" si="0"/>
        <v>-0.36479720208847966</v>
      </c>
      <c r="C24" s="15">
        <f t="shared" si="1"/>
        <v>7.6064153169126243</v>
      </c>
      <c r="D24" s="9">
        <f t="shared" si="3"/>
        <v>39830</v>
      </c>
    </row>
    <row r="25" spans="1:17" x14ac:dyDescent="0.2">
      <c r="A25" s="8">
        <f t="shared" si="2"/>
        <v>18</v>
      </c>
      <c r="B25" s="15">
        <f t="shared" si="0"/>
        <v>-0.36138623147924798</v>
      </c>
      <c r="C25" s="15">
        <f t="shared" si="1"/>
        <v>7.6591909640719713</v>
      </c>
      <c r="D25" s="9">
        <f t="shared" si="3"/>
        <v>39831</v>
      </c>
    </row>
    <row r="26" spans="1:17" x14ac:dyDescent="0.2">
      <c r="A26" s="8">
        <f t="shared" si="2"/>
        <v>19</v>
      </c>
      <c r="B26" s="15">
        <f t="shared" si="0"/>
        <v>-0.35786103363502658</v>
      </c>
      <c r="C26" s="15">
        <f t="shared" si="1"/>
        <v>7.7133517531711533</v>
      </c>
      <c r="D26" s="9">
        <f t="shared" si="3"/>
        <v>39832</v>
      </c>
    </row>
    <row r="27" spans="1:17" x14ac:dyDescent="0.2">
      <c r="A27" s="8">
        <f t="shared" si="2"/>
        <v>20</v>
      </c>
      <c r="B27" s="15">
        <f t="shared" si="0"/>
        <v>-0.35422321698724518</v>
      </c>
      <c r="C27" s="15">
        <f t="shared" si="1"/>
        <v>7.7688457419504289</v>
      </c>
      <c r="D27" s="9">
        <f t="shared" si="3"/>
        <v>39833</v>
      </c>
    </row>
    <row r="28" spans="1:17" x14ac:dyDescent="0.2">
      <c r="A28" s="8">
        <f t="shared" si="2"/>
        <v>21</v>
      </c>
      <c r="B28" s="15">
        <f t="shared" si="0"/>
        <v>-0.35047442731277689</v>
      </c>
      <c r="C28" s="15">
        <f t="shared" si="1"/>
        <v>7.8256215252732311</v>
      </c>
      <c r="D28" s="9">
        <f t="shared" si="3"/>
        <v>39834</v>
      </c>
    </row>
    <row r="29" spans="1:17" x14ac:dyDescent="0.2">
      <c r="A29" s="8">
        <f t="shared" si="2"/>
        <v>22</v>
      </c>
      <c r="B29" s="15">
        <f t="shared" si="0"/>
        <v>-0.34661634573917116</v>
      </c>
      <c r="C29" s="15">
        <f t="shared" si="1"/>
        <v>7.8836283493425583</v>
      </c>
      <c r="D29" s="9">
        <f t="shared" si="3"/>
        <v>39835</v>
      </c>
    </row>
    <row r="30" spans="1:17" x14ac:dyDescent="0.2">
      <c r="A30" s="8">
        <f t="shared" si="2"/>
        <v>23</v>
      </c>
      <c r="B30" s="15">
        <f t="shared" si="0"/>
        <v>-0.34265068676140203</v>
      </c>
      <c r="C30" s="15">
        <f t="shared" si="1"/>
        <v>7.9428162151785742</v>
      </c>
      <c r="D30" s="9">
        <f t="shared" si="3"/>
        <v>39836</v>
      </c>
    </row>
    <row r="31" spans="1:17" x14ac:dyDescent="0.2">
      <c r="A31" s="8">
        <f t="shared" si="2"/>
        <v>24</v>
      </c>
      <c r="B31" s="15">
        <f t="shared" si="0"/>
        <v>-0.33857919627531541</v>
      </c>
      <c r="C31" s="15">
        <f t="shared" si="1"/>
        <v>8.003135971566385</v>
      </c>
      <c r="D31" s="9">
        <f t="shared" si="3"/>
        <v>39837</v>
      </c>
    </row>
    <row r="32" spans="1:17" x14ac:dyDescent="0.2">
      <c r="A32" s="8">
        <f t="shared" si="2"/>
        <v>25</v>
      </c>
      <c r="B32" s="15">
        <f t="shared" si="0"/>
        <v>-0.33440364963266606</v>
      </c>
      <c r="C32" s="15">
        <f t="shared" si="1"/>
        <v>8.06453939776023</v>
      </c>
      <c r="D32" s="9">
        <f t="shared" si="3"/>
        <v>39838</v>
      </c>
    </row>
    <row r="33" spans="1:4" s="8" customFormat="1" x14ac:dyDescent="0.2">
      <c r="A33" s="8">
        <f t="shared" si="2"/>
        <v>26</v>
      </c>
      <c r="B33" s="15">
        <f t="shared" si="0"/>
        <v>-0.3301258497223431</v>
      </c>
      <c r="C33" s="15">
        <f t="shared" si="1"/>
        <v>8.1269792762941471</v>
      </c>
      <c r="D33" s="9">
        <f t="shared" si="3"/>
        <v>39839</v>
      </c>
    </row>
    <row r="34" spans="1:4" s="8" customFormat="1" x14ac:dyDescent="0.2">
      <c r="A34" s="8">
        <f t="shared" si="2"/>
        <v>27</v>
      </c>
      <c r="B34" s="15">
        <f t="shared" si="0"/>
        <v>-0.32574762508206528</v>
      </c>
      <c r="C34" s="15">
        <f t="shared" si="1"/>
        <v>8.1904094563014382</v>
      </c>
      <c r="D34" s="9">
        <f t="shared" si="3"/>
        <v>39840</v>
      </c>
    </row>
    <row r="35" spans="1:4" s="8" customFormat="1" x14ac:dyDescent="0.2">
      <c r="A35" s="8">
        <f t="shared" si="2"/>
        <v>28</v>
      </c>
      <c r="B35" s="15">
        <f t="shared" si="0"/>
        <v>-0.32127082804451779</v>
      </c>
      <c r="C35" s="15">
        <f t="shared" si="1"/>
        <v>8.2547849077857762</v>
      </c>
      <c r="D35" s="9">
        <f t="shared" si="3"/>
        <v>39841</v>
      </c>
    </row>
    <row r="36" spans="1:4" s="8" customFormat="1" x14ac:dyDescent="0.2">
      <c r="A36" s="8">
        <f t="shared" si="2"/>
        <v>29</v>
      </c>
      <c r="B36" s="15">
        <f t="shared" si="0"/>
        <v>-0.3166973329215822</v>
      </c>
      <c r="C36" s="15">
        <f t="shared" si="1"/>
        <v>8.3200617673172896</v>
      </c>
      <c r="D36" s="9">
        <f t="shared" si="3"/>
        <v>39842</v>
      </c>
    </row>
    <row r="37" spans="1:4" s="8" customFormat="1" x14ac:dyDescent="0.2">
      <c r="A37" s="8">
        <f t="shared" si="2"/>
        <v>30</v>
      </c>
      <c r="B37" s="15">
        <f t="shared" si="0"/>
        <v>-0.31202903422998757</v>
      </c>
      <c r="C37" s="15">
        <f t="shared" si="1"/>
        <v>8.386197375648079</v>
      </c>
      <c r="D37" s="9">
        <f t="shared" si="3"/>
        <v>39843</v>
      </c>
    </row>
    <row r="38" spans="1:4" s="8" customFormat="1" x14ac:dyDescent="0.2">
      <c r="A38" s="8">
        <f t="shared" si="2"/>
        <v>31</v>
      </c>
      <c r="B38" s="15">
        <f t="shared" si="0"/>
        <v>-0.30726784496139742</v>
      </c>
      <c r="C38" s="15">
        <f t="shared" si="1"/>
        <v>8.4531503077543242</v>
      </c>
      <c r="D38" s="9">
        <f t="shared" si="3"/>
        <v>39844</v>
      </c>
    </row>
    <row r="39" spans="1:4" s="8" customFormat="1" x14ac:dyDescent="0.2">
      <c r="A39" s="8">
        <f t="shared" si="2"/>
        <v>32</v>
      </c>
      <c r="B39" s="15">
        <f t="shared" si="0"/>
        <v>-0.30241569489962233</v>
      </c>
      <c r="C39" s="15">
        <f t="shared" si="1"/>
        <v>8.5208803958176436</v>
      </c>
      <c r="D39" s="9">
        <f t="shared" si="3"/>
        <v>39845</v>
      </c>
    </row>
    <row r="40" spans="1:4" s="8" customFormat="1" x14ac:dyDescent="0.2">
      <c r="A40" s="8">
        <f t="shared" si="2"/>
        <v>33</v>
      </c>
      <c r="B40" s="15">
        <f t="shared" si="0"/>
        <v>-0.29747452898734572</v>
      </c>
      <c r="C40" s="15">
        <f t="shared" si="1"/>
        <v>8.5893487456575581</v>
      </c>
      <c r="D40" s="9">
        <f t="shared" si="3"/>
        <v>39846</v>
      </c>
    </row>
    <row r="41" spans="1:4" s="8" customFormat="1" x14ac:dyDescent="0.2">
      <c r="A41" s="8">
        <f t="shared" si="2"/>
        <v>34</v>
      </c>
      <c r="B41" s="15">
        <f t="shared" si="0"/>
        <v>-0.2924463057444362</v>
      </c>
      <c r="C41" s="15">
        <f t="shared" si="1"/>
        <v>8.6585177471206798</v>
      </c>
      <c r="D41" s="9">
        <f t="shared" si="3"/>
        <v>39847</v>
      </c>
    </row>
    <row r="42" spans="1:4" s="8" customFormat="1" x14ac:dyDescent="0.2">
      <c r="A42" s="8">
        <f t="shared" si="2"/>
        <v>35</v>
      </c>
      <c r="B42" s="15">
        <f t="shared" si="0"/>
        <v>-0.28733299573963289</v>
      </c>
      <c r="C42" s="15">
        <f t="shared" si="1"/>
        <v>8.7283510789214187</v>
      </c>
      <c r="D42" s="9">
        <f t="shared" si="3"/>
        <v>39848</v>
      </c>
    </row>
    <row r="43" spans="1:4" s="8" customFormat="1" x14ac:dyDescent="0.2">
      <c r="A43" s="8">
        <f t="shared" si="2"/>
        <v>36</v>
      </c>
      <c r="B43" s="15">
        <f t="shared" si="0"/>
        <v>-0.28213658011709092</v>
      </c>
      <c r="C43" s="15">
        <f t="shared" si="1"/>
        <v>8.7988137084148104</v>
      </c>
      <c r="D43" s="9">
        <f t="shared" si="3"/>
        <v>39849</v>
      </c>
    </row>
    <row r="44" spans="1:4" s="8" customFormat="1" x14ac:dyDescent="0.2">
      <c r="A44" s="8">
        <f t="shared" si="2"/>
        <v>37</v>
      </c>
      <c r="B44" s="15">
        <f t="shared" si="0"/>
        <v>-0.27685904917901016</v>
      </c>
      <c r="C44" s="15">
        <f t="shared" si="1"/>
        <v>8.8698718867643471</v>
      </c>
      <c r="D44" s="9">
        <f t="shared" si="3"/>
        <v>39850</v>
      </c>
    </row>
    <row r="45" spans="1:4" s="8" customFormat="1" x14ac:dyDescent="0.2">
      <c r="A45" s="8">
        <f t="shared" si="2"/>
        <v>38</v>
      </c>
      <c r="B45" s="15">
        <f t="shared" si="0"/>
        <v>-0.27150240102529655</v>
      </c>
      <c r="C45" s="15">
        <f t="shared" si="1"/>
        <v>8.9414931399482551</v>
      </c>
      <c r="D45" s="9">
        <f t="shared" si="3"/>
        <v>39851</v>
      </c>
    </row>
    <row r="46" spans="1:4" s="8" customFormat="1" x14ac:dyDescent="0.2">
      <c r="A46" s="8">
        <f t="shared" si="2"/>
        <v>39</v>
      </c>
      <c r="B46" s="15">
        <f t="shared" si="0"/>
        <v>-0.26606864025095711</v>
      </c>
      <c r="C46" s="15">
        <f t="shared" si="1"/>
        <v>9.0136462560260924</v>
      </c>
      <c r="D46" s="9">
        <f t="shared" si="3"/>
        <v>39852</v>
      </c>
    </row>
    <row r="47" spans="1:4" s="8" customFormat="1" x14ac:dyDescent="0.2">
      <c r="A47" s="8">
        <f t="shared" si="2"/>
        <v>40</v>
      </c>
      <c r="B47" s="15">
        <f t="shared" si="0"/>
        <v>-0.26055977670168745</v>
      </c>
      <c r="C47" s="15">
        <f t="shared" si="1"/>
        <v>9.086301269064986</v>
      </c>
      <c r="D47" s="9">
        <f t="shared" si="3"/>
        <v>39853</v>
      </c>
    </row>
    <row r="48" spans="1:4" s="8" customFormat="1" x14ac:dyDescent="0.2">
      <c r="A48" s="8">
        <f t="shared" si="2"/>
        <v>41</v>
      </c>
      <c r="B48" s="15">
        <f t="shared" si="0"/>
        <v>-0.2549778242878894</v>
      </c>
      <c r="C48" s="15">
        <f t="shared" si="1"/>
        <v>9.1594294401014125</v>
      </c>
      <c r="D48" s="9">
        <f t="shared" si="3"/>
        <v>39854</v>
      </c>
    </row>
    <row r="49" spans="1:4" s="8" customFormat="1" x14ac:dyDescent="0.2">
      <c r="A49" s="8">
        <f t="shared" si="2"/>
        <v>42</v>
      </c>
      <c r="B49" s="15">
        <f t="shared" si="0"/>
        <v>-0.24932479985713865</v>
      </c>
      <c r="C49" s="15">
        <f t="shared" si="1"/>
        <v>9.2330032354907505</v>
      </c>
      <c r="D49" s="9">
        <f t="shared" si="3"/>
        <v>39855</v>
      </c>
    </row>
    <row r="50" spans="1:4" s="8" customFormat="1" x14ac:dyDescent="0.2">
      <c r="A50" s="8">
        <f t="shared" si="2"/>
        <v>43</v>
      </c>
      <c r="B50" s="15">
        <f t="shared" si="0"/>
        <v>-0.24360272212492995</v>
      </c>
      <c r="C50" s="15">
        <f t="shared" si="1"/>
        <v>9.3069963029729497</v>
      </c>
      <c r="D50" s="9">
        <f t="shared" si="3"/>
        <v>39856</v>
      </c>
    </row>
    <row r="51" spans="1:4" s="8" customFormat="1" x14ac:dyDescent="0.2">
      <c r="A51" s="8">
        <f t="shared" si="2"/>
        <v>44</v>
      </c>
      <c r="B51" s="15">
        <f t="shared" si="0"/>
        <v>-0.2378136106633385</v>
      </c>
      <c r="C51" s="15">
        <f t="shared" si="1"/>
        <v>9.3813834457592851</v>
      </c>
      <c r="D51" s="9">
        <f t="shared" si="3"/>
        <v>39857</v>
      </c>
    </row>
    <row r="52" spans="1:4" s="8" customFormat="1" x14ac:dyDescent="0.2">
      <c r="A52" s="8">
        <f t="shared" si="2"/>
        <v>45</v>
      </c>
      <c r="B52" s="15">
        <f t="shared" si="0"/>
        <v>-0.23195948494707166</v>
      </c>
      <c r="C52" s="15">
        <f t="shared" si="1"/>
        <v>9.45614059492185</v>
      </c>
      <c r="D52" s="9">
        <f t="shared" si="3"/>
        <v>39858</v>
      </c>
    </row>
    <row r="53" spans="1:4" s="8" customFormat="1" x14ac:dyDescent="0.2">
      <c r="A53" s="8">
        <f t="shared" si="2"/>
        <v>46</v>
      </c>
      <c r="B53" s="15">
        <f t="shared" si="0"/>
        <v>-0.22604236345622544</v>
      </c>
      <c r="C53" s="15">
        <f t="shared" si="1"/>
        <v>9.531244780345201</v>
      </c>
      <c r="D53" s="9">
        <f t="shared" si="3"/>
        <v>39859</v>
      </c>
    </row>
    <row r="54" spans="1:4" s="8" customFormat="1" x14ac:dyDescent="0.2">
      <c r="A54" s="8">
        <f t="shared" si="2"/>
        <v>47</v>
      </c>
      <c r="B54" s="15">
        <f t="shared" si="0"/>
        <v>-0.22006426283491887</v>
      </c>
      <c r="C54" s="15">
        <f t="shared" si="1"/>
        <v>9.606674100477683</v>
      </c>
      <c r="D54" s="9">
        <f t="shared" si="3"/>
        <v>39860</v>
      </c>
    </row>
    <row r="55" spans="1:4" s="8" customFormat="1" x14ac:dyDescent="0.2">
      <c r="A55" s="8">
        <f t="shared" si="2"/>
        <v>48</v>
      </c>
      <c r="B55" s="15">
        <f t="shared" si="0"/>
        <v>-0.21402719710485135</v>
      </c>
      <c r="C55" s="15">
        <f t="shared" si="1"/>
        <v>9.6824076910993337</v>
      </c>
      <c r="D55" s="9">
        <f t="shared" si="3"/>
        <v>39861</v>
      </c>
    </row>
    <row r="56" spans="1:4" s="8" customFormat="1" x14ac:dyDescent="0.2">
      <c r="A56" s="8">
        <f t="shared" si="2"/>
        <v>49</v>
      </c>
      <c r="B56" s="15">
        <f t="shared" si="0"/>
        <v>-0.20793317693271399</v>
      </c>
      <c r="C56" s="15">
        <f t="shared" si="1"/>
        <v>9.7584256933031792</v>
      </c>
      <c r="D56" s="9">
        <f t="shared" si="3"/>
        <v>39862</v>
      </c>
    </row>
    <row r="57" spans="1:4" s="8" customFormat="1" x14ac:dyDescent="0.2">
      <c r="A57" s="8">
        <f t="shared" si="2"/>
        <v>50</v>
      </c>
      <c r="B57" s="15">
        <f t="shared" si="0"/>
        <v>-0.20178420895027552</v>
      </c>
      <c r="C57" s="15">
        <f t="shared" si="1"/>
        <v>9.834709220868147</v>
      </c>
      <c r="D57" s="9">
        <f t="shared" si="3"/>
        <v>39863</v>
      </c>
    </row>
    <row r="58" spans="1:4" s="8" customFormat="1" x14ac:dyDescent="0.2">
      <c r="A58" s="8">
        <f t="shared" si="2"/>
        <v>51</v>
      </c>
      <c r="B58" s="15">
        <f t="shared" si="0"/>
        <v>-0.19558229512587941</v>
      </c>
      <c r="C58" s="15">
        <f t="shared" si="1"/>
        <v>9.9112403271837977</v>
      </c>
      <c r="D58" s="9">
        <f t="shared" si="3"/>
        <v>39864</v>
      </c>
    </row>
    <row r="59" spans="1:4" s="8" customFormat="1" x14ac:dyDescent="0.2">
      <c r="A59" s="8">
        <f t="shared" si="2"/>
        <v>52</v>
      </c>
      <c r="B59" s="15">
        <f t="shared" si="0"/>
        <v>-0.18932943218600487</v>
      </c>
      <c r="C59" s="15">
        <f t="shared" si="1"/>
        <v>9.9880019718703892</v>
      </c>
      <c r="D59" s="9">
        <f t="shared" si="3"/>
        <v>39865</v>
      </c>
    </row>
    <row r="60" spans="1:4" s="8" customFormat="1" x14ac:dyDescent="0.2">
      <c r="A60" s="8">
        <f t="shared" si="2"/>
        <v>53</v>
      </c>
      <c r="B60" s="15">
        <f t="shared" si="0"/>
        <v>-0.18302761108547294</v>
      </c>
      <c r="C60" s="15">
        <f t="shared" si="1"/>
        <v>10.064977987222118</v>
      </c>
      <c r="D60" s="9">
        <f t="shared" si="3"/>
        <v>39866</v>
      </c>
    </row>
    <row r="61" spans="1:4" s="8" customFormat="1" x14ac:dyDescent="0.2">
      <c r="A61" s="8">
        <f t="shared" si="2"/>
        <v>54</v>
      </c>
      <c r="B61" s="15">
        <f t="shared" si="0"/>
        <v>-0.17667881652482589</v>
      </c>
      <c r="C61" s="15">
        <f t="shared" si="1"/>
        <v>10.142153044586603</v>
      </c>
      <c r="D61" s="9">
        <f t="shared" si="3"/>
        <v>39867</v>
      </c>
    </row>
    <row r="62" spans="1:4" s="8" customFormat="1" x14ac:dyDescent="0.2">
      <c r="A62" s="8">
        <f t="shared" si="2"/>
        <v>55</v>
      </c>
      <c r="B62" s="15">
        <f t="shared" si="0"/>
        <v>-0.17028502651334607</v>
      </c>
      <c r="C62" s="15">
        <f t="shared" si="1"/>
        <v>10.219512620780177</v>
      </c>
      <c r="D62" s="9">
        <f t="shared" si="3"/>
        <v>39868</v>
      </c>
    </row>
    <row r="63" spans="1:4" s="8" customFormat="1" x14ac:dyDescent="0.2">
      <c r="A63" s="8">
        <f t="shared" si="2"/>
        <v>56</v>
      </c>
      <c r="B63" s="15">
        <f t="shared" si="0"/>
        <v>-0.1638482119761564</v>
      </c>
      <c r="C63" s="15">
        <f t="shared" si="1"/>
        <v>10.297042964625657</v>
      </c>
      <c r="D63" s="9">
        <f t="shared" si="3"/>
        <v>39869</v>
      </c>
    </row>
    <row r="64" spans="1:4" s="8" customFormat="1" x14ac:dyDescent="0.2">
      <c r="A64" s="8">
        <f t="shared" si="2"/>
        <v>57</v>
      </c>
      <c r="B64" s="15">
        <f t="shared" si="0"/>
        <v>-0.15737033640379361</v>
      </c>
      <c r="C64" s="15">
        <f t="shared" si="1"/>
        <v>10.374731063687745</v>
      </c>
      <c r="D64" s="9">
        <f t="shared" si="3"/>
        <v>39870</v>
      </c>
    </row>
    <row r="65" spans="1:4" s="8" customFormat="1" x14ac:dyDescent="0.2">
      <c r="A65" s="8">
        <f t="shared" si="2"/>
        <v>58</v>
      </c>
      <c r="B65" s="15">
        <f t="shared" si="0"/>
        <v>-0.15085335554263429</v>
      </c>
      <c r="C65" s="15">
        <f t="shared" si="1"/>
        <v>10.452564611270269</v>
      </c>
      <c r="D65" s="9">
        <f t="shared" si="3"/>
        <v>39871</v>
      </c>
    </row>
    <row r="66" spans="1:4" s="8" customFormat="1" x14ac:dyDescent="0.2">
      <c r="A66" s="8">
        <f t="shared" si="2"/>
        <v>59</v>
      </c>
      <c r="B66" s="15">
        <f t="shared" si="0"/>
        <v>-0.14429921712452506</v>
      </c>
      <c r="C66" s="15">
        <f t="shared" si="1"/>
        <v>10.530531973729552</v>
      </c>
      <c r="D66" s="9">
        <f t="shared" si="3"/>
        <v>39872</v>
      </c>
    </row>
    <row r="67" spans="1:4" s="8" customFormat="1" x14ac:dyDescent="0.2">
      <c r="A67" s="8">
        <f t="shared" si="2"/>
        <v>60</v>
      </c>
      <c r="B67" s="15">
        <f t="shared" si="0"/>
        <v>-0.13770986063396565</v>
      </c>
      <c r="C67" s="15">
        <f t="shared" si="1"/>
        <v>10.608622158149032</v>
      </c>
      <c r="D67" s="9">
        <f t="shared" si="3"/>
        <v>39873</v>
      </c>
    </row>
    <row r="68" spans="1:4" s="8" customFormat="1" x14ac:dyDescent="0.2">
      <c r="A68" s="8">
        <f t="shared" si="2"/>
        <v>61</v>
      </c>
      <c r="B68" s="15">
        <f t="shared" si="0"/>
        <v>-0.13108721711117857</v>
      </c>
      <c r="C68" s="15">
        <f t="shared" si="1"/>
        <v>10.686824780411939</v>
      </c>
      <c r="D68" s="9">
        <f t="shared" si="3"/>
        <v>39874</v>
      </c>
    </row>
    <row r="69" spans="1:4" s="8" customFormat="1" x14ac:dyDescent="0.2">
      <c r="A69" s="8">
        <f t="shared" si="2"/>
        <v>62</v>
      </c>
      <c r="B69" s="15">
        <f t="shared" si="0"/>
        <v>-0.12443320898940256</v>
      </c>
      <c r="C69" s="15">
        <f t="shared" si="1"/>
        <v>10.765130033701173</v>
      </c>
      <c r="D69" s="9">
        <f t="shared" si="3"/>
        <v>39875</v>
      </c>
    </row>
    <row r="70" spans="1:4" s="8" customFormat="1" x14ac:dyDescent="0.2">
      <c r="A70" s="8">
        <f t="shared" si="2"/>
        <v>63</v>
      </c>
      <c r="B70" s="15">
        <f t="shared" si="0"/>
        <v>-0.11774974996475297</v>
      </c>
      <c r="C70" s="15">
        <f t="shared" si="1"/>
        <v>10.843528657448521</v>
      </c>
      <c r="D70" s="9">
        <f t="shared" si="3"/>
        <v>39876</v>
      </c>
    </row>
    <row r="71" spans="1:4" s="8" customFormat="1" x14ac:dyDescent="0.2">
      <c r="A71" s="8">
        <f t="shared" si="2"/>
        <v>64</v>
      </c>
      <c r="B71" s="15">
        <f t="shared" si="0"/>
        <v>-0.11103874489699148</v>
      </c>
      <c r="C71" s="15">
        <f t="shared" si="1"/>
        <v>10.922011906749153</v>
      </c>
      <c r="D71" s="9">
        <f t="shared" si="3"/>
        <v>39877</v>
      </c>
    </row>
    <row r="72" spans="1:4" s="8" customFormat="1" x14ac:dyDescent="0.2">
      <c r="A72" s="8">
        <f t="shared" si="2"/>
        <v>65</v>
      </c>
      <c r="B72" s="15">
        <f t="shared" ref="B72:B135" si="5">ASIN(0.39795*COS(0.2163108+2*ATAN(0.9671396*TAN(0.0086*(A72-186)))))</f>
        <v>-0.10430208973957018</v>
      </c>
      <c r="C72" s="15">
        <f t="shared" ref="C72:C135" si="6">24-(24/PI())*ACOS((SIN(0.8333*PI()/180)+SIN($B$3*PI()/180)*SIN(B72))/(COS($B$3*PI()/180)*COS(B72)))</f>
        <v>11.000571522251439</v>
      </c>
      <c r="D72" s="9">
        <f t="shared" si="3"/>
        <v>39878</v>
      </c>
    </row>
    <row r="73" spans="1:4" s="8" customFormat="1" x14ac:dyDescent="0.2">
      <c r="A73" s="8">
        <f t="shared" ref="A73:A136" si="7">A72+1</f>
        <v>66</v>
      </c>
      <c r="B73" s="15">
        <f t="shared" si="5"/>
        <v>-9.7541671497316948E-2</v>
      </c>
      <c r="C73" s="15">
        <f t="shared" si="6"/>
        <v>11.079199700527145</v>
      </c>
      <c r="D73" s="9">
        <f t="shared" ref="D73:D136" si="8">D72+1</f>
        <v>39879</v>
      </c>
    </row>
    <row r="74" spans="1:4" s="8" customFormat="1" x14ac:dyDescent="0.2">
      <c r="A74" s="8">
        <f t="shared" si="7"/>
        <v>67</v>
      </c>
      <c r="B74" s="15">
        <f t="shared" si="5"/>
        <v>-9.0759368210158148E-2</v>
      </c>
      <c r="C74" s="15">
        <f t="shared" si="6"/>
        <v>11.157889064922207</v>
      </c>
      <c r="D74" s="9">
        <f t="shared" si="8"/>
        <v>39880</v>
      </c>
    </row>
    <row r="75" spans="1:4" s="8" customFormat="1" x14ac:dyDescent="0.2">
      <c r="A75" s="8">
        <f t="shared" si="7"/>
        <v>68</v>
      </c>
      <c r="B75" s="15">
        <f t="shared" si="5"/>
        <v>-8.3957048961284669E-2</v>
      </c>
      <c r="C75" s="15">
        <f t="shared" si="6"/>
        <v>11.236632636884261</v>
      </c>
      <c r="D75" s="9">
        <f t="shared" si="8"/>
        <v>39881</v>
      </c>
    </row>
    <row r="76" spans="1:4" s="8" customFormat="1" x14ac:dyDescent="0.2">
      <c r="A76" s="8">
        <f t="shared" si="7"/>
        <v>69</v>
      </c>
      <c r="B76" s="15">
        <f t="shared" si="5"/>
        <v>-7.713657390819266E-2</v>
      </c>
      <c r="C76" s="15">
        <f t="shared" si="6"/>
        <v>11.315423807759201</v>
      </c>
      <c r="D76" s="9">
        <f t="shared" si="8"/>
        <v>39882</v>
      </c>
    </row>
    <row r="77" spans="1:4" s="8" customFormat="1" x14ac:dyDescent="0.2">
      <c r="A77" s="8">
        <f t="shared" si="7"/>
        <v>70</v>
      </c>
      <c r="B77" s="15">
        <f t="shared" si="5"/>
        <v>-7.0299794335051582E-2</v>
      </c>
      <c r="C77" s="15">
        <f t="shared" si="6"/>
        <v>11.394256311045813</v>
      </c>
      <c r="D77" s="9">
        <f t="shared" si="8"/>
        <v>39883</v>
      </c>
    </row>
    <row r="78" spans="1:4" s="8" customFormat="1" x14ac:dyDescent="0.2">
      <c r="A78" s="8">
        <f t="shared" si="7"/>
        <v>71</v>
      </c>
      <c r="B78" s="15">
        <f t="shared" si="5"/>
        <v>-6.3448552724877982E-2</v>
      </c>
      <c r="C78" s="15">
        <f t="shared" si="6"/>
        <v>11.473124195094448</v>
      </c>
      <c r="D78" s="9">
        <f t="shared" si="8"/>
        <v>39884</v>
      </c>
    </row>
    <row r="79" spans="1:4" s="8" customFormat="1" x14ac:dyDescent="0.2">
      <c r="A79" s="8">
        <f t="shared" si="7"/>
        <v>72</v>
      </c>
      <c r="B79" s="15">
        <f t="shared" si="5"/>
        <v>-5.6584682850013432E-2</v>
      </c>
      <c r="C79" s="15">
        <f t="shared" si="6"/>
        <v>11.552021796233097</v>
      </c>
      <c r="D79" s="9">
        <f t="shared" si="8"/>
        <v>39885</v>
      </c>
    </row>
    <row r="80" spans="1:4" s="8" customFormat="1" x14ac:dyDescent="0.2">
      <c r="A80" s="8">
        <f t="shared" si="7"/>
        <v>73</v>
      </c>
      <c r="B80" s="15">
        <f t="shared" si="5"/>
        <v>-4.9710009879434795E-2</v>
      </c>
      <c r="C80" s="15">
        <f t="shared" si="6"/>
        <v>11.630943712301905</v>
      </c>
      <c r="D80" s="9">
        <f t="shared" si="8"/>
        <v>39886</v>
      </c>
    </row>
    <row r="81" spans="1:4" s="8" customFormat="1" x14ac:dyDescent="0.2">
      <c r="A81" s="8">
        <f t="shared" si="7"/>
        <v>74</v>
      </c>
      <c r="B81" s="15">
        <f t="shared" si="5"/>
        <v>-4.2826350501447133E-2</v>
      </c>
      <c r="C81" s="15">
        <f t="shared" si="6"/>
        <v>11.709884776575116</v>
      </c>
      <c r="D81" s="9">
        <f t="shared" si="8"/>
        <v>39887</v>
      </c>
    </row>
    <row r="82" spans="1:4" s="8" customFormat="1" x14ac:dyDescent="0.2">
      <c r="A82" s="8">
        <f t="shared" si="7"/>
        <v>75</v>
      </c>
      <c r="B82" s="15">
        <f t="shared" si="5"/>
        <v>-3.5935513060334934E-2</v>
      </c>
      <c r="C82" s="15">
        <f t="shared" si="6"/>
        <v>11.788840032047627</v>
      </c>
      <c r="D82" s="9">
        <f t="shared" si="8"/>
        <v>39888</v>
      </c>
    </row>
    <row r="83" spans="1:4" s="8" customFormat="1" x14ac:dyDescent="0.2">
      <c r="A83" s="8">
        <f t="shared" si="7"/>
        <v>76</v>
      </c>
      <c r="B83" s="15">
        <f t="shared" si="5"/>
        <v>-2.9039297705575597E-2</v>
      </c>
      <c r="C83" s="15">
        <f t="shared" si="6"/>
        <v>11.867804706061877</v>
      </c>
      <c r="D83" s="9">
        <f t="shared" si="8"/>
        <v>39889</v>
      </c>
    </row>
    <row r="84" spans="1:4" s="8" customFormat="1" x14ac:dyDescent="0.2">
      <c r="A84" s="8">
        <f t="shared" si="7"/>
        <v>77</v>
      </c>
      <c r="B84" s="15">
        <f t="shared" si="5"/>
        <v>-2.213949655223783E-2</v>
      </c>
      <c r="C84" s="15">
        <f t="shared" si="6"/>
        <v>11.946774185249378</v>
      </c>
      <c r="D84" s="9">
        <f t="shared" si="8"/>
        <v>39890</v>
      </c>
    </row>
    <row r="85" spans="1:4" s="8" customFormat="1" x14ac:dyDescent="0.2">
      <c r="A85" s="8">
        <f t="shared" si="7"/>
        <v>78</v>
      </c>
      <c r="B85" s="15">
        <f t="shared" si="5"/>
        <v>-1.5237893851218381E-2</v>
      </c>
      <c r="C85" s="15">
        <f t="shared" si="6"/>
        <v>12.025743990760207</v>
      </c>
      <c r="D85" s="9">
        <f t="shared" si="8"/>
        <v>39891</v>
      </c>
    </row>
    <row r="86" spans="1:4" s="8" customFormat="1" x14ac:dyDescent="0.2">
      <c r="A86" s="8">
        <f t="shared" si="7"/>
        <v>79</v>
      </c>
      <c r="B86" s="15">
        <f t="shared" si="5"/>
        <v>-8.3362661679892199E-3</v>
      </c>
      <c r="C86" s="15">
        <f t="shared" si="6"/>
        <v>12.104709753752772</v>
      </c>
      <c r="D86" s="9">
        <f t="shared" si="8"/>
        <v>39892</v>
      </c>
    </row>
    <row r="87" spans="1:4" s="8" customFormat="1" x14ac:dyDescent="0.2">
      <c r="A87" s="8">
        <f t="shared" si="7"/>
        <v>80</v>
      </c>
      <c r="B87" s="15">
        <f t="shared" si="5"/>
        <v>-1.4363825685515439E-3</v>
      </c>
      <c r="C87" s="15">
        <f t="shared" si="6"/>
        <v>12.183667191115507</v>
      </c>
      <c r="D87" s="9">
        <f t="shared" si="8"/>
        <v>39893</v>
      </c>
    </row>
    <row r="88" spans="1:4" s="8" customFormat="1" x14ac:dyDescent="0.2">
      <c r="A88" s="8">
        <f t="shared" si="7"/>
        <v>81</v>
      </c>
      <c r="B88" s="15">
        <f t="shared" si="5"/>
        <v>5.4599951886842163E-3</v>
      </c>
      <c r="C88" s="15">
        <f t="shared" si="6"/>
        <v>12.262612081391545</v>
      </c>
      <c r="D88" s="9">
        <f t="shared" si="8"/>
        <v>39894</v>
      </c>
    </row>
    <row r="89" spans="1:4" s="8" customFormat="1" x14ac:dyDescent="0.2">
      <c r="A89" s="8">
        <f t="shared" si="7"/>
        <v>82</v>
      </c>
      <c r="B89" s="15">
        <f t="shared" si="5"/>
        <v>1.2351112456354419E-2</v>
      </c>
      <c r="C89" s="15">
        <f t="shared" si="6"/>
        <v>12.341540240877002</v>
      </c>
      <c r="D89" s="9">
        <f t="shared" si="8"/>
        <v>39895</v>
      </c>
    </row>
    <row r="90" spans="1:4" s="8" customFormat="1" x14ac:dyDescent="0.2">
      <c r="A90" s="8">
        <f t="shared" si="7"/>
        <v>83</v>
      </c>
      <c r="B90" s="15">
        <f t="shared" si="5"/>
        <v>1.9235221498175616E-2</v>
      </c>
      <c r="C90" s="15">
        <f t="shared" si="6"/>
        <v>12.420447499863325</v>
      </c>
      <c r="D90" s="9">
        <f t="shared" si="8"/>
        <v>39896</v>
      </c>
    </row>
    <row r="91" spans="1:4" s="8" customFormat="1" x14ac:dyDescent="0.2">
      <c r="A91" s="8">
        <f t="shared" si="7"/>
        <v>84</v>
      </c>
      <c r="B91" s="15">
        <f t="shared" si="5"/>
        <v>2.6110581286776003E-2</v>
      </c>
      <c r="C91" s="15">
        <f t="shared" si="6"/>
        <v>12.499329678993888</v>
      </c>
      <c r="D91" s="9">
        <f t="shared" si="8"/>
        <v>39897</v>
      </c>
    </row>
    <row r="92" spans="1:4" s="8" customFormat="1" x14ac:dyDescent="0.2">
      <c r="A92" s="8">
        <f t="shared" si="7"/>
        <v>85</v>
      </c>
      <c r="B92" s="15">
        <f t="shared" si="5"/>
        <v>3.2975457300531918E-2</v>
      </c>
      <c r="C92" s="15">
        <f t="shared" si="6"/>
        <v>12.578182565705234</v>
      </c>
      <c r="D92" s="9">
        <f t="shared" si="8"/>
        <v>39898</v>
      </c>
    </row>
    <row r="93" spans="1:4" s="8" customFormat="1" x14ac:dyDescent="0.2">
      <c r="A93" s="8">
        <f t="shared" si="7"/>
        <v>86</v>
      </c>
      <c r="B93" s="15">
        <f t="shared" si="5"/>
        <v>3.9828121320597591E-2</v>
      </c>
      <c r="C93" s="15">
        <f t="shared" si="6"/>
        <v>12.657001890723341</v>
      </c>
      <c r="D93" s="9">
        <f t="shared" si="8"/>
        <v>39899</v>
      </c>
    </row>
    <row r="94" spans="1:4" s="8" customFormat="1" x14ac:dyDescent="0.2">
      <c r="A94" s="8">
        <f t="shared" si="7"/>
        <v>87</v>
      </c>
      <c r="B94" s="15">
        <f t="shared" si="5"/>
        <v>4.6666851229297958E-2</v>
      </c>
      <c r="C94" s="15">
        <f t="shared" si="6"/>
        <v>12.735783304585663</v>
      </c>
      <c r="D94" s="9">
        <f t="shared" si="8"/>
        <v>39900</v>
      </c>
    </row>
    <row r="95" spans="1:4" s="8" customFormat="1" x14ac:dyDescent="0.2">
      <c r="A95" s="8">
        <f t="shared" si="7"/>
        <v>88</v>
      </c>
      <c r="B95" s="15">
        <f t="shared" si="5"/>
        <v>5.3489930811048164E-2</v>
      </c>
      <c r="C95" s="15">
        <f t="shared" si="6"/>
        <v>12.814522354160117</v>
      </c>
      <c r="D95" s="9">
        <f t="shared" si="8"/>
        <v>39901</v>
      </c>
    </row>
    <row r="96" spans="1:4" s="8" customFormat="1" x14ac:dyDescent="0.2">
      <c r="A96" s="8">
        <f t="shared" si="7"/>
        <v>89</v>
      </c>
      <c r="B96" s="15">
        <f t="shared" si="5"/>
        <v>6.0295649556938738E-2</v>
      </c>
      <c r="C96" s="15">
        <f t="shared" si="6"/>
        <v>12.893214459132663</v>
      </c>
      <c r="D96" s="9">
        <f t="shared" si="8"/>
        <v>39902</v>
      </c>
    </row>
    <row r="97" spans="1:4" s="8" customFormat="1" x14ac:dyDescent="0.2">
      <c r="A97" s="8">
        <f t="shared" si="7"/>
        <v>90</v>
      </c>
      <c r="B97" s="15">
        <f t="shared" si="5"/>
        <v>6.7082302474124111E-2</v>
      </c>
      <c r="C97" s="15">
        <f t="shared" si="6"/>
        <v>12.971854888435924</v>
      </c>
      <c r="D97" s="9">
        <f t="shared" si="8"/>
        <v>39903</v>
      </c>
    </row>
    <row r="98" spans="1:4" s="8" customFormat="1" x14ac:dyDescent="0.2">
      <c r="A98" s="8">
        <f t="shared" si="7"/>
        <v>91</v>
      </c>
      <c r="B98" s="15">
        <f t="shared" si="5"/>
        <v>7.384818990113233E-2</v>
      </c>
      <c r="C98" s="15">
        <f t="shared" si="6"/>
        <v>13.05043873659195</v>
      </c>
      <c r="D98" s="9">
        <f t="shared" si="8"/>
        <v>39904</v>
      </c>
    </row>
    <row r="99" spans="1:4" s="8" customFormat="1" x14ac:dyDescent="0.2">
      <c r="A99" s="8">
        <f t="shared" si="7"/>
        <v>92</v>
      </c>
      <c r="B99" s="15">
        <f t="shared" si="5"/>
        <v>8.0591617330206269E-2</v>
      </c>
      <c r="C99" s="15">
        <f t="shared" si="6"/>
        <v>13.128960899943365</v>
      </c>
      <c r="D99" s="9">
        <f t="shared" si="8"/>
        <v>39905</v>
      </c>
    </row>
    <row r="100" spans="1:4" s="8" customFormat="1" x14ac:dyDescent="0.2">
      <c r="A100" s="8">
        <f t="shared" si="7"/>
        <v>93</v>
      </c>
      <c r="B100" s="15">
        <f t="shared" si="5"/>
        <v>8.7310895237778102E-2</v>
      </c>
      <c r="C100" s="15">
        <f t="shared" si="6"/>
        <v>13.20741605274813</v>
      </c>
      <c r="D100" s="9">
        <f t="shared" si="8"/>
        <v>39906</v>
      </c>
    </row>
    <row r="101" spans="1:4" s="8" customFormat="1" x14ac:dyDescent="0.2">
      <c r="A101" s="8">
        <f t="shared" si="7"/>
        <v>94</v>
      </c>
      <c r="B101" s="15">
        <f t="shared" si="5"/>
        <v>9.4004338924164668E-2</v>
      </c>
      <c r="C101" s="15">
        <f t="shared" si="6"/>
        <v>13.285798623114481</v>
      </c>
      <c r="D101" s="9">
        <f t="shared" si="8"/>
        <v>39907</v>
      </c>
    </row>
    <row r="102" spans="1:4" s="8" customFormat="1" x14ac:dyDescent="0.2">
      <c r="A102" s="8">
        <f t="shared" si="7"/>
        <v>95</v>
      </c>
      <c r="B102" s="15">
        <f t="shared" si="5"/>
        <v>0.10067026836356739</v>
      </c>
      <c r="C102" s="15">
        <f t="shared" si="6"/>
        <v>13.364102768754051</v>
      </c>
      <c r="D102" s="9">
        <f t="shared" si="8"/>
        <v>39908</v>
      </c>
    </row>
    <row r="103" spans="1:4" s="8" customFormat="1" x14ac:dyDescent="0.2">
      <c r="A103" s="8">
        <f t="shared" si="7"/>
        <v>96</v>
      </c>
      <c r="B103" s="15">
        <f t="shared" si="5"/>
        <v>0.10730700806544721</v>
      </c>
      <c r="C103" s="15">
        <f t="shared" si="6"/>
        <v>13.44232235253279</v>
      </c>
      <c r="D103" s="9">
        <f t="shared" si="8"/>
        <v>39909</v>
      </c>
    </row>
    <row r="104" spans="1:4" s="8" customFormat="1" x14ac:dyDescent="0.2">
      <c r="A104" s="8">
        <f t="shared" si="7"/>
        <v>97</v>
      </c>
      <c r="B104" s="15">
        <f t="shared" si="5"/>
        <v>0.11391288694833986</v>
      </c>
      <c r="C104" s="15">
        <f t="shared" si="6"/>
        <v>13.520450917801156</v>
      </c>
      <c r="D104" s="9">
        <f t="shared" si="8"/>
        <v>39910</v>
      </c>
    </row>
    <row r="105" spans="1:4" s="8" customFormat="1" x14ac:dyDescent="0.2">
      <c r="A105" s="8">
        <f t="shared" si="7"/>
        <v>98</v>
      </c>
      <c r="B105" s="15">
        <f t="shared" si="5"/>
        <v>0.12048623822716464</v>
      </c>
      <c r="C105" s="15">
        <f t="shared" si="6"/>
        <v>13.598481663487059</v>
      </c>
      <c r="D105" s="9">
        <f t="shared" si="8"/>
        <v>39911</v>
      </c>
    </row>
    <row r="106" spans="1:4" s="8" customFormat="1" x14ac:dyDescent="0.2">
      <c r="A106" s="8">
        <f t="shared" si="7"/>
        <v>99</v>
      </c>
      <c r="B106" s="15">
        <f t="shared" si="5"/>
        <v>0.12702539931507509</v>
      </c>
      <c r="C106" s="15">
        <f t="shared" si="6"/>
        <v>13.676407418937348</v>
      </c>
      <c r="D106" s="9">
        <f t="shared" si="8"/>
        <v>39912</v>
      </c>
    </row>
    <row r="107" spans="1:4" s="8" customFormat="1" x14ac:dyDescent="0.2">
      <c r="A107" s="8">
        <f t="shared" si="7"/>
        <v>100</v>
      </c>
      <c r="B107" s="15">
        <f t="shared" si="5"/>
        <v>0.13352871174088607</v>
      </c>
      <c r="C107" s="15">
        <f t="shared" si="6"/>
        <v>13.754220618496102</v>
      </c>
      <c r="D107" s="9">
        <f t="shared" si="8"/>
        <v>39913</v>
      </c>
    </row>
    <row r="108" spans="1:4" s="8" customFormat="1" x14ac:dyDescent="0.2">
      <c r="A108" s="8">
        <f t="shared" si="7"/>
        <v>101</v>
      </c>
      <c r="B108" s="15">
        <f t="shared" si="5"/>
        <v>0.13999452108310592</v>
      </c>
      <c r="C108" s="15">
        <f t="shared" si="6"/>
        <v>13.831913275810818</v>
      </c>
      <c r="D108" s="9">
        <f t="shared" si="8"/>
        <v>39914</v>
      </c>
    </row>
    <row r="109" spans="1:4" s="8" customFormat="1" x14ac:dyDescent="0.2">
      <c r="A109" s="8">
        <f t="shared" si="7"/>
        <v>102</v>
      </c>
      <c r="B109" s="15">
        <f t="shared" si="5"/>
        <v>0.14642117692158937</v>
      </c>
      <c r="C109" s="15">
        <f t="shared" si="6"/>
        <v>13.909476957860646</v>
      </c>
      <c r="D109" s="9">
        <f t="shared" si="8"/>
        <v>39915</v>
      </c>
    </row>
    <row r="110" spans="1:4" s="8" customFormat="1" x14ac:dyDescent="0.2">
      <c r="A110" s="8">
        <f t="shared" si="7"/>
        <v>103</v>
      </c>
      <c r="B110" s="15">
        <f t="shared" si="5"/>
        <v>0.15280703280781616</v>
      </c>
      <c r="C110" s="15">
        <f t="shared" si="6"/>
        <v>13.98690275870425</v>
      </c>
      <c r="D110" s="9">
        <f t="shared" si="8"/>
        <v>39916</v>
      </c>
    </row>
    <row r="111" spans="1:4" s="8" customFormat="1" x14ac:dyDescent="0.2">
      <c r="A111" s="8">
        <f t="shared" si="7"/>
        <v>104</v>
      </c>
      <c r="B111" s="15">
        <f t="shared" si="5"/>
        <v>0.15915044625478739</v>
      </c>
      <c r="C111" s="15">
        <f t="shared" si="6"/>
        <v>14.064181272948566</v>
      </c>
      <c r="D111" s="9">
        <f t="shared" si="8"/>
        <v>39917</v>
      </c>
    </row>
    <row r="112" spans="1:4" s="8" customFormat="1" x14ac:dyDescent="0.2">
      <c r="A112" s="8">
        <f t="shared" si="7"/>
        <v>105</v>
      </c>
      <c r="B112" s="15">
        <f t="shared" si="5"/>
        <v>0.1654497787475169</v>
      </c>
      <c r="C112" s="15">
        <f t="shared" si="6"/>
        <v>14.141302568943896</v>
      </c>
      <c r="D112" s="9">
        <f t="shared" si="8"/>
        <v>39918</v>
      </c>
    </row>
    <row r="113" spans="1:4" s="8" customFormat="1" x14ac:dyDescent="0.2">
      <c r="A113" s="8">
        <f t="shared" si="7"/>
        <v>106</v>
      </c>
      <c r="B113" s="15">
        <f t="shared" si="5"/>
        <v>0.17170339577507993</v>
      </c>
      <c r="C113" s="15">
        <f t="shared" si="6"/>
        <v>14.218256161715285</v>
      </c>
      <c r="D113" s="9">
        <f t="shared" si="8"/>
        <v>39919</v>
      </c>
    </row>
    <row r="114" spans="1:4" s="8" customFormat="1" x14ac:dyDescent="0.2">
      <c r="A114" s="8">
        <f t="shared" si="7"/>
        <v>107</v>
      </c>
      <c r="B114" s="15">
        <f t="shared" si="5"/>
        <v>0.1779096668851618</v>
      </c>
      <c r="C114" s="15">
        <f t="shared" si="6"/>
        <v>14.295030985645051</v>
      </c>
      <c r="D114" s="9">
        <f t="shared" si="8"/>
        <v>39920</v>
      </c>
    </row>
    <row r="115" spans="1:4" s="8" customFormat="1" x14ac:dyDescent="0.2">
      <c r="A115" s="8">
        <f t="shared" si="7"/>
        <v>108</v>
      </c>
      <c r="B115" s="15">
        <f t="shared" si="5"/>
        <v>0.18406696576203169</v>
      </c>
      <c r="C115" s="15">
        <f t="shared" si="6"/>
        <v>14.371615366926834</v>
      </c>
      <c r="D115" s="9">
        <f t="shared" si="8"/>
        <v>39921</v>
      </c>
    </row>
    <row r="116" spans="1:4" s="8" customFormat="1" x14ac:dyDescent="0.2">
      <c r="A116" s="8">
        <f t="shared" si="7"/>
        <v>109</v>
      </c>
      <c r="B116" s="15">
        <f t="shared" si="5"/>
        <v>0.19017367032883992</v>
      </c>
      <c r="C116" s="15">
        <f t="shared" si="6"/>
        <v>14.44799699581735</v>
      </c>
      <c r="D116" s="9">
        <f t="shared" si="8"/>
        <v>39922</v>
      </c>
    </row>
    <row r="117" spans="1:4" s="8" customFormat="1" x14ac:dyDescent="0.2">
      <c r="A117" s="8">
        <f t="shared" si="7"/>
        <v>110</v>
      </c>
      <c r="B117" s="15">
        <f t="shared" si="5"/>
        <v>0.1962281628751176</v>
      </c>
      <c r="C117" s="15">
        <f t="shared" si="6"/>
        <v>14.524162898718638</v>
      </c>
      <c r="D117" s="9">
        <f t="shared" si="8"/>
        <v>39923</v>
      </c>
    </row>
    <row r="118" spans="1:4" s="8" customFormat="1" x14ac:dyDescent="0.2">
      <c r="A118" s="8">
        <f t="shared" si="7"/>
        <v>111</v>
      </c>
      <c r="B118" s="15">
        <f t="shared" si="5"/>
        <v>0.20222883021032267</v>
      </c>
      <c r="C118" s="15">
        <f t="shared" si="6"/>
        <v>14.600099410130536</v>
      </c>
      <c r="D118" s="9">
        <f t="shared" si="8"/>
        <v>39924</v>
      </c>
    </row>
    <row r="119" spans="1:4" s="8" customFormat="1" x14ac:dyDescent="0.2">
      <c r="A119" s="8">
        <f t="shared" si="7"/>
        <v>112</v>
      </c>
      <c r="B119" s="15">
        <f t="shared" si="5"/>
        <v>0.20817406384425072</v>
      </c>
      <c r="C119" s="15">
        <f t="shared" si="6"/>
        <v>14.675792144520837</v>
      </c>
      <c r="D119" s="9">
        <f t="shared" si="8"/>
        <v>39925</v>
      </c>
    </row>
    <row r="120" spans="1:4" s="8" customFormat="1" x14ac:dyDescent="0.2">
      <c r="A120" s="8">
        <f t="shared" si="7"/>
        <v>113</v>
      </c>
      <c r="B120" s="15">
        <f t="shared" si="5"/>
        <v>0.21406226019508906</v>
      </c>
      <c r="C120" s="15">
        <f t="shared" si="6"/>
        <v>14.751225968168884</v>
      </c>
      <c r="D120" s="9">
        <f t="shared" si="8"/>
        <v>39926</v>
      </c>
    </row>
    <row r="121" spans="1:4" s="8" customFormat="1" x14ac:dyDescent="0.2">
      <c r="A121" s="8">
        <f t="shared" si="7"/>
        <v>114</v>
      </c>
      <c r="B121" s="15">
        <f t="shared" si="5"/>
        <v>0.21989182082585762</v>
      </c>
      <c r="C121" s="15">
        <f t="shared" si="6"/>
        <v>14.826384971047396</v>
      </c>
      <c r="D121" s="9">
        <f t="shared" si="8"/>
        <v>39927</v>
      </c>
    </row>
    <row r="122" spans="1:4" s="8" customFormat="1" x14ac:dyDescent="0.2">
      <c r="A122" s="8">
        <f t="shared" si="7"/>
        <v>115</v>
      </c>
      <c r="B122" s="15">
        <f t="shared" si="5"/>
        <v>0.22566115270993467</v>
      </c>
      <c r="C122" s="15">
        <f t="shared" si="6"/>
        <v>14.901252438817066</v>
      </c>
      <c r="D122" s="9">
        <f t="shared" si="8"/>
        <v>39928</v>
      </c>
    </row>
    <row r="123" spans="1:4" s="8" customFormat="1" x14ac:dyDescent="0.2">
      <c r="A123" s="8">
        <f t="shared" si="7"/>
        <v>116</v>
      </c>
      <c r="B123" s="15">
        <f t="shared" si="5"/>
        <v>0.23136866852632049</v>
      </c>
      <c r="C123" s="15">
        <f t="shared" si="6"/>
        <v>14.975810825018963</v>
      </c>
      <c r="D123" s="9">
        <f t="shared" si="8"/>
        <v>39929</v>
      </c>
    </row>
    <row r="124" spans="1:4" s="8" customFormat="1" x14ac:dyDescent="0.2">
      <c r="A124" s="8">
        <f t="shared" si="7"/>
        <v>117</v>
      </c>
      <c r="B124" s="15">
        <f t="shared" si="5"/>
        <v>0.23701278698523823</v>
      </c>
      <c r="C124" s="15">
        <f t="shared" si="6"/>
        <v>15.050041723561138</v>
      </c>
      <c r="D124" s="9">
        <f t="shared" si="8"/>
        <v>39930</v>
      </c>
    </row>
    <row r="125" spans="1:4" s="8" customFormat="1" x14ac:dyDescent="0.2">
      <c r="A125" s="8">
        <f t="shared" si="7"/>
        <v>118</v>
      </c>
      <c r="B125" s="15">
        <f t="shared" si="5"/>
        <v>0.24259193318461736</v>
      </c>
      <c r="C125" s="15">
        <f t="shared" si="6"/>
        <v>15.123925841607928</v>
      </c>
      <c r="D125" s="9">
        <f t="shared" si="8"/>
        <v>39931</v>
      </c>
    </row>
    <row r="126" spans="1:4" s="8" customFormat="1" x14ac:dyDescent="0.2">
      <c r="A126" s="8">
        <f t="shared" si="7"/>
        <v>119</v>
      </c>
      <c r="B126" s="15">
        <f t="shared" si="5"/>
        <v>0.24810453899794307</v>
      </c>
      <c r="C126" s="15">
        <f t="shared" si="6"/>
        <v>15.197442972993466</v>
      </c>
      <c r="D126" s="9">
        <f t="shared" si="8"/>
        <v>39932</v>
      </c>
    </row>
    <row r="127" spans="1:4" s="8" customFormat="1" x14ac:dyDescent="0.2">
      <c r="A127" s="8">
        <f t="shared" si="7"/>
        <v>120</v>
      </c>
      <c r="B127" s="15">
        <f t="shared" si="5"/>
        <v>0.25354904349388913</v>
      </c>
      <c r="C127" s="15">
        <f t="shared" si="6"/>
        <v>15.27057197229481</v>
      </c>
      <c r="D127" s="9">
        <f t="shared" si="8"/>
        <v>39933</v>
      </c>
    </row>
    <row r="128" spans="1:4" s="8" customFormat="1" x14ac:dyDescent="0.2">
      <c r="A128" s="8">
        <f t="shared" si="7"/>
        <v>121</v>
      </c>
      <c r="B128" s="15">
        <f t="shared" si="5"/>
        <v>0.25892389338807958</v>
      </c>
      <c r="C128" s="15">
        <f t="shared" si="6"/>
        <v>15.343290729714766</v>
      </c>
      <c r="D128" s="9">
        <f t="shared" si="8"/>
        <v>39934</v>
      </c>
    </row>
    <row r="129" spans="1:4" s="8" customFormat="1" x14ac:dyDescent="0.2">
      <c r="A129" s="8">
        <f t="shared" si="7"/>
        <v>122</v>
      </c>
      <c r="B129" s="15">
        <f t="shared" si="5"/>
        <v>0.26422754352725103</v>
      </c>
      <c r="C129" s="15">
        <f t="shared" si="6"/>
        <v>15.415576146940131</v>
      </c>
      <c r="D129" s="9">
        <f t="shared" si="8"/>
        <v>39935</v>
      </c>
    </row>
    <row r="130" spans="1:4" s="8" customFormat="1" x14ac:dyDescent="0.2">
      <c r="A130" s="8">
        <f t="shared" si="7"/>
        <v>123</v>
      </c>
      <c r="B130" s="15">
        <f t="shared" si="5"/>
        <v>0.26945845740600016</v>
      </c>
      <c r="C130" s="15">
        <f t="shared" si="6"/>
        <v>15.487404114157469</v>
      </c>
      <c r="D130" s="9">
        <f t="shared" si="8"/>
        <v>39936</v>
      </c>
    </row>
    <row r="131" spans="1:4" s="8" customFormat="1" x14ac:dyDescent="0.2">
      <c r="A131" s="8">
        <f t="shared" si="7"/>
        <v>124</v>
      </c>
      <c r="B131" s="15">
        <f t="shared" si="5"/>
        <v>0.27461510771622133</v>
      </c>
      <c r="C131" s="15">
        <f t="shared" si="6"/>
        <v>15.558749488425949</v>
      </c>
      <c r="D131" s="9">
        <f t="shared" si="8"/>
        <v>39937</v>
      </c>
    </row>
    <row r="132" spans="1:4" s="8" customFormat="1" x14ac:dyDescent="0.2">
      <c r="A132" s="8">
        <f t="shared" si="7"/>
        <v>125</v>
      </c>
      <c r="B132" s="15">
        <f t="shared" si="5"/>
        <v>0.27969597692923909</v>
      </c>
      <c r="C132" s="15">
        <f t="shared" si="6"/>
        <v>15.62958607362453</v>
      </c>
      <c r="D132" s="9">
        <f t="shared" si="8"/>
        <v>39938</v>
      </c>
    </row>
    <row r="133" spans="1:4" s="8" customFormat="1" x14ac:dyDescent="0.2">
      <c r="A133" s="8">
        <f t="shared" si="7"/>
        <v>126</v>
      </c>
      <c r="B133" s="15">
        <f t="shared" si="5"/>
        <v>0.28469955791054519</v>
      </c>
      <c r="C133" s="15">
        <f t="shared" si="6"/>
        <v>15.699886602209691</v>
      </c>
      <c r="D133" s="9">
        <f t="shared" si="8"/>
        <v>39939</v>
      </c>
    </row>
    <row r="134" spans="1:4" s="8" customFormat="1" x14ac:dyDescent="0.2">
      <c r="A134" s="8">
        <f t="shared" si="7"/>
        <v>127</v>
      </c>
      <c r="B134" s="15">
        <f t="shared" si="5"/>
        <v>0.28962435456694874</v>
      </c>
      <c r="C134" s="15">
        <f t="shared" si="6"/>
        <v>15.769622719039061</v>
      </c>
      <c r="D134" s="9">
        <f t="shared" si="8"/>
        <v>39940</v>
      </c>
    </row>
    <row r="135" spans="1:4" s="8" customFormat="1" x14ac:dyDescent="0.2">
      <c r="A135" s="8">
        <f t="shared" si="7"/>
        <v>128</v>
      </c>
      <c r="B135" s="15">
        <f t="shared" si="5"/>
        <v>0.29446888252583536</v>
      </c>
      <c r="C135" s="15">
        <f t="shared" si="6"/>
        <v>15.838764967535926</v>
      </c>
      <c r="D135" s="9">
        <f t="shared" si="8"/>
        <v>39941</v>
      </c>
    </row>
    <row r="136" spans="1:4" s="8" customFormat="1" x14ac:dyDescent="0.2">
      <c r="A136" s="8">
        <f t="shared" si="7"/>
        <v>129</v>
      </c>
      <c r="B136" s="15">
        <f t="shared" ref="B136:B199" si="9">ASIN(0.39795*COS(0.2163108+2*ATAN(0.9671396*TAN(0.0086*(A136-186)))))</f>
        <v>0.2992316698461186</v>
      </c>
      <c r="C136" s="15">
        <f t="shared" ref="C136:C199" si="10">24-(24/PI())*ACOS((SIN(0.8333*PI()/180)+SIN($B$3*PI()/180)*SIN(B136))/(COS($B$3*PI()/180)*COS(B136)))</f>
        <v>15.907282778489623</v>
      </c>
      <c r="D136" s="9">
        <f t="shared" si="8"/>
        <v>39942</v>
      </c>
    </row>
    <row r="137" spans="1:4" s="8" customFormat="1" x14ac:dyDescent="0.2">
      <c r="A137" s="8">
        <f t="shared" ref="A137:A200" si="11">A136+1</f>
        <v>130</v>
      </c>
      <c r="B137" s="15">
        <f t="shared" si="9"/>
        <v>0.30391125776035022</v>
      </c>
      <c r="C137" s="15">
        <f t="shared" si="10"/>
        <v>15.975144461806659</v>
      </c>
      <c r="D137" s="9">
        <f t="shared" ref="D137:D200" si="12">D136+1</f>
        <v>39943</v>
      </c>
    </row>
    <row r="138" spans="1:4" s="8" customFormat="1" x14ac:dyDescent="0.2">
      <c r="A138" s="8">
        <f t="shared" si="11"/>
        <v>131</v>
      </c>
      <c r="B138" s="15">
        <f t="shared" si="9"/>
        <v>0.30850620144733043</v>
      </c>
      <c r="C138" s="15">
        <f t="shared" si="10"/>
        <v>16.042317201547199</v>
      </c>
      <c r="D138" s="9">
        <f t="shared" si="12"/>
        <v>39944</v>
      </c>
    </row>
    <row r="139" spans="1:4" s="8" customFormat="1" x14ac:dyDescent="0.2">
      <c r="A139" s="8">
        <f t="shared" si="11"/>
        <v>132</v>
      </c>
      <c r="B139" s="15">
        <f t="shared" si="9"/>
        <v>0.31301507083443186</v>
      </c>
      <c r="C139" s="15">
        <f t="shared" si="10"/>
        <v>16.108767054600687</v>
      </c>
      <c r="D139" s="9">
        <f t="shared" si="12"/>
        <v>39945</v>
      </c>
    </row>
    <row r="140" spans="1:4" s="8" customFormat="1" x14ac:dyDescent="0.2">
      <c r="A140" s="8">
        <f t="shared" si="11"/>
        <v>133</v>
      </c>
      <c r="B140" s="15">
        <f t="shared" si="9"/>
        <v>0.31743645142872373</v>
      </c>
      <c r="C140" s="15">
        <f t="shared" si="10"/>
        <v>16.174458953372572</v>
      </c>
      <c r="D140" s="9">
        <f t="shared" si="12"/>
        <v>39946</v>
      </c>
    </row>
    <row r="141" spans="1:4" s="8" customFormat="1" x14ac:dyDescent="0.2">
      <c r="A141" s="8">
        <f t="shared" si="11"/>
        <v>134</v>
      </c>
      <c r="B141" s="15">
        <f t="shared" si="9"/>
        <v>0.32176894517584037</v>
      </c>
      <c r="C141" s="15">
        <f t="shared" si="10"/>
        <v>16.239356712871089</v>
      </c>
      <c r="D141" s="9">
        <f t="shared" si="12"/>
        <v>39947</v>
      </c>
    </row>
    <row r="142" spans="1:4" s="8" customFormat="1" x14ac:dyDescent="0.2">
      <c r="A142" s="8">
        <f t="shared" si="11"/>
        <v>135</v>
      </c>
      <c r="B142" s="15">
        <f t="shared" si="9"/>
        <v>0.32601117134541141</v>
      </c>
      <c r="C142" s="15">
        <f t="shared" si="10"/>
        <v>16.303423042598066</v>
      </c>
      <c r="D142" s="9">
        <f t="shared" si="12"/>
        <v>39948</v>
      </c>
    </row>
    <row r="143" spans="1:4" s="8" customFormat="1" x14ac:dyDescent="0.2">
      <c r="A143" s="8">
        <f t="shared" si="11"/>
        <v>136</v>
      </c>
      <c r="B143" s="15">
        <f t="shared" si="9"/>
        <v>0.33016176744172082</v>
      </c>
      <c r="C143" s="15">
        <f t="shared" si="10"/>
        <v>16.36661956366035</v>
      </c>
      <c r="D143" s="9">
        <f t="shared" si="12"/>
        <v>39949</v>
      </c>
    </row>
    <row r="144" spans="1:4" s="8" customFormat="1" x14ac:dyDescent="0.2">
      <c r="A144" s="8">
        <f t="shared" si="11"/>
        <v>137</v>
      </c>
      <c r="B144" s="15">
        <f t="shared" si="9"/>
        <v>0.33421939013812968</v>
      </c>
      <c r="C144" s="15">
        <f t="shared" si="10"/>
        <v>16.428906831528181</v>
      </c>
      <c r="D144" s="9">
        <f t="shared" si="12"/>
        <v>39950</v>
      </c>
    </row>
    <row r="145" spans="1:4" s="8" customFormat="1" x14ac:dyDescent="0.2">
      <c r="A145" s="8">
        <f t="shared" si="11"/>
        <v>138</v>
      </c>
      <c r="B145" s="15">
        <f t="shared" si="9"/>
        <v>0.33818271623365037</v>
      </c>
      <c r="C145" s="15">
        <f t="shared" si="10"/>
        <v>16.49024436487279</v>
      </c>
      <c r="D145" s="9">
        <f t="shared" si="12"/>
        <v>39951</v>
      </c>
    </row>
    <row r="146" spans="1:4" s="8" customFormat="1" x14ac:dyDescent="0.2">
      <c r="A146" s="8">
        <f t="shared" si="11"/>
        <v>139</v>
      </c>
      <c r="B146" s="15">
        <f t="shared" si="9"/>
        <v>0.3420504436299201</v>
      </c>
      <c r="C146" s="15">
        <f t="shared" si="10"/>
        <v>16.550590680916976</v>
      </c>
      <c r="D146" s="9">
        <f t="shared" si="12"/>
        <v>39952</v>
      </c>
    </row>
    <row r="147" spans="1:4" s="8" customFormat="1" x14ac:dyDescent="0.2">
      <c r="A147" s="8">
        <f t="shared" si="11"/>
        <v>140</v>
      </c>
      <c r="B147" s="15">
        <f t="shared" si="9"/>
        <v>0.34582129232668085</v>
      </c>
      <c r="C147" s="15">
        <f t="shared" si="10"/>
        <v>16.609903337728753</v>
      </c>
      <c r="D147" s="9">
        <f t="shared" si="12"/>
        <v>39953</v>
      </c>
    </row>
    <row r="148" spans="1:4" s="8" customFormat="1" x14ac:dyDescent="0.2">
      <c r="A148" s="8">
        <f t="shared" si="11"/>
        <v>141</v>
      </c>
      <c r="B148" s="15">
        <f t="shared" si="9"/>
        <v>0.34949400543373249</v>
      </c>
      <c r="C148" s="15">
        <f t="shared" si="10"/>
        <v>16.668138983878389</v>
      </c>
      <c r="D148" s="9">
        <f t="shared" si="12"/>
        <v>39954</v>
      </c>
    </row>
    <row r="149" spans="1:4" s="8" customFormat="1" x14ac:dyDescent="0.2">
      <c r="A149" s="8">
        <f t="shared" si="11"/>
        <v>142</v>
      </c>
      <c r="B149" s="15">
        <f t="shared" si="9"/>
        <v>0.35306735019718966</v>
      </c>
      <c r="C149" s="15">
        <f t="shared" si="10"/>
        <v>16.725253415862372</v>
      </c>
      <c r="D149" s="9">
        <f t="shared" si="12"/>
        <v>39955</v>
      </c>
    </row>
    <row r="150" spans="1:4" s="8" customFormat="1" x14ac:dyDescent="0.2">
      <c r="A150" s="8">
        <f t="shared" si="11"/>
        <v>143</v>
      </c>
      <c r="B150" s="15">
        <f t="shared" si="9"/>
        <v>0.35654011903774069</v>
      </c>
      <c r="C150" s="15">
        <f t="shared" si="10"/>
        <v>16.781201643673288</v>
      </c>
      <c r="D150" s="9">
        <f t="shared" si="12"/>
        <v>39956</v>
      </c>
    </row>
    <row r="151" spans="1:4" s="8" customFormat="1" x14ac:dyDescent="0.2">
      <c r="A151" s="8">
        <f t="shared" si="11"/>
        <v>144</v>
      </c>
      <c r="B151" s="15">
        <f t="shared" si="9"/>
        <v>0.35991113059847635</v>
      </c>
      <c r="C151" s="15">
        <f t="shared" si="10"/>
        <v>16.835937964861309</v>
      </c>
      <c r="D151" s="9">
        <f t="shared" si="12"/>
        <v>39957</v>
      </c>
    </row>
    <row r="152" spans="1:4" s="8" customFormat="1" x14ac:dyDescent="0.2">
      <c r="A152" s="8">
        <f t="shared" si="11"/>
        <v>145</v>
      </c>
      <c r="B152" s="15">
        <f t="shared" si="9"/>
        <v>0.36317923079973574</v>
      </c>
      <c r="C152" s="15">
        <f t="shared" si="10"/>
        <v>16.889416047390142</v>
      </c>
      <c r="D152" s="9">
        <f t="shared" si="12"/>
        <v>39958</v>
      </c>
    </row>
    <row r="153" spans="1:4" s="8" customFormat="1" x14ac:dyDescent="0.2">
      <c r="A153" s="8">
        <f t="shared" si="11"/>
        <v>146</v>
      </c>
      <c r="B153" s="15">
        <f t="shared" si="9"/>
        <v>0.36634329389830056</v>
      </c>
      <c r="C153" s="15">
        <f t="shared" si="10"/>
        <v>16.941589021537133</v>
      </c>
      <c r="D153" s="9">
        <f t="shared" si="12"/>
        <v>39959</v>
      </c>
    </row>
    <row r="154" spans="1:4" s="8" customFormat="1" x14ac:dyDescent="0.2">
      <c r="A154" s="8">
        <f t="shared" si="11"/>
        <v>147</v>
      </c>
      <c r="B154" s="15">
        <f t="shared" si="9"/>
        <v>0.36940222354815688</v>
      </c>
      <c r="C154" s="15">
        <f t="shared" si="10"/>
        <v>16.99240958102299</v>
      </c>
      <c r="D154" s="9">
        <f t="shared" si="12"/>
        <v>39960</v>
      </c>
    </row>
    <row r="155" spans="1:4" s="8" customFormat="1" x14ac:dyDescent="0.2">
      <c r="A155" s="8">
        <f t="shared" si="11"/>
        <v>148</v>
      </c>
      <c r="B155" s="15">
        <f t="shared" si="9"/>
        <v>0.37235495385995226</v>
      </c>
      <c r="C155" s="15">
        <f t="shared" si="10"/>
        <v>17.041830093481085</v>
      </c>
      <c r="D155" s="9">
        <f t="shared" si="12"/>
        <v>39961</v>
      </c>
    </row>
    <row r="156" spans="1:4" s="8" customFormat="1" x14ac:dyDescent="0.2">
      <c r="A156" s="8">
        <f t="shared" si="11"/>
        <v>149</v>
      </c>
      <c r="B156" s="15">
        <f t="shared" si="9"/>
        <v>0.37520045045617745</v>
      </c>
      <c r="C156" s="15">
        <f t="shared" si="10"/>
        <v>17.089802720288667</v>
      </c>
      <c r="D156" s="9">
        <f t="shared" si="12"/>
        <v>39962</v>
      </c>
    </row>
    <row r="157" spans="1:4" s="8" customFormat="1" x14ac:dyDescent="0.2">
      <c r="A157" s="8">
        <f t="shared" si="11"/>
        <v>150</v>
      </c>
      <c r="B157" s="15">
        <f t="shared" si="9"/>
        <v>0.37793771151903094</v>
      </c>
      <c r="C157" s="15">
        <f t="shared" si="10"/>
        <v>17.136279545683166</v>
      </c>
      <c r="D157" s="9">
        <f t="shared" si="12"/>
        <v>39963</v>
      </c>
    </row>
    <row r="158" spans="1:4" s="8" customFormat="1" x14ac:dyDescent="0.2">
      <c r="A158" s="8">
        <f t="shared" si="11"/>
        <v>151</v>
      </c>
      <c r="B158" s="15">
        <f t="shared" si="9"/>
        <v>0.3805657688278557</v>
      </c>
      <c r="C158" s="15">
        <f t="shared" si="10"/>
        <v>17.181212714975647</v>
      </c>
      <c r="D158" s="9">
        <f t="shared" si="12"/>
        <v>39964</v>
      </c>
    </row>
    <row r="159" spans="1:4" s="8" customFormat="1" x14ac:dyDescent="0.2">
      <c r="A159" s="8">
        <f t="shared" si="11"/>
        <v>152</v>
      </c>
      <c r="B159" s="15">
        <f t="shared" si="9"/>
        <v>0.38308368878298299</v>
      </c>
      <c r="C159" s="15">
        <f t="shared" si="10"/>
        <v>17.224554581551569</v>
      </c>
      <c r="D159" s="9">
        <f t="shared" si="12"/>
        <v>39965</v>
      </c>
    </row>
    <row r="160" spans="1:4" s="8" customFormat="1" x14ac:dyDescent="0.2">
      <c r="A160" s="8">
        <f t="shared" si="11"/>
        <v>153</v>
      </c>
      <c r="B160" s="15">
        <f t="shared" si="9"/>
        <v>0.38549057341278142</v>
      </c>
      <c r="C160" s="15">
        <f t="shared" si="10"/>
        <v>17.26625786221684</v>
      </c>
      <c r="D160" s="9">
        <f t="shared" si="12"/>
        <v>39966</v>
      </c>
    </row>
    <row r="161" spans="1:4" s="8" customFormat="1" x14ac:dyDescent="0.2">
      <c r="A161" s="8">
        <f t="shared" si="11"/>
        <v>154</v>
      </c>
      <c r="B161" s="15">
        <f t="shared" si="9"/>
        <v>0.38778556136068282</v>
      </c>
      <c r="C161" s="15">
        <f t="shared" si="10"/>
        <v>17.306275800306363</v>
      </c>
      <c r="D161" s="9">
        <f t="shared" si="12"/>
        <v>39967</v>
      </c>
    </row>
    <row r="162" spans="1:4" s="8" customFormat="1" x14ac:dyDescent="0.2">
      <c r="A162" s="8">
        <f t="shared" si="11"/>
        <v>155</v>
      </c>
      <c r="B162" s="15">
        <f t="shared" si="9"/>
        <v>0.38996782884894871</v>
      </c>
      <c r="C162" s="15">
        <f t="shared" si="10"/>
        <v>17.344562335824641</v>
      </c>
      <c r="D162" s="9">
        <f t="shared" si="12"/>
        <v>39968</v>
      </c>
    </row>
    <row r="163" spans="1:4" s="8" customFormat="1" x14ac:dyDescent="0.2">
      <c r="A163" s="8">
        <f t="shared" si="11"/>
        <v>156</v>
      </c>
      <c r="B163" s="15">
        <f t="shared" si="9"/>
        <v>0.39203659061594703</v>
      </c>
      <c r="C163" s="15">
        <f t="shared" si="10"/>
        <v>17.381072281735875</v>
      </c>
      <c r="D163" s="9">
        <f t="shared" si="12"/>
        <v>39969</v>
      </c>
    </row>
    <row r="164" spans="1:4" s="8" customFormat="1" x14ac:dyDescent="0.2">
      <c r="A164" s="8">
        <f t="shared" si="11"/>
        <v>157</v>
      </c>
      <c r="B164" s="15">
        <f t="shared" si="9"/>
        <v>0.3939911008237324</v>
      </c>
      <c r="C164" s="15">
        <f t="shared" si="10"/>
        <v>17.41576150536708</v>
      </c>
      <c r="D164" s="9">
        <f t="shared" si="12"/>
        <v>39970</v>
      </c>
    </row>
    <row r="165" spans="1:4" s="8" customFormat="1" x14ac:dyDescent="0.2">
      <c r="A165" s="8">
        <f t="shared" si="11"/>
        <v>158</v>
      </c>
      <c r="B165" s="15">
        <f t="shared" si="9"/>
        <v>0.39583065393276545</v>
      </c>
      <c r="C165" s="15">
        <f t="shared" si="10"/>
        <v>17.448587113735549</v>
      </c>
      <c r="D165" s="9">
        <f t="shared" si="12"/>
        <v>39971</v>
      </c>
    </row>
    <row r="166" spans="1:4" s="8" customFormat="1" x14ac:dyDescent="0.2">
      <c r="A166" s="8">
        <f t="shared" si="11"/>
        <v>159</v>
      </c>
      <c r="B166" s="15">
        <f t="shared" si="9"/>
        <v>0.39755458554066286</v>
      </c>
      <c r="C166" s="15">
        <f t="shared" si="10"/>
        <v>17.479507641464586</v>
      </c>
      <c r="D166" s="9">
        <f t="shared" si="12"/>
        <v>39972</v>
      </c>
    </row>
    <row r="167" spans="1:4" s="8" customFormat="1" x14ac:dyDescent="0.2">
      <c r="A167" s="8">
        <f t="shared" si="11"/>
        <v>160</v>
      </c>
      <c r="B167" s="15">
        <f t="shared" si="9"/>
        <v>0.39916227318194486</v>
      </c>
      <c r="C167" s="15">
        <f t="shared" si="10"/>
        <v>17.508483239813536</v>
      </c>
      <c r="D167" s="9">
        <f t="shared" si="12"/>
        <v>39973</v>
      </c>
    </row>
    <row r="168" spans="1:4" s="8" customFormat="1" x14ac:dyDescent="0.2">
      <c r="A168" s="8">
        <f t="shared" si="11"/>
        <v>161</v>
      </c>
      <c r="B168" s="15">
        <f t="shared" si="9"/>
        <v>0.4006531370858431</v>
      </c>
      <c r="C168" s="15">
        <f t="shared" si="10"/>
        <v>17.53547586522323</v>
      </c>
      <c r="D168" s="9">
        <f t="shared" si="12"/>
        <v>39974</v>
      </c>
    </row>
    <row r="169" spans="1:4" s="8" customFormat="1" x14ac:dyDescent="0.2">
      <c r="A169" s="8">
        <f t="shared" si="11"/>
        <v>162</v>
      </c>
      <c r="B169" s="15">
        <f t="shared" si="9"/>
        <v>0.40202664088933854</v>
      </c>
      <c r="C169" s="15">
        <f t="shared" si="10"/>
        <v>17.560449465670636</v>
      </c>
      <c r="D169" s="9">
        <f t="shared" si="12"/>
        <v>39975</v>
      </c>
    </row>
    <row r="170" spans="1:4" s="8" customFormat="1" x14ac:dyDescent="0.2">
      <c r="A170" s="8">
        <f t="shared" si="11"/>
        <v>163</v>
      </c>
      <c r="B170" s="15">
        <f t="shared" si="9"/>
        <v>0.40328229230272722</v>
      </c>
      <c r="C170" s="15">
        <f t="shared" si="10"/>
        <v>17.583370163040989</v>
      </c>
      <c r="D170" s="9">
        <f t="shared" si="12"/>
        <v>39976</v>
      </c>
    </row>
    <row r="171" spans="1:4" s="8" customFormat="1" x14ac:dyDescent="0.2">
      <c r="A171" s="8">
        <f t="shared" si="11"/>
        <v>164</v>
      </c>
      <c r="B171" s="15">
        <f t="shared" si="9"/>
        <v>0.40441964372515909</v>
      </c>
      <c r="C171" s="15">
        <f t="shared" si="10"/>
        <v>17.604206429665844</v>
      </c>
      <c r="D171" s="9">
        <f t="shared" si="12"/>
        <v>39977</v>
      </c>
    </row>
    <row r="172" spans="1:4" s="8" customFormat="1" x14ac:dyDescent="0.2">
      <c r="A172" s="8">
        <f t="shared" si="11"/>
        <v>165</v>
      </c>
      <c r="B172" s="15">
        <f t="shared" si="9"/>
        <v>0.40543829280774868</v>
      </c>
      <c r="C172" s="15">
        <f t="shared" si="10"/>
        <v>17.622929257144886</v>
      </c>
      <c r="D172" s="9">
        <f t="shared" si="12"/>
        <v>39978</v>
      </c>
    </row>
    <row r="173" spans="1:4" s="8" customFormat="1" x14ac:dyDescent="0.2">
      <c r="A173" s="8">
        <f t="shared" si="11"/>
        <v>166</v>
      </c>
      <c r="B173" s="15">
        <f t="shared" si="9"/>
        <v>0.40633788296203932</v>
      </c>
      <c r="C173" s="15">
        <f t="shared" si="10"/>
        <v>17.639512315571416</v>
      </c>
      <c r="D173" s="9">
        <f t="shared" si="12"/>
        <v>39979</v>
      </c>
    </row>
    <row r="174" spans="1:4" s="8" customFormat="1" x14ac:dyDescent="0.2">
      <c r="A174" s="8">
        <f t="shared" si="11"/>
        <v>167</v>
      </c>
      <c r="B174" s="15">
        <f t="shared" si="9"/>
        <v>0.40711810381178526</v>
      </c>
      <c r="C174" s="15">
        <f t="shared" si="10"/>
        <v>17.653932101317647</v>
      </c>
      <c r="D174" s="9">
        <f t="shared" si="12"/>
        <v>39980</v>
      </c>
    </row>
    <row r="175" spans="1:4" s="8" customFormat="1" x14ac:dyDescent="0.2">
      <c r="A175" s="8">
        <f t="shared" si="11"/>
        <v>168</v>
      </c>
      <c r="B175" s="15">
        <f t="shared" si="9"/>
        <v>0.40777869158622421</v>
      </c>
      <c r="C175" s="15">
        <f t="shared" si="10"/>
        <v>17.666168071608773</v>
      </c>
      <c r="D175" s="9">
        <f t="shared" si="12"/>
        <v>39981</v>
      </c>
    </row>
    <row r="176" spans="1:4" s="8" customFormat="1" x14ac:dyDescent="0.2">
      <c r="A176" s="8">
        <f t="shared" si="11"/>
        <v>169</v>
      </c>
      <c r="B176" s="15">
        <f t="shared" si="9"/>
        <v>0.4083194294532238</v>
      </c>
      <c r="C176" s="15">
        <f t="shared" si="10"/>
        <v>17.676202764223522</v>
      </c>
      <c r="D176" s="9">
        <f t="shared" si="12"/>
        <v>39982</v>
      </c>
    </row>
    <row r="177" spans="1:4" s="8" customFormat="1" x14ac:dyDescent="0.2">
      <c r="A177" s="8">
        <f t="shared" si="11"/>
        <v>170</v>
      </c>
      <c r="B177" s="15">
        <f t="shared" si="9"/>
        <v>0.40874014779091672</v>
      </c>
      <c r="C177" s="15">
        <f t="shared" si="10"/>
        <v>17.684021900803668</v>
      </c>
      <c r="D177" s="9">
        <f t="shared" si="12"/>
        <v>39983</v>
      </c>
    </row>
    <row r="178" spans="1:4" s="8" customFormat="1" x14ac:dyDescent="0.2">
      <c r="A178" s="8">
        <f t="shared" si="11"/>
        <v>171</v>
      </c>
      <c r="B178" s="15">
        <f t="shared" si="9"/>
        <v>0.40904072439666622</v>
      </c>
      <c r="C178" s="15">
        <f t="shared" si="10"/>
        <v>17.689614472433217</v>
      </c>
      <c r="D178" s="9">
        <f t="shared" si="12"/>
        <v>39984</v>
      </c>
    </row>
    <row r="179" spans="1:4" s="8" customFormat="1" x14ac:dyDescent="0.2">
      <c r="A179" s="8">
        <f t="shared" si="11"/>
        <v>172</v>
      </c>
      <c r="B179" s="15">
        <f t="shared" si="9"/>
        <v>0.40922108463245721</v>
      </c>
      <c r="C179" s="15">
        <f t="shared" si="10"/>
        <v>17.692972806357126</v>
      </c>
      <c r="D179" s="9">
        <f t="shared" si="12"/>
        <v>39985</v>
      </c>
    </row>
    <row r="180" spans="1:4" s="8" customFormat="1" x14ac:dyDescent="0.2">
      <c r="A180" s="8">
        <f t="shared" si="11"/>
        <v>173</v>
      </c>
      <c r="B180" s="15">
        <f t="shared" si="9"/>
        <v>0.40928120150604741</v>
      </c>
      <c r="C180" s="15">
        <f t="shared" si="10"/>
        <v>17.694092612944871</v>
      </c>
      <c r="D180" s="9">
        <f t="shared" si="12"/>
        <v>39986</v>
      </c>
    </row>
    <row r="181" spans="1:4" s="8" customFormat="1" x14ac:dyDescent="0.2">
      <c r="A181" s="8">
        <f t="shared" si="11"/>
        <v>174</v>
      </c>
      <c r="B181" s="15">
        <f t="shared" si="9"/>
        <v>0.40922109568747611</v>
      </c>
      <c r="C181" s="15">
        <f t="shared" si="10"/>
        <v>17.692973012261334</v>
      </c>
      <c r="D181" s="9">
        <f t="shared" si="12"/>
        <v>39987</v>
      </c>
    </row>
    <row r="182" spans="1:4" s="8" customFormat="1" x14ac:dyDescent="0.2">
      <c r="A182" s="8">
        <f t="shared" si="11"/>
        <v>175</v>
      </c>
      <c r="B182" s="15">
        <f t="shared" si="9"/>
        <v>0.40904083546077746</v>
      </c>
      <c r="C182" s="15">
        <f t="shared" si="10"/>
        <v>17.689616539879779</v>
      </c>
      <c r="D182" s="9">
        <f t="shared" si="12"/>
        <v>39988</v>
      </c>
    </row>
    <row r="183" spans="1:4" s="8" customFormat="1" x14ac:dyDescent="0.2">
      <c r="A183" s="8">
        <f t="shared" si="11"/>
        <v>176</v>
      </c>
      <c r="B183" s="15">
        <f t="shared" si="9"/>
        <v>0.40874053661100912</v>
      </c>
      <c r="C183" s="15">
        <f t="shared" si="10"/>
        <v>17.684029131853418</v>
      </c>
      <c r="D183" s="9">
        <f t="shared" si="12"/>
        <v>39989</v>
      </c>
    </row>
    <row r="184" spans="1:4" s="8" customFormat="1" x14ac:dyDescent="0.2">
      <c r="A184" s="8">
        <f t="shared" si="11"/>
        <v>177</v>
      </c>
      <c r="B184" s="15">
        <f t="shared" si="9"/>
        <v>0.40832036224696044</v>
      </c>
      <c r="C184" s="15">
        <f t="shared" si="10"/>
        <v>17.676220089045366</v>
      </c>
      <c r="D184" s="9">
        <f t="shared" si="12"/>
        <v>39990</v>
      </c>
    </row>
    <row r="185" spans="1:4" s="8" customFormat="1" x14ac:dyDescent="0.2">
      <c r="A185" s="8">
        <f t="shared" si="11"/>
        <v>178</v>
      </c>
      <c r="B185" s="15">
        <f t="shared" si="9"/>
        <v>0.40778052256016339</v>
      </c>
      <c r="C185" s="15">
        <f t="shared" si="10"/>
        <v>17.666202021295899</v>
      </c>
      <c r="D185" s="9">
        <f t="shared" si="12"/>
        <v>39991</v>
      </c>
    </row>
    <row r="186" spans="1:4" s="8" customFormat="1" x14ac:dyDescent="0.2">
      <c r="A186" s="8">
        <f t="shared" si="11"/>
        <v>179</v>
      </c>
      <c r="B186" s="15">
        <f t="shared" si="9"/>
        <v>0.40712127452107588</v>
      </c>
      <c r="C186" s="15">
        <f t="shared" si="10"/>
        <v>17.653990772172872</v>
      </c>
      <c r="D186" s="9">
        <f t="shared" si="12"/>
        <v>39992</v>
      </c>
    </row>
    <row r="187" spans="1:4" s="8" customFormat="1" x14ac:dyDescent="0.2">
      <c r="A187" s="8">
        <f t="shared" si="11"/>
        <v>180</v>
      </c>
      <c r="B187" s="15">
        <f t="shared" si="9"/>
        <v>0.40634292151355761</v>
      </c>
      <c r="C187" s="15">
        <f t="shared" si="10"/>
        <v>17.639605325300664</v>
      </c>
      <c r="D187" s="9">
        <f t="shared" si="12"/>
        <v>39993</v>
      </c>
    </row>
    <row r="188" spans="1:4" s="8" customFormat="1" x14ac:dyDescent="0.2">
      <c r="A188" s="8">
        <f t="shared" si="11"/>
        <v>181</v>
      </c>
      <c r="B188" s="15">
        <f t="shared" si="9"/>
        <v>0.40544581290899201</v>
      </c>
      <c r="C188" s="15">
        <f t="shared" si="10"/>
        <v>17.623067693488728</v>
      </c>
      <c r="D188" s="9">
        <f t="shared" si="12"/>
        <v>39994</v>
      </c>
    </row>
    <row r="189" spans="1:4" s="8" customFormat="1" x14ac:dyDescent="0.2">
      <c r="A189" s="8">
        <f t="shared" si="11"/>
        <v>182</v>
      </c>
      <c r="B189" s="15">
        <f t="shared" si="9"/>
        <v>0.40443034358163826</v>
      </c>
      <c r="C189" s="15">
        <f t="shared" si="10"/>
        <v>17.60440279207824</v>
      </c>
      <c r="D189" s="9">
        <f t="shared" si="12"/>
        <v>39995</v>
      </c>
    </row>
    <row r="190" spans="1:4" s="8" customFormat="1" x14ac:dyDescent="0.2">
      <c r="A190" s="8">
        <f t="shared" si="11"/>
        <v>183</v>
      </c>
      <c r="B190" s="15">
        <f t="shared" si="9"/>
        <v>0.40329695336701854</v>
      </c>
      <c r="C190" s="15">
        <f t="shared" si="10"/>
        <v>17.583638298090985</v>
      </c>
      <c r="D190" s="9">
        <f t="shared" si="12"/>
        <v>39996</v>
      </c>
    </row>
    <row r="191" spans="1:4" s="8" customFormat="1" x14ac:dyDescent="0.2">
      <c r="A191" s="8">
        <f t="shared" si="11"/>
        <v>184</v>
      </c>
      <c r="B191" s="15">
        <f t="shared" si="9"/>
        <v>0.40204612646534715</v>
      </c>
      <c r="C191" s="15">
        <f t="shared" si="10"/>
        <v>17.560804496895074</v>
      </c>
      <c r="D191" s="9">
        <f t="shared" si="12"/>
        <v>39997</v>
      </c>
    </row>
    <row r="192" spans="1:4" s="8" customFormat="1" x14ac:dyDescent="0.2">
      <c r="A192" s="8">
        <f t="shared" si="11"/>
        <v>185</v>
      </c>
      <c r="B192" s="15">
        <f t="shared" si="9"/>
        <v>0.40067839079220724</v>
      </c>
      <c r="C192" s="15">
        <f t="shared" si="10"/>
        <v>17.535934118196863</v>
      </c>
      <c r="D192" s="9">
        <f t="shared" si="12"/>
        <v>39998</v>
      </c>
    </row>
    <row r="193" spans="1:4" s="8" customFormat="1" x14ac:dyDescent="0.2">
      <c r="A193" s="8">
        <f t="shared" si="11"/>
        <v>186</v>
      </c>
      <c r="B193" s="15">
        <f t="shared" si="9"/>
        <v>0.39919431727885635</v>
      </c>
      <c r="C193" s="15">
        <f t="shared" si="10"/>
        <v>17.509062163226488</v>
      </c>
      <c r="D193" s="9">
        <f t="shared" si="12"/>
        <v>39999</v>
      </c>
    </row>
    <row r="194" spans="1:4" s="8" customFormat="1" x14ac:dyDescent="0.2">
      <c r="A194" s="8">
        <f t="shared" si="11"/>
        <v>187</v>
      </c>
      <c r="B194" s="15">
        <f t="shared" si="9"/>
        <v>0.39759451912470972</v>
      </c>
      <c r="C194" s="15">
        <f t="shared" si="10"/>
        <v>17.480225725006836</v>
      </c>
      <c r="D194" s="9">
        <f t="shared" si="12"/>
        <v>40000</v>
      </c>
    </row>
    <row r="195" spans="1:4" s="8" customFormat="1" x14ac:dyDescent="0.2">
      <c r="A195" s="8">
        <f t="shared" si="11"/>
        <v>188</v>
      </c>
      <c r="B195" s="15">
        <f t="shared" si="9"/>
        <v>0.39587965100469674</v>
      </c>
      <c r="C195" s="15">
        <f t="shared" si="10"/>
        <v>17.44946380358423</v>
      </c>
      <c r="D195" s="9">
        <f t="shared" si="12"/>
        <v>40001</v>
      </c>
    </row>
    <row r="196" spans="1:4" s="8" customFormat="1" x14ac:dyDescent="0.2">
      <c r="A196" s="8">
        <f t="shared" si="11"/>
        <v>189</v>
      </c>
      <c r="B196" s="15">
        <f t="shared" si="9"/>
        <v>0.39405040823432064</v>
      </c>
      <c r="C196" s="15">
        <f t="shared" si="10"/>
        <v>17.416817118056201</v>
      </c>
      <c r="D196" s="9">
        <f t="shared" si="12"/>
        <v>40002</v>
      </c>
    </row>
    <row r="197" spans="1:4" s="8" customFormat="1" x14ac:dyDescent="0.2">
      <c r="A197" s="8">
        <f t="shared" si="11"/>
        <v>190</v>
      </c>
      <c r="B197" s="15">
        <f t="shared" si="9"/>
        <v>0.39210752589536413</v>
      </c>
      <c r="C197" s="15">
        <f t="shared" si="10"/>
        <v>17.382327917160833</v>
      </c>
      <c r="D197" s="9">
        <f t="shared" si="12"/>
        <v>40003</v>
      </c>
    </row>
    <row r="198" spans="1:4" s="8" customFormat="1" x14ac:dyDescent="0.2">
      <c r="A198" s="8">
        <f t="shared" si="11"/>
        <v>191</v>
      </c>
      <c r="B198" s="15">
        <f t="shared" si="9"/>
        <v>0.39005177792528284</v>
      </c>
      <c r="C198" s="15">
        <f t="shared" si="10"/>
        <v>17.346039790096739</v>
      </c>
      <c r="D198" s="9">
        <f t="shared" si="12"/>
        <v>40004</v>
      </c>
    </row>
    <row r="199" spans="1:4" s="8" customFormat="1" x14ac:dyDescent="0.2">
      <c r="A199" s="8">
        <f t="shared" si="11"/>
        <v>192</v>
      </c>
      <c r="B199" s="15">
        <f t="shared" si="9"/>
        <v>0.38788397617341153</v>
      </c>
      <c r="C199" s="15">
        <f t="shared" si="10"/>
        <v>17.307997479127636</v>
      </c>
      <c r="D199" s="9">
        <f t="shared" si="12"/>
        <v>40005</v>
      </c>
    </row>
    <row r="200" spans="1:4" s="8" customFormat="1" x14ac:dyDescent="0.2">
      <c r="A200" s="8">
        <f t="shared" si="11"/>
        <v>193</v>
      </c>
      <c r="B200" s="15">
        <f t="shared" ref="B200:B263" si="13">ASIN(0.39795*COS(0.2163108+2*ATAN(0.9671396*TAN(0.0086*(A200-186)))))</f>
        <v>0.38560496942716405</v>
      </c>
      <c r="C200" s="15">
        <f t="shared" ref="C200:C263" si="14">24-(24/PI())*ACOS((SIN(0.8333*PI()/180)+SIN($B$3*PI()/180)*SIN(B200))/(COS($B$3*PI()/180)*COS(B200)))</f>
        <v>17.268246695393756</v>
      </c>
      <c r="D200" s="9">
        <f t="shared" si="12"/>
        <v>40006</v>
      </c>
    </row>
    <row r="201" spans="1:4" s="8" customFormat="1" x14ac:dyDescent="0.2">
      <c r="A201" s="8">
        <f t="shared" ref="A201:A264" si="15">A200+1</f>
        <v>194</v>
      </c>
      <c r="B201" s="15">
        <f t="shared" si="13"/>
        <v>0.38321564241146017</v>
      </c>
      <c r="C201" s="15">
        <f t="shared" si="14"/>
        <v>17.226833939209765</v>
      </c>
      <c r="D201" s="9">
        <f t="shared" ref="D201:D264" si="16">D200+1</f>
        <v>40007</v>
      </c>
    </row>
    <row r="202" spans="1:4" s="8" customFormat="1" x14ac:dyDescent="0.2">
      <c r="A202" s="8">
        <f t="shared" si="15"/>
        <v>195</v>
      </c>
      <c r="B202" s="15">
        <f t="shared" si="13"/>
        <v>0.38071691476463765</v>
      </c>
      <c r="C202" s="15">
        <f t="shared" si="14"/>
        <v>17.1838063259781</v>
      </c>
      <c r="D202" s="9">
        <f t="shared" si="16"/>
        <v>40008</v>
      </c>
    </row>
    <row r="203" spans="1:4" s="8" customFormat="1" x14ac:dyDescent="0.2">
      <c r="A203" s="8">
        <f t="shared" si="15"/>
        <v>196</v>
      </c>
      <c r="B203" s="15">
        <f t="shared" si="13"/>
        <v>0.37810973999411812</v>
      </c>
      <c r="C203" s="15">
        <f t="shared" si="14"/>
        <v>17.139211418692607</v>
      </c>
      <c r="D203" s="9">
        <f t="shared" si="16"/>
        <v>40009</v>
      </c>
    </row>
    <row r="204" spans="1:4" s="8" customFormat="1" x14ac:dyDescent="0.2">
      <c r="A204" s="8">
        <f t="shared" si="15"/>
        <v>197</v>
      </c>
      <c r="B204" s="15">
        <f t="shared" si="13"/>
        <v>0.37539510441509116</v>
      </c>
      <c r="C204" s="15">
        <f t="shared" si="14"/>
        <v>17.093097067852945</v>
      </c>
      <c r="D204" s="9">
        <f t="shared" si="16"/>
        <v>40010</v>
      </c>
    </row>
    <row r="205" spans="1:4" s="8" customFormat="1" x14ac:dyDescent="0.2">
      <c r="A205" s="8">
        <f t="shared" si="15"/>
        <v>198</v>
      </c>
      <c r="B205" s="15">
        <f t="shared" si="13"/>
        <v>0.37257402607546131</v>
      </c>
      <c r="C205" s="15">
        <f t="shared" si="14"/>
        <v>17.045511259458877</v>
      </c>
      <c r="D205" s="9">
        <f t="shared" si="16"/>
        <v>40011</v>
      </c>
    </row>
    <row r="206" spans="1:4" s="8" customFormat="1" x14ac:dyDescent="0.2">
      <c r="A206" s="8">
        <f t="shared" si="15"/>
        <v>199</v>
      </c>
      <c r="B206" s="15">
        <f t="shared" si="13"/>
        <v>0.36964755367026431</v>
      </c>
      <c r="C206" s="15">
        <f t="shared" si="14"/>
        <v>16.996501971607493</v>
      </c>
      <c r="D206" s="9">
        <f t="shared" si="16"/>
        <v>40012</v>
      </c>
    </row>
    <row r="207" spans="1:4" s="8" customFormat="1" x14ac:dyDescent="0.2">
      <c r="A207" s="8">
        <f t="shared" si="15"/>
        <v>200</v>
      </c>
      <c r="B207" s="15">
        <f t="shared" si="13"/>
        <v>0.36661676544871036</v>
      </c>
      <c r="C207" s="15">
        <f t="shared" si="14"/>
        <v>16.94611704007842</v>
      </c>
      <c r="D207" s="9">
        <f t="shared" si="16"/>
        <v>40013</v>
      </c>
    </row>
    <row r="208" spans="1:4" s="8" customFormat="1" x14ac:dyDescent="0.2">
      <c r="A208" s="8">
        <f t="shared" si="15"/>
        <v>201</v>
      </c>
      <c r="B208" s="15">
        <f t="shared" si="13"/>
        <v>0.36348276811694818</v>
      </c>
      <c r="C208" s="15">
        <f t="shared" si="14"/>
        <v>16.894404033163028</v>
      </c>
      <c r="D208" s="9">
        <f t="shared" si="16"/>
        <v>40014</v>
      </c>
    </row>
    <row r="209" spans="1:4" s="8" customFormat="1" x14ac:dyDescent="0.2">
      <c r="A209" s="8">
        <f t="shared" si="15"/>
        <v>202</v>
      </c>
      <c r="B209" s="15">
        <f t="shared" si="13"/>
        <v>0.36024669573956797</v>
      </c>
      <c r="C209" s="15">
        <f t="shared" si="14"/>
        <v>16.84141013587552</v>
      </c>
      <c r="D209" s="9">
        <f t="shared" si="16"/>
        <v>40015</v>
      </c>
    </row>
    <row r="210" spans="1:4" s="8" customFormat="1" x14ac:dyDescent="0.2">
      <c r="A210" s="8">
        <f t="shared" si="15"/>
        <v>203</v>
      </c>
      <c r="B210" s="15">
        <f t="shared" si="13"/>
        <v>0.35690970864277327</v>
      </c>
      <c r="C210" s="15">
        <f t="shared" si="14"/>
        <v>16.787182043576863</v>
      </c>
      <c r="D210" s="9">
        <f t="shared" si="16"/>
        <v>40016</v>
      </c>
    </row>
    <row r="211" spans="1:4" s="8" customFormat="1" x14ac:dyDescent="0.2">
      <c r="A211" s="8">
        <f t="shared" si="15"/>
        <v>204</v>
      </c>
      <c r="B211" s="15">
        <f t="shared" si="13"/>
        <v>0.35347299232205509</v>
      </c>
      <c r="C211" s="15">
        <f t="shared" si="14"/>
        <v>16.731765864947739</v>
      </c>
      <c r="D211" s="9">
        <f t="shared" si="16"/>
        <v>40017</v>
      </c>
    </row>
    <row r="212" spans="1:4" s="8" customFormat="1" x14ac:dyDescent="0.2">
      <c r="A212" s="8">
        <f t="shared" si="15"/>
        <v>205</v>
      </c>
      <c r="B212" s="15">
        <f t="shared" si="13"/>
        <v>0.34993775635709434</v>
      </c>
      <c r="C212" s="15">
        <f t="shared" si="14"/>
        <v>16.675207034163446</v>
      </c>
      <c r="D212" s="9">
        <f t="shared" si="16"/>
        <v>40018</v>
      </c>
    </row>
    <row r="213" spans="1:4" s="8" customFormat="1" x14ac:dyDescent="0.2">
      <c r="A213" s="8">
        <f t="shared" si="15"/>
        <v>206</v>
      </c>
      <c r="B213" s="15">
        <f t="shared" si="13"/>
        <v>0.34630523333650337</v>
      </c>
      <c r="C213" s="15">
        <f t="shared" si="14"/>
        <v>16.617550232052732</v>
      </c>
      <c r="D213" s="9">
        <f t="shared" si="16"/>
        <v>40019</v>
      </c>
    </row>
    <row r="214" spans="1:4" s="8" customFormat="1" x14ac:dyDescent="0.2">
      <c r="A214" s="8">
        <f t="shared" si="15"/>
        <v>207</v>
      </c>
      <c r="B214" s="15">
        <f t="shared" si="13"/>
        <v>0.34257667779489442</v>
      </c>
      <c r="C214" s="15">
        <f t="shared" si="14"/>
        <v>16.558839315962565</v>
      </c>
      <c r="D214" s="9">
        <f t="shared" si="16"/>
        <v>40020</v>
      </c>
    </row>
    <row r="215" spans="1:4" s="8" customFormat="1" x14ac:dyDescent="0.2">
      <c r="A215" s="8">
        <f t="shared" si="15"/>
        <v>208</v>
      </c>
      <c r="B215" s="15">
        <f t="shared" si="13"/>
        <v>0.33875336516463711</v>
      </c>
      <c r="C215" s="15">
        <f t="shared" si="14"/>
        <v>16.499117258001995</v>
      </c>
      <c r="D215" s="9">
        <f t="shared" si="16"/>
        <v>40021</v>
      </c>
    </row>
    <row r="216" spans="1:4" s="8" customFormat="1" x14ac:dyDescent="0.2">
      <c r="A216" s="8">
        <f t="shared" si="15"/>
        <v>209</v>
      </c>
      <c r="B216" s="15">
        <f t="shared" si="13"/>
        <v>0.33483659074452959</v>
      </c>
      <c r="C216" s="15">
        <f t="shared" si="14"/>
        <v>16.438426091299227</v>
      </c>
      <c r="D216" s="9">
        <f t="shared" si="16"/>
        <v>40022</v>
      </c>
    </row>
    <row r="217" spans="1:4" s="8" customFormat="1" x14ac:dyDescent="0.2">
      <c r="A217" s="8">
        <f t="shared" si="15"/>
        <v>210</v>
      </c>
      <c r="B217" s="15">
        <f t="shared" si="13"/>
        <v>0.33082766868747659</v>
      </c>
      <c r="C217" s="15">
        <f t="shared" si="14"/>
        <v>16.376806863876674</v>
      </c>
      <c r="D217" s="9">
        <f t="shared" si="16"/>
        <v>40023</v>
      </c>
    </row>
    <row r="218" spans="1:4" s="8" customFormat="1" x14ac:dyDescent="0.2">
      <c r="A218" s="8">
        <f t="shared" si="15"/>
        <v>211</v>
      </c>
      <c r="B218" s="15">
        <f t="shared" si="13"/>
        <v>0.3267279310091214</v>
      </c>
      <c r="C218" s="15">
        <f t="shared" si="14"/>
        <v>16.314299599727342</v>
      </c>
      <c r="D218" s="9">
        <f t="shared" si="16"/>
        <v>40024</v>
      </c>
    </row>
    <row r="219" spans="1:4" s="8" customFormat="1" x14ac:dyDescent="0.2">
      <c r="A219" s="8">
        <f t="shared" si="15"/>
        <v>212</v>
      </c>
      <c r="B219" s="15">
        <f t="shared" si="13"/>
        <v>0.32253872661924066</v>
      </c>
      <c r="C219" s="15">
        <f t="shared" si="14"/>
        <v>16.250943266662421</v>
      </c>
      <c r="D219" s="9">
        <f t="shared" si="16"/>
        <v>40025</v>
      </c>
    </row>
    <row r="220" spans="1:4" s="8" customFormat="1" x14ac:dyDescent="0.2">
      <c r="A220" s="8">
        <f t="shared" si="15"/>
        <v>213</v>
      </c>
      <c r="B220" s="15">
        <f t="shared" si="13"/>
        <v>0.31826142037756883</v>
      </c>
      <c r="C220" s="15">
        <f t="shared" si="14"/>
        <v>16.186775750492998</v>
      </c>
      <c r="D220" s="9">
        <f t="shared" si="16"/>
        <v>40026</v>
      </c>
    </row>
    <row r="221" spans="1:4" s="8" customFormat="1" x14ac:dyDescent="0.2">
      <c r="A221" s="8">
        <f t="shared" si="15"/>
        <v>214</v>
      </c>
      <c r="B221" s="15">
        <f t="shared" si="13"/>
        <v>0.31389739217557133</v>
      </c>
      <c r="C221" s="15">
        <f t="shared" si="14"/>
        <v>16.121833835107459</v>
      </c>
      <c r="D221" s="9">
        <f t="shared" si="16"/>
        <v>40027</v>
      </c>
    </row>
    <row r="222" spans="1:4" s="8" customFormat="1" x14ac:dyDescent="0.2">
      <c r="A222" s="8">
        <f t="shared" si="15"/>
        <v>215</v>
      </c>
      <c r="B222" s="15">
        <f t="shared" si="13"/>
        <v>0.3094480360455476</v>
      </c>
      <c r="C222" s="15">
        <f t="shared" si="14"/>
        <v>16.056153188009969</v>
      </c>
      <c r="D222" s="9">
        <f t="shared" si="16"/>
        <v>40028</v>
      </c>
    </row>
    <row r="223" spans="1:4" s="8" customFormat="1" x14ac:dyDescent="0.2">
      <c r="A223" s="8">
        <f t="shared" si="15"/>
        <v>216</v>
      </c>
      <c r="B223" s="15">
        <f t="shared" si="13"/>
        <v>0.30491475929830186</v>
      </c>
      <c r="C223" s="15">
        <f t="shared" si="14"/>
        <v>15.989768350893268</v>
      </c>
      <c r="D223" s="9">
        <f t="shared" si="16"/>
        <v>40029</v>
      </c>
    </row>
    <row r="224" spans="1:4" s="8" customFormat="1" x14ac:dyDescent="0.2">
      <c r="A224" s="8">
        <f t="shared" si="15"/>
        <v>217</v>
      </c>
      <c r="B224" s="15">
        <f t="shared" si="13"/>
        <v>0.3002989816904813</v>
      </c>
      <c r="C224" s="15">
        <f t="shared" si="14"/>
        <v>15.922712734830272</v>
      </c>
      <c r="D224" s="9">
        <f t="shared" si="16"/>
        <v>40030</v>
      </c>
    </row>
    <row r="225" spans="1:4" s="8" customFormat="1" x14ac:dyDescent="0.2">
      <c r="A225" s="8">
        <f t="shared" si="15"/>
        <v>218</v>
      </c>
      <c r="B225" s="15">
        <f t="shared" si="13"/>
        <v>0.29560213462254409</v>
      </c>
      <c r="C225" s="15">
        <f t="shared" si="14"/>
        <v>15.855018619683058</v>
      </c>
      <c r="D225" s="9">
        <f t="shared" si="16"/>
        <v>40031</v>
      </c>
    </row>
    <row r="226" spans="1:4" s="8" customFormat="1" x14ac:dyDescent="0.2">
      <c r="A226" s="8">
        <f t="shared" si="15"/>
        <v>219</v>
      </c>
      <c r="B226" s="15">
        <f t="shared" si="13"/>
        <v>0.29082566036818791</v>
      </c>
      <c r="C226" s="15">
        <f t="shared" si="14"/>
        <v>15.786717157343983</v>
      </c>
      <c r="D226" s="9">
        <f t="shared" si="16"/>
        <v>40032</v>
      </c>
    </row>
    <row r="227" spans="1:4" s="8" customFormat="1" x14ac:dyDescent="0.2">
      <c r="A227" s="8">
        <f t="shared" si="15"/>
        <v>220</v>
      </c>
      <c r="B227" s="15">
        <f t="shared" si="13"/>
        <v>0.28597101133594005</v>
      </c>
      <c r="C227" s="15">
        <f t="shared" si="14"/>
        <v>15.717838378441559</v>
      </c>
      <c r="D227" s="9">
        <f t="shared" si="16"/>
        <v>40033</v>
      </c>
    </row>
    <row r="228" spans="1:4" s="8" customFormat="1" x14ac:dyDescent="0.2">
      <c r="A228" s="8">
        <f t="shared" si="15"/>
        <v>221</v>
      </c>
      <c r="B228" s="15">
        <f t="shared" si="13"/>
        <v>0.2810396493634848</v>
      </c>
      <c r="C228" s="15">
        <f t="shared" si="14"/>
        <v>15.648411202162622</v>
      </c>
      <c r="D228" s="9">
        <f t="shared" si="16"/>
        <v>40034</v>
      </c>
    </row>
    <row r="229" spans="1:4" s="8" customFormat="1" x14ac:dyDescent="0.2">
      <c r="A229" s="8">
        <f t="shared" si="15"/>
        <v>222</v>
      </c>
      <c r="B229" s="15">
        <f t="shared" si="13"/>
        <v>0.27603304504518411</v>
      </c>
      <c r="C229" s="15">
        <f t="shared" si="14"/>
        <v>15.578463448862186</v>
      </c>
      <c r="D229" s="9">
        <f t="shared" si="16"/>
        <v>40035</v>
      </c>
    </row>
    <row r="230" spans="1:4" s="8" customFormat="1" x14ac:dyDescent="0.2">
      <c r="A230" s="8">
        <f t="shared" si="15"/>
        <v>223</v>
      </c>
      <c r="B230" s="15">
        <f t="shared" si="13"/>
        <v>0.27095267709313131</v>
      </c>
      <c r="C230" s="15">
        <f t="shared" si="14"/>
        <v>15.508021855152347</v>
      </c>
      <c r="D230" s="9">
        <f t="shared" si="16"/>
        <v>40036</v>
      </c>
    </row>
    <row r="231" spans="1:4" s="8" customFormat="1" x14ac:dyDescent="0.2">
      <c r="A231" s="8">
        <f t="shared" si="15"/>
        <v>224</v>
      </c>
      <c r="B231" s="15">
        <f t="shared" si="13"/>
        <v>0.26580003173196848</v>
      </c>
      <c r="C231" s="15">
        <f t="shared" si="14"/>
        <v>15.43711209118206</v>
      </c>
      <c r="D231" s="9">
        <f t="shared" si="16"/>
        <v>40037</v>
      </c>
    </row>
    <row r="232" spans="1:4" s="8" customFormat="1" x14ac:dyDescent="0.2">
      <c r="A232" s="8">
        <f t="shared" si="15"/>
        <v>225</v>
      </c>
      <c r="B232" s="15">
        <f t="shared" si="13"/>
        <v>0.26057660212759171</v>
      </c>
      <c r="C232" s="15">
        <f t="shared" si="14"/>
        <v>15.365758779839441</v>
      </c>
      <c r="D232" s="9">
        <f t="shared" si="16"/>
        <v>40038</v>
      </c>
    </row>
    <row r="233" spans="1:4" s="8" customFormat="1" x14ac:dyDescent="0.2">
      <c r="A233" s="8">
        <f t="shared" si="15"/>
        <v>226</v>
      </c>
      <c r="B233" s="15">
        <f t="shared" si="13"/>
        <v>0.25528388784977002</v>
      </c>
      <c r="C233" s="15">
        <f t="shared" si="14"/>
        <v>15.29398551762824</v>
      </c>
      <c r="D233" s="9">
        <f t="shared" si="16"/>
        <v>40039</v>
      </c>
    </row>
    <row r="234" spans="1:4" s="8" customFormat="1" x14ac:dyDescent="0.2">
      <c r="A234" s="8">
        <f t="shared" si="15"/>
        <v>227</v>
      </c>
      <c r="B234" s="15">
        <f t="shared" si="13"/>
        <v>0.24992339436860928</v>
      </c>
      <c r="C234" s="15">
        <f t="shared" si="14"/>
        <v>15.221814896989294</v>
      </c>
      <c r="D234" s="9">
        <f t="shared" si="16"/>
        <v>40040</v>
      </c>
    </row>
    <row r="235" spans="1:4" s="8" customFormat="1" x14ac:dyDescent="0.2">
      <c r="A235" s="8">
        <f t="shared" si="15"/>
        <v>228</v>
      </c>
      <c r="B235" s="15">
        <f t="shared" si="13"/>
        <v>0.24449663258470497</v>
      </c>
      <c r="C235" s="15">
        <f t="shared" si="14"/>
        <v>15.149268529856265</v>
      </c>
      <c r="D235" s="9">
        <f t="shared" si="16"/>
        <v>40041</v>
      </c>
    </row>
    <row r="236" spans="1:4" s="8" customFormat="1" x14ac:dyDescent="0.2">
      <c r="A236" s="8">
        <f t="shared" si="15"/>
        <v>229</v>
      </c>
      <c r="B236" s="15">
        <f t="shared" si="13"/>
        <v>0.23900511839274277</v>
      </c>
      <c r="C236" s="15">
        <f t="shared" si="14"/>
        <v>15.07636707225309</v>
      </c>
      <c r="D236" s="9">
        <f t="shared" si="16"/>
        <v>40042</v>
      </c>
    </row>
    <row r="237" spans="1:4" s="8" customFormat="1" x14ac:dyDescent="0.2">
      <c r="A237" s="8">
        <f t="shared" si="15"/>
        <v>230</v>
      </c>
      <c r="B237" s="15">
        <f t="shared" si="13"/>
        <v>0.23345037227823162</v>
      </c>
      <c r="C237" s="15">
        <f t="shared" si="14"/>
        <v>15.003130249757403</v>
      </c>
      <c r="D237" s="9">
        <f t="shared" si="16"/>
        <v>40043</v>
      </c>
    </row>
    <row r="238" spans="1:4" s="8" customFormat="1" x14ac:dyDescent="0.2">
      <c r="A238" s="8">
        <f t="shared" si="15"/>
        <v>231</v>
      </c>
      <c r="B238" s="15">
        <f t="shared" si="13"/>
        <v>0.22783391894698138</v>
      </c>
      <c r="C238" s="15">
        <f t="shared" si="14"/>
        <v>14.929576883670634</v>
      </c>
      <c r="D238" s="9">
        <f t="shared" si="16"/>
        <v>40044</v>
      </c>
    </row>
    <row r="239" spans="1:4" s="8" customFormat="1" x14ac:dyDescent="0.2">
      <c r="A239" s="8">
        <f t="shared" si="15"/>
        <v>232</v>
      </c>
      <c r="B239" s="15">
        <f t="shared" si="13"/>
        <v>0.22215728698686779</v>
      </c>
      <c r="C239" s="15">
        <f t="shared" si="14"/>
        <v>14.855724917750667</v>
      </c>
      <c r="D239" s="9">
        <f t="shared" si="16"/>
        <v>40045</v>
      </c>
    </row>
    <row r="240" spans="1:4" s="8" customFormat="1" x14ac:dyDescent="0.2">
      <c r="A240" s="8">
        <f t="shared" si="15"/>
        <v>233</v>
      </c>
      <c r="B240" s="15">
        <f t="shared" si="13"/>
        <v>0.21642200856137356</v>
      </c>
      <c r="C240" s="15">
        <f t="shared" si="14"/>
        <v>14.781591445377554</v>
      </c>
      <c r="D240" s="9">
        <f t="shared" si="16"/>
        <v>40046</v>
      </c>
    </row>
    <row r="241" spans="1:4" s="8" customFormat="1" x14ac:dyDescent="0.2">
      <c r="A241" s="8">
        <f t="shared" si="15"/>
        <v>234</v>
      </c>
      <c r="B241" s="15">
        <f t="shared" si="13"/>
        <v>0.21062961913432926</v>
      </c>
      <c r="C241" s="15">
        <f t="shared" si="14"/>
        <v>14.707192737036261</v>
      </c>
      <c r="D241" s="9">
        <f t="shared" si="16"/>
        <v>40047</v>
      </c>
    </row>
    <row r="242" spans="1:4" s="8" customFormat="1" x14ac:dyDescent="0.2">
      <c r="A242" s="8">
        <f t="shared" si="15"/>
        <v>235</v>
      </c>
      <c r="B242" s="15">
        <f t="shared" si="13"/>
        <v>0.20478165722523642</v>
      </c>
      <c r="C242" s="15">
        <f t="shared" si="14"/>
        <v>14.632544268013177</v>
      </c>
      <c r="D242" s="9">
        <f t="shared" si="16"/>
        <v>40048</v>
      </c>
    </row>
    <row r="243" spans="1:4" s="8" customFormat="1" x14ac:dyDescent="0.2">
      <c r="A243" s="8">
        <f t="shared" si="15"/>
        <v>236</v>
      </c>
      <c r="B243" s="15">
        <f t="shared" si="13"/>
        <v>0.19887966419449887</v>
      </c>
      <c r="C243" s="15">
        <f t="shared" si="14"/>
        <v>14.557660746214914</v>
      </c>
      <c r="D243" s="9">
        <f t="shared" si="16"/>
        <v>40049</v>
      </c>
    </row>
    <row r="244" spans="1:4" s="8" customFormat="1" x14ac:dyDescent="0.2">
      <c r="A244" s="8">
        <f t="shared" si="15"/>
        <v>237</v>
      </c>
      <c r="B244" s="15">
        <f t="shared" si="13"/>
        <v>0.19292518405785708</v>
      </c>
      <c r="C244" s="15">
        <f t="shared" si="14"/>
        <v>14.482556140028999</v>
      </c>
      <c r="D244" s="9">
        <f t="shared" si="16"/>
        <v>40050</v>
      </c>
    </row>
    <row r="245" spans="1:4" s="8" customFormat="1" x14ac:dyDescent="0.2">
      <c r="A245" s="8">
        <f t="shared" si="15"/>
        <v>238</v>
      </c>
      <c r="B245" s="15">
        <f t="shared" si="13"/>
        <v>0.18691976332927199</v>
      </c>
      <c r="C245" s="15">
        <f t="shared" si="14"/>
        <v>14.407243706156208</v>
      </c>
      <c r="D245" s="9">
        <f t="shared" si="16"/>
        <v>40051</v>
      </c>
    </row>
    <row r="246" spans="1:4" s="8" customFormat="1" x14ac:dyDescent="0.2">
      <c r="A246" s="8">
        <f t="shared" si="15"/>
        <v>239</v>
      </c>
      <c r="B246" s="15">
        <f t="shared" si="13"/>
        <v>0.18086495089148111</v>
      </c>
      <c r="C246" s="15">
        <f t="shared" si="14"/>
        <v>14.331736017353776</v>
      </c>
      <c r="D246" s="9">
        <f t="shared" si="16"/>
        <v>40052</v>
      </c>
    </row>
    <row r="247" spans="1:4" s="8" customFormat="1" x14ac:dyDescent="0.2">
      <c r="A247" s="8">
        <f t="shared" si="15"/>
        <v>240</v>
      </c>
      <c r="B247" s="15">
        <f t="shared" si="13"/>
        <v>0.17476229789341144</v>
      </c>
      <c r="C247" s="15">
        <f t="shared" si="14"/>
        <v>14.256044990037417</v>
      </c>
      <c r="D247" s="9">
        <f t="shared" si="16"/>
        <v>40053</v>
      </c>
    </row>
    <row r="248" spans="1:4" s="8" customFormat="1" x14ac:dyDescent="0.2">
      <c r="A248" s="8">
        <f t="shared" si="15"/>
        <v>241</v>
      </c>
      <c r="B248" s="15">
        <f t="shared" si="13"/>
        <v>0.16861335767361324</v>
      </c>
      <c r="C248" s="15">
        <f t="shared" si="14"/>
        <v>14.180181911698128</v>
      </c>
      <c r="D248" s="9">
        <f t="shared" si="16"/>
        <v>40054</v>
      </c>
    </row>
    <row r="249" spans="1:4" s="8" customFormat="1" x14ac:dyDescent="0.2">
      <c r="A249" s="8">
        <f t="shared" si="15"/>
        <v>242</v>
      </c>
      <c r="B249" s="15">
        <f t="shared" si="13"/>
        <v>0.16241968570885257</v>
      </c>
      <c r="C249" s="15">
        <f t="shared" si="14"/>
        <v>14.104157468097149</v>
      </c>
      <c r="D249" s="9">
        <f t="shared" si="16"/>
        <v>40055</v>
      </c>
    </row>
    <row r="250" spans="1:4" s="8" customFormat="1" x14ac:dyDescent="0.2">
      <c r="A250" s="8">
        <f t="shared" si="15"/>
        <v>243</v>
      </c>
      <c r="B250" s="15">
        <f t="shared" si="13"/>
        <v>0.15618283958698112</v>
      </c>
      <c r="C250" s="15">
        <f t="shared" si="14"/>
        <v>14.02798177020918</v>
      </c>
      <c r="D250" s="9">
        <f t="shared" si="16"/>
        <v>40056</v>
      </c>
    </row>
    <row r="251" spans="1:4" s="8" customFormat="1" x14ac:dyDescent="0.2">
      <c r="A251" s="8">
        <f t="shared" si="15"/>
        <v>244</v>
      </c>
      <c r="B251" s="15">
        <f t="shared" si="13"/>
        <v>0.14990437900318379</v>
      </c>
      <c r="C251" s="15">
        <f t="shared" si="14"/>
        <v>13.951664380890179</v>
      </c>
      <c r="D251" s="9">
        <f t="shared" si="16"/>
        <v>40057</v>
      </c>
    </row>
    <row r="252" spans="1:4" s="8" customFormat="1" x14ac:dyDescent="0.2">
      <c r="A252" s="8">
        <f t="shared" si="15"/>
        <v>245</v>
      </c>
      <c r="B252" s="15">
        <f t="shared" si="13"/>
        <v>0.14358586577869115</v>
      </c>
      <c r="C252" s="15">
        <f t="shared" si="14"/>
        <v>13.875214341251796</v>
      </c>
      <c r="D252" s="9">
        <f t="shared" si="16"/>
        <v>40058</v>
      </c>
    </row>
    <row r="253" spans="1:4" s="8" customFormat="1" x14ac:dyDescent="0.2">
      <c r="A253" s="8">
        <f t="shared" si="15"/>
        <v>246</v>
      </c>
      <c r="B253" s="15">
        <f t="shared" si="13"/>
        <v>0.1372288639010279</v>
      </c>
      <c r="C253" s="15">
        <f t="shared" si="14"/>
        <v>13.798640196729565</v>
      </c>
      <c r="D253" s="9">
        <f t="shared" si="16"/>
        <v>40059</v>
      </c>
    </row>
    <row r="254" spans="1:4" s="8" customFormat="1" x14ac:dyDescent="0.2">
      <c r="A254" s="8">
        <f t="shared" si="15"/>
        <v>247</v>
      </c>
      <c r="B254" s="15">
        <f t="shared" si="13"/>
        <v>0.13083493958486095</v>
      </c>
      <c r="C254" s="15">
        <f t="shared" si="14"/>
        <v>13.721950022836788</v>
      </c>
      <c r="D254" s="9">
        <f t="shared" si="16"/>
        <v>40060</v>
      </c>
    </row>
    <row r="255" spans="1:4" s="8" customFormat="1" x14ac:dyDescent="0.2">
      <c r="A255" s="8">
        <f t="shared" si="15"/>
        <v>248</v>
      </c>
      <c r="B255" s="15">
        <f t="shared" si="13"/>
        <v>0.12440566135249861</v>
      </c>
      <c r="C255" s="15">
        <f t="shared" si="14"/>
        <v>13.645151450600334</v>
      </c>
      <c r="D255" s="9">
        <f t="shared" si="16"/>
        <v>40061</v>
      </c>
    </row>
    <row r="256" spans="1:4" s="8" customFormat="1" x14ac:dyDescent="0.2">
      <c r="A256" s="8">
        <f t="shared" si="15"/>
        <v>249</v>
      </c>
      <c r="B256" s="15">
        <f t="shared" si="13"/>
        <v>0.11794260013308597</v>
      </c>
      <c r="C256" s="15">
        <f t="shared" si="14"/>
        <v>13.568251691678411</v>
      </c>
      <c r="D256" s="9">
        <f t="shared" si="16"/>
        <v>40062</v>
      </c>
    </row>
    <row r="257" spans="1:4" s="8" customFormat="1" x14ac:dyDescent="0.2">
      <c r="A257" s="8">
        <f t="shared" si="15"/>
        <v>250</v>
      </c>
      <c r="B257" s="15">
        <f t="shared" si="13"/>
        <v>0.11144732937953419</v>
      </c>
      <c r="C257" s="15">
        <f t="shared" si="14"/>
        <v>13.491257563164025</v>
      </c>
      <c r="D257" s="9">
        <f t="shared" si="16"/>
        <v>40063</v>
      </c>
    </row>
    <row r="258" spans="1:4" s="8" customFormat="1" x14ac:dyDescent="0.2">
      <c r="A258" s="8">
        <f t="shared" si="15"/>
        <v>251</v>
      </c>
      <c r="B258" s="15">
        <f t="shared" si="13"/>
        <v>0.10492142520221727</v>
      </c>
      <c r="C258" s="15">
        <f t="shared" si="14"/>
        <v>13.414175512080973</v>
      </c>
      <c r="D258" s="9">
        <f t="shared" si="16"/>
        <v>40064</v>
      </c>
    </row>
    <row r="259" spans="1:4" s="8" customFormat="1" x14ac:dyDescent="0.2">
      <c r="A259" s="8">
        <f t="shared" si="15"/>
        <v>252</v>
      </c>
      <c r="B259" s="15">
        <f t="shared" si="13"/>
        <v>9.8366466518461981E-2</v>
      </c>
      <c r="C259" s="15">
        <f t="shared" si="14"/>
        <v>13.337011639582155</v>
      </c>
      <c r="D259" s="9">
        <f t="shared" si="16"/>
        <v>40065</v>
      </c>
    </row>
    <row r="260" spans="1:4" s="8" customFormat="1" x14ac:dyDescent="0.2">
      <c r="A260" s="8">
        <f t="shared" si="15"/>
        <v>253</v>
      </c>
      <c r="B260" s="15">
        <f t="shared" si="13"/>
        <v>9.1784035216854076E-2</v>
      </c>
      <c r="C260" s="15">
        <f t="shared" si="14"/>
        <v>13.259771724862622</v>
      </c>
      <c r="D260" s="9">
        <f t="shared" si="16"/>
        <v>40066</v>
      </c>
    </row>
    <row r="261" spans="1:4" s="8" customFormat="1" x14ac:dyDescent="0.2">
      <c r="A261" s="8">
        <f t="shared" si="15"/>
        <v>254</v>
      </c>
      <c r="B261" s="15">
        <f t="shared" si="13"/>
        <v>8.5175716335381596E-2</v>
      </c>
      <c r="C261" s="15">
        <f t="shared" si="14"/>
        <v>13.182461248802172</v>
      </c>
      <c r="D261" s="9">
        <f t="shared" si="16"/>
        <v>40067</v>
      </c>
    </row>
    <row r="262" spans="1:4" s="8" customFormat="1" x14ac:dyDescent="0.2">
      <c r="A262" s="8">
        <f t="shared" si="15"/>
        <v>255</v>
      </c>
      <c r="B262" s="15">
        <f t="shared" si="13"/>
        <v>7.8543098252427196E-2</v>
      </c>
      <c r="C262" s="15">
        <f t="shared" si="14"/>
        <v>13.105085417354397</v>
      </c>
      <c r="D262" s="9">
        <f t="shared" si="16"/>
        <v>40068</v>
      </c>
    </row>
    <row r="263" spans="1:4" s="8" customFormat="1" x14ac:dyDescent="0.2">
      <c r="A263" s="8">
        <f t="shared" si="15"/>
        <v>256</v>
      </c>
      <c r="B263" s="15">
        <f t="shared" si="13"/>
        <v>7.1887772889623558E-2</v>
      </c>
      <c r="C263" s="15">
        <f t="shared" si="14"/>
        <v>13.027649184701049</v>
      </c>
      <c r="D263" s="9">
        <f t="shared" si="16"/>
        <v>40069</v>
      </c>
    </row>
    <row r="264" spans="1:4" s="8" customFormat="1" x14ac:dyDescent="0.2">
      <c r="A264" s="8">
        <f t="shared" si="15"/>
        <v>257</v>
      </c>
      <c r="B264" s="15">
        <f t="shared" ref="B264:B327" si="17">ASIN(0.39795*COS(0.2163108+2*ATAN(0.9671396*TAN(0.0086*(A264-186)))))</f>
        <v>6.5211335925576056E-2</v>
      </c>
      <c r="C264" s="15">
        <f t="shared" ref="C264:C327" si="18">24-(24/PI())*ACOS((SIN(0.8333*PI()/180)+SIN($B$3*PI()/180)*SIN(B264))/(COS($B$3*PI()/180)*COS(B264)))</f>
        <v>12.950157276192318</v>
      </c>
      <c r="D264" s="9">
        <f t="shared" si="16"/>
        <v>40070</v>
      </c>
    </row>
    <row r="265" spans="1:4" s="8" customFormat="1" x14ac:dyDescent="0.2">
      <c r="A265" s="8">
        <f t="shared" ref="A265:A328" si="19">A264+1</f>
        <v>258</v>
      </c>
      <c r="B265" s="15">
        <f t="shared" si="17"/>
        <v>5.851538701945648E-2</v>
      </c>
      <c r="C265" s="15">
        <f t="shared" si="18"/>
        <v>12.87261421109509</v>
      </c>
      <c r="D265" s="9">
        <f t="shared" ref="D265:D328" si="20">D264+1</f>
        <v>40071</v>
      </c>
    </row>
    <row r="266" spans="1:4" s="8" customFormat="1" x14ac:dyDescent="0.2">
      <c r="A266" s="8">
        <f t="shared" si="19"/>
        <v>259</v>
      </c>
      <c r="B266" s="15">
        <f t="shared" si="17"/>
        <v>5.1801530043465584E-2</v>
      </c>
      <c r="C266" s="15">
        <f t="shared" si="18"/>
        <v>12.795024325172765</v>
      </c>
      <c r="D266" s="9">
        <f t="shared" si="20"/>
        <v>40072</v>
      </c>
    </row>
    <row r="267" spans="1:4" s="8" customFormat="1" x14ac:dyDescent="0.2">
      <c r="A267" s="8">
        <f t="shared" si="19"/>
        <v>260</v>
      </c>
      <c r="B267" s="15">
        <f t="shared" si="17"/>
        <v>4.5071373323155174E-2</v>
      </c>
      <c r="C267" s="15">
        <f t="shared" si="18"/>
        <v>12.717391793121259</v>
      </c>
      <c r="D267" s="9">
        <f t="shared" si="20"/>
        <v>40073</v>
      </c>
    </row>
    <row r="268" spans="1:4" s="8" customFormat="1" x14ac:dyDescent="0.2">
      <c r="A268" s="8">
        <f t="shared" si="19"/>
        <v>261</v>
      </c>
      <c r="B268" s="15">
        <f t="shared" si="17"/>
        <v>3.8326529884595034E-2</v>
      </c>
      <c r="C268" s="15">
        <f t="shared" si="18"/>
        <v>12.639720650887034</v>
      </c>
      <c r="D268" s="9">
        <f t="shared" si="20"/>
        <v>40074</v>
      </c>
    </row>
    <row r="269" spans="1:4" s="8" customFormat="1" x14ac:dyDescent="0.2">
      <c r="A269" s="8">
        <f t="shared" si="19"/>
        <v>262</v>
      </c>
      <c r="B269" s="15">
        <f t="shared" si="17"/>
        <v>3.1568617707364653E-2</v>
      </c>
      <c r="C269" s="15">
        <f t="shared" si="18"/>
        <v>12.562014817893873</v>
      </c>
      <c r="D269" s="9">
        <f t="shared" si="20"/>
        <v>40075</v>
      </c>
    </row>
    <row r="270" spans="1:4" s="8" customFormat="1" x14ac:dyDescent="0.2">
      <c r="A270" s="8">
        <f t="shared" si="19"/>
        <v>263</v>
      </c>
      <c r="B270" s="15">
        <f t="shared" si="17"/>
        <v>2.4799259982336799E-2</v>
      </c>
      <c r="C270" s="15">
        <f t="shared" si="18"/>
        <v>12.484278119205895</v>
      </c>
      <c r="D270" s="9">
        <f t="shared" si="20"/>
        <v>40076</v>
      </c>
    </row>
    <row r="271" spans="1:4" s="8" customFormat="1" x14ac:dyDescent="0.2">
      <c r="A271" s="8">
        <f t="shared" si="19"/>
        <v>264</v>
      </c>
      <c r="B271" s="15">
        <f t="shared" si="17"/>
        <v>1.8020085373216938E-2</v>
      </c>
      <c r="C271" s="15">
        <f t="shared" si="18"/>
        <v>12.406514307655087</v>
      </c>
      <c r="D271" s="9">
        <f t="shared" si="20"/>
        <v>40077</v>
      </c>
    </row>
    <row r="272" spans="1:4" s="8" customFormat="1" x14ac:dyDescent="0.2">
      <c r="A272" s="8">
        <f t="shared" si="19"/>
        <v>265</v>
      </c>
      <c r="B272" s="15">
        <f t="shared" si="17"/>
        <v>1.1232728280784856E-2</v>
      </c>
      <c r="C272" s="15">
        <f t="shared" si="18"/>
        <v>12.328727085962143</v>
      </c>
      <c r="D272" s="9">
        <f t="shared" si="20"/>
        <v>40078</v>
      </c>
    </row>
    <row r="273" spans="1:4" s="8" customFormat="1" x14ac:dyDescent="0.2">
      <c r="A273" s="8">
        <f t="shared" si="19"/>
        <v>266</v>
      </c>
      <c r="B273" s="15">
        <f t="shared" si="17"/>
        <v>4.4388291087809626E-3</v>
      </c>
      <c r="C273" s="15">
        <f t="shared" si="18"/>
        <v>12.250920128879839</v>
      </c>
      <c r="D273" s="9">
        <f t="shared" si="20"/>
        <v>40079</v>
      </c>
    </row>
    <row r="274" spans="1:4" s="8" customFormat="1" x14ac:dyDescent="0.2">
      <c r="A274" s="8">
        <f t="shared" si="19"/>
        <v>267</v>
      </c>
      <c r="B274" s="15">
        <f t="shared" si="17"/>
        <v>-2.3599654696410234E-3</v>
      </c>
      <c r="C274" s="15">
        <f t="shared" si="18"/>
        <v>12.173097105388603</v>
      </c>
      <c r="D274" s="9">
        <f t="shared" si="20"/>
        <v>40080</v>
      </c>
    </row>
    <row r="275" spans="1:4" s="8" customFormat="1" x14ac:dyDescent="0.2">
      <c r="A275" s="8">
        <f t="shared" si="19"/>
        <v>268</v>
      </c>
      <c r="B275" s="15">
        <f t="shared" si="17"/>
        <v>-9.16200224598019E-3</v>
      </c>
      <c r="C275" s="15">
        <f t="shared" si="18"/>
        <v>12.095261700974145</v>
      </c>
      <c r="D275" s="9">
        <f t="shared" si="20"/>
        <v>40081</v>
      </c>
    </row>
    <row r="276" spans="1:4" s="8" customFormat="1" x14ac:dyDescent="0.2">
      <c r="A276" s="8">
        <f t="shared" si="19"/>
        <v>269</v>
      </c>
      <c r="B276" s="15">
        <f t="shared" si="17"/>
        <v>-1.5965621212080523E-2</v>
      </c>
      <c r="C276" s="15">
        <f t="shared" si="18"/>
        <v>12.017417640017117</v>
      </c>
      <c r="D276" s="9">
        <f t="shared" si="20"/>
        <v>40082</v>
      </c>
    </row>
    <row r="277" spans="1:4" s="8" customFormat="1" x14ac:dyDescent="0.2">
      <c r="A277" s="8">
        <f t="shared" si="19"/>
        <v>270</v>
      </c>
      <c r="B277" s="15">
        <f t="shared" si="17"/>
        <v>-2.276915529856801E-2</v>
      </c>
      <c r="C277" s="15">
        <f t="shared" si="18"/>
        <v>11.939568708324854</v>
      </c>
      <c r="D277" s="9">
        <f t="shared" si="20"/>
        <v>40083</v>
      </c>
    </row>
    <row r="278" spans="1:4" s="8" customFormat="1" x14ac:dyDescent="0.2">
      <c r="A278" s="8">
        <f t="shared" si="19"/>
        <v>271</v>
      </c>
      <c r="B278" s="15">
        <f t="shared" si="17"/>
        <v>-2.9570930117173759E-2</v>
      </c>
      <c r="C278" s="15">
        <f t="shared" si="18"/>
        <v>11.861718775835159</v>
      </c>
      <c r="D278" s="9">
        <f t="shared" si="20"/>
        <v>40084</v>
      </c>
    </row>
    <row r="279" spans="1:4" s="8" customFormat="1" x14ac:dyDescent="0.2">
      <c r="A279" s="8">
        <f t="shared" si="19"/>
        <v>272</v>
      </c>
      <c r="B279" s="15">
        <f t="shared" si="17"/>
        <v>-3.6369263708101736E-2</v>
      </c>
      <c r="C279" s="15">
        <f t="shared" si="18"/>
        <v>11.783871819521796</v>
      </c>
      <c r="D279" s="9">
        <f t="shared" si="20"/>
        <v>40085</v>
      </c>
    </row>
    <row r="280" spans="1:4" s="8" customFormat="1" x14ac:dyDescent="0.2">
      <c r="A280" s="8">
        <f t="shared" si="19"/>
        <v>273</v>
      </c>
      <c r="B280" s="15">
        <f t="shared" si="17"/>
        <v>-4.3162466293620916E-2</v>
      </c>
      <c r="C280" s="15">
        <f t="shared" si="18"/>
        <v>11.70603194653118</v>
      </c>
      <c r="D280" s="9">
        <f t="shared" si="20"/>
        <v>40086</v>
      </c>
    </row>
    <row r="281" spans="1:4" s="8" customFormat="1" x14ac:dyDescent="0.2">
      <c r="A281" s="8">
        <f t="shared" si="19"/>
        <v>274</v>
      </c>
      <c r="B281" s="15">
        <f t="shared" si="17"/>
        <v>-4.9948840039085098E-2</v>
      </c>
      <c r="C281" s="15">
        <f t="shared" si="18"/>
        <v>11.628203417579137</v>
      </c>
      <c r="D281" s="9">
        <f t="shared" si="20"/>
        <v>40087</v>
      </c>
    </row>
    <row r="282" spans="1:4" s="8" customFormat="1" x14ac:dyDescent="0.2">
      <c r="A282" s="8">
        <f t="shared" si="19"/>
        <v>275</v>
      </c>
      <c r="B282" s="15">
        <f t="shared" si="17"/>
        <v>-5.6726678822605625E-2</v>
      </c>
      <c r="C282" s="15">
        <f t="shared" si="18"/>
        <v>11.55039067063608</v>
      </c>
      <c r="D282" s="9">
        <f t="shared" si="20"/>
        <v>40088</v>
      </c>
    </row>
    <row r="283" spans="1:4" s="8" customFormat="1" x14ac:dyDescent="0.2">
      <c r="A283" s="8">
        <f t="shared" si="19"/>
        <v>276</v>
      </c>
      <c r="B283" s="15">
        <f t="shared" si="17"/>
        <v>-6.3494268014627736E-2</v>
      </c>
      <c r="C283" s="15">
        <f t="shared" si="18"/>
        <v>11.472598344928196</v>
      </c>
      <c r="D283" s="9">
        <f t="shared" si="20"/>
        <v>40089</v>
      </c>
    </row>
    <row r="284" spans="1:4" s="8" customFormat="1" x14ac:dyDescent="0.2">
      <c r="A284" s="8">
        <f t="shared" si="19"/>
        <v>277</v>
      </c>
      <c r="B284" s="15">
        <f t="shared" si="17"/>
        <v>-7.0249884268685808E-2</v>
      </c>
      <c r="C284" s="15">
        <f t="shared" si="18"/>
        <v>11.394831305281272</v>
      </c>
      <c r="D284" s="9">
        <f t="shared" si="20"/>
        <v>40090</v>
      </c>
    </row>
    <row r="285" spans="1:4" s="8" customFormat="1" x14ac:dyDescent="0.2">
      <c r="A285" s="8">
        <f t="shared" si="19"/>
        <v>278</v>
      </c>
      <c r="B285" s="15">
        <f t="shared" si="17"/>
        <v>-7.6991795324642467E-2</v>
      </c>
      <c r="C285" s="15">
        <f t="shared" si="18"/>
        <v>11.317094666832668</v>
      </c>
      <c r="D285" s="9">
        <f t="shared" si="20"/>
        <v>40091</v>
      </c>
    </row>
    <row r="286" spans="1:4" s="8" customFormat="1" x14ac:dyDescent="0.2">
      <c r="A286" s="8">
        <f t="shared" si="19"/>
        <v>279</v>
      </c>
      <c r="B286" s="15">
        <f t="shared" si="17"/>
        <v>-8.3718259825737829E-2</v>
      </c>
      <c r="C286" s="15">
        <f t="shared" si="18"/>
        <v>11.239393820135744</v>
      </c>
      <c r="D286" s="9">
        <f t="shared" si="20"/>
        <v>40092</v>
      </c>
    </row>
    <row r="287" spans="1:4" s="8" customFormat="1" x14ac:dyDescent="0.2">
      <c r="A287" s="8">
        <f t="shared" si="19"/>
        <v>280</v>
      </c>
      <c r="B287" s="15">
        <f t="shared" si="17"/>
        <v>-9.0427527150810635E-2</v>
      </c>
      <c r="C287" s="15">
        <f t="shared" si="18"/>
        <v>11.161734456679422</v>
      </c>
      <c r="D287" s="9">
        <f t="shared" si="20"/>
        <v>40093</v>
      </c>
    </row>
    <row r="288" spans="1:4" s="8" customFormat="1" x14ac:dyDescent="0.2">
      <c r="A288" s="8">
        <f t="shared" si="19"/>
        <v>281</v>
      </c>
      <c r="B288" s="15">
        <f t="shared" si="17"/>
        <v>-9.7117837263074755E-2</v>
      </c>
      <c r="C288" s="15">
        <f t="shared" si="18"/>
        <v>11.084122594843855</v>
      </c>
      <c r="D288" s="9">
        <f t="shared" si="20"/>
        <v>40094</v>
      </c>
    </row>
    <row r="289" spans="1:4" s="8" customFormat="1" x14ac:dyDescent="0.2">
      <c r="A289" s="8">
        <f t="shared" si="19"/>
        <v>282</v>
      </c>
      <c r="B289" s="15">
        <f t="shared" si="17"/>
        <v>-0.10378742057686806</v>
      </c>
      <c r="C289" s="15">
        <f t="shared" si="18"/>
        <v>11.006564606311194</v>
      </c>
      <c r="D289" s="9">
        <f t="shared" si="20"/>
        <v>40095</v>
      </c>
    </row>
    <row r="290" spans="1:4" s="8" customFormat="1" x14ac:dyDescent="0.2">
      <c r="A290" s="8">
        <f t="shared" si="19"/>
        <v>283</v>
      </c>
      <c r="B290" s="15">
        <f t="shared" si="17"/>
        <v>-0.11043449784381584</v>
      </c>
      <c r="C290" s="15">
        <f t="shared" si="18"/>
        <v>10.929067242948163</v>
      </c>
      <c r="D290" s="9">
        <f t="shared" si="20"/>
        <v>40096</v>
      </c>
    </row>
    <row r="291" spans="1:4" s="8" customFormat="1" x14ac:dyDescent="0.2">
      <c r="A291" s="8">
        <f t="shared" si="19"/>
        <v>284</v>
      </c>
      <c r="B291" s="15">
        <f t="shared" si="17"/>
        <v>-0.11705728005988271</v>
      </c>
      <c r="C291" s="15">
        <f t="shared" si="18"/>
        <v>10.851637664174492</v>
      </c>
      <c r="D291" s="9">
        <f t="shared" si="20"/>
        <v>40097</v>
      </c>
    </row>
    <row r="292" spans="1:4" s="8" customFormat="1" x14ac:dyDescent="0.2">
      <c r="A292" s="8">
        <f t="shared" si="19"/>
        <v>285</v>
      </c>
      <c r="B292" s="15">
        <f t="shared" si="17"/>
        <v>-0.12365396839481139</v>
      </c>
      <c r="C292" s="15">
        <f t="shared" si="18"/>
        <v>10.774283464828448</v>
      </c>
      <c r="D292" s="9">
        <f t="shared" si="20"/>
        <v>40098</v>
      </c>
    </row>
    <row r="293" spans="1:4" s="8" customFormat="1" x14ac:dyDescent="0.2">
      <c r="A293" s="8">
        <f t="shared" si="19"/>
        <v>286</v>
      </c>
      <c r="B293" s="15">
        <f t="shared" si="17"/>
        <v>-0.13022275414547718</v>
      </c>
      <c r="C293" s="15">
        <f t="shared" si="18"/>
        <v>10.697012703537339</v>
      </c>
      <c r="D293" s="9">
        <f t="shared" si="20"/>
        <v>40099</v>
      </c>
    </row>
    <row r="294" spans="1:4" s="8" customFormat="1" x14ac:dyDescent="0.2">
      <c r="A294" s="8">
        <f t="shared" si="19"/>
        <v>287</v>
      </c>
      <c r="B294" s="15">
        <f t="shared" si="17"/>
        <v>-0.13676181871471219</v>
      </c>
      <c r="C294" s="15">
        <f t="shared" si="18"/>
        <v>10.61983393159721</v>
      </c>
      <c r="D294" s="9">
        <f t="shared" si="20"/>
        <v>40100</v>
      </c>
    </row>
    <row r="295" spans="1:4" s="8" customFormat="1" x14ac:dyDescent="0.2">
      <c r="A295" s="8">
        <f t="shared" si="19"/>
        <v>288</v>
      </c>
      <c r="B295" s="15">
        <f t="shared" si="17"/>
        <v>-0.1432693336171742</v>
      </c>
      <c r="C295" s="15">
        <f t="shared" si="18"/>
        <v>10.542756222361863</v>
      </c>
      <c r="D295" s="9">
        <f t="shared" si="20"/>
        <v>40101</v>
      </c>
    </row>
    <row r="296" spans="1:4" s="8" customFormat="1" x14ac:dyDescent="0.2">
      <c r="A296" s="8">
        <f t="shared" si="19"/>
        <v>289</v>
      </c>
      <c r="B296" s="15">
        <f t="shared" si="17"/>
        <v>-0.14974346051386658</v>
      </c>
      <c r="C296" s="15">
        <f t="shared" si="18"/>
        <v>10.465789201136728</v>
      </c>
      <c r="D296" s="9">
        <f t="shared" si="20"/>
        <v>40102</v>
      </c>
    </row>
    <row r="297" spans="1:4" s="8" customFormat="1" x14ac:dyDescent="0.2">
      <c r="A297" s="8">
        <f t="shared" si="19"/>
        <v>290</v>
      </c>
      <c r="B297" s="15">
        <f t="shared" si="17"/>
        <v>-0.15618235127692465</v>
      </c>
      <c r="C297" s="15">
        <f t="shared" si="18"/>
        <v>10.388943075568045</v>
      </c>
      <c r="D297" s="9">
        <f t="shared" si="20"/>
        <v>40103</v>
      </c>
    </row>
    <row r="298" spans="1:4" s="8" customFormat="1" x14ac:dyDescent="0.2">
      <c r="A298" s="8">
        <f t="shared" si="19"/>
        <v>291</v>
      </c>
      <c r="B298" s="15">
        <f t="shared" si="17"/>
        <v>-0.16258414808631289</v>
      </c>
      <c r="C298" s="15">
        <f t="shared" si="18"/>
        <v>10.312228666512191</v>
      </c>
      <c r="D298" s="9">
        <f t="shared" si="20"/>
        <v>40104</v>
      </c>
    </row>
    <row r="299" spans="1:4" s="8" customFormat="1" x14ac:dyDescent="0.2">
      <c r="A299" s="8">
        <f t="shared" si="19"/>
        <v>292</v>
      </c>
      <c r="B299" s="15">
        <f t="shared" si="17"/>
        <v>-0.16894698356008389</v>
      </c>
      <c r="C299" s="15">
        <f t="shared" si="18"/>
        <v>10.23565743936374</v>
      </c>
      <c r="D299" s="9">
        <f t="shared" si="20"/>
        <v>40105</v>
      </c>
    </row>
    <row r="300" spans="1:4" s="8" customFormat="1" x14ac:dyDescent="0.2">
      <c r="A300" s="8">
        <f t="shared" si="19"/>
        <v>293</v>
      </c>
      <c r="B300" s="15">
        <f t="shared" si="17"/>
        <v>-0.17526898091986423</v>
      </c>
      <c r="C300" s="15">
        <f t="shared" si="18"/>
        <v>10.159241535814068</v>
      </c>
      <c r="D300" s="9">
        <f t="shared" si="20"/>
        <v>40106</v>
      </c>
    </row>
    <row r="301" spans="1:4" s="8" customFormat="1" x14ac:dyDescent="0.2">
      <c r="A301" s="8">
        <f t="shared" si="19"/>
        <v>294</v>
      </c>
      <c r="B301" s="15">
        <f t="shared" si="17"/>
        <v>-0.18154825419324044</v>
      </c>
      <c r="C301" s="15">
        <f t="shared" si="18"/>
        <v>10.082993806004676</v>
      </c>
      <c r="D301" s="9">
        <f t="shared" si="20"/>
        <v>40107</v>
      </c>
    </row>
    <row r="302" spans="1:4" s="8" customFormat="1" x14ac:dyDescent="0.2">
      <c r="A302" s="8">
        <f t="shared" si="19"/>
        <v>295</v>
      </c>
      <c r="B302" s="15">
        <f t="shared" si="17"/>
        <v>-0.1877829084547176</v>
      </c>
      <c r="C302" s="15">
        <f t="shared" si="18"/>
        <v>10.006927841031219</v>
      </c>
      <c r="D302" s="9">
        <f t="shared" si="20"/>
        <v>40108</v>
      </c>
    </row>
    <row r="303" spans="1:4" s="8" customFormat="1" x14ac:dyDescent="0.2">
      <c r="A303" s="8">
        <f t="shared" si="19"/>
        <v>296</v>
      </c>
      <c r="B303" s="15">
        <f t="shared" si="17"/>
        <v>-0.19397104010692148</v>
      </c>
      <c r="C303" s="15">
        <f t="shared" si="18"/>
        <v>9.9310580057451876</v>
      </c>
      <c r="D303" s="9">
        <f t="shared" si="20"/>
        <v>40109</v>
      </c>
    </row>
    <row r="304" spans="1:4" s="8" customFormat="1" x14ac:dyDescent="0.2">
      <c r="A304" s="8">
        <f t="shared" si="19"/>
        <v>297</v>
      </c>
      <c r="B304" s="15">
        <f t="shared" si="17"/>
        <v>-0.20011073720370579</v>
      </c>
      <c r="C304" s="15">
        <f t="shared" si="18"/>
        <v>9.8553994717903386</v>
      </c>
      <c r="D304" s="9">
        <f t="shared" si="20"/>
        <v>40110</v>
      </c>
    </row>
    <row r="305" spans="1:4" s="8" customFormat="1" x14ac:dyDescent="0.2">
      <c r="A305" s="8">
        <f t="shared" si="19"/>
        <v>298</v>
      </c>
      <c r="B305" s="15">
        <f t="shared" si="17"/>
        <v>-0.20620007981681013</v>
      </c>
      <c r="C305" s="15">
        <f t="shared" si="18"/>
        <v>9.7799682508001755</v>
      </c>
      <c r="D305" s="9">
        <f t="shared" si="20"/>
        <v>40111</v>
      </c>
    </row>
    <row r="306" spans="1:4" s="8" customFormat="1" x14ac:dyDescent="0.2">
      <c r="A306" s="8">
        <f t="shared" si="19"/>
        <v>299</v>
      </c>
      <c r="B306" s="15">
        <f t="shared" si="17"/>
        <v>-0.2122371404476939</v>
      </c>
      <c r="C306" s="15">
        <f t="shared" si="18"/>
        <v>9.7047812276712602</v>
      </c>
      <c r="D306" s="9">
        <f t="shared" si="20"/>
        <v>40112</v>
      </c>
    </row>
    <row r="307" spans="1:4" s="8" customFormat="1" x14ac:dyDescent="0.2">
      <c r="A307" s="8">
        <f t="shared" si="19"/>
        <v>300</v>
      </c>
      <c r="B307" s="15">
        <f t="shared" si="17"/>
        <v>-0.21821998448613558</v>
      </c>
      <c r="C307" s="15">
        <f t="shared" si="18"/>
        <v>9.62985619381449</v>
      </c>
      <c r="D307" s="9">
        <f t="shared" si="20"/>
        <v>40113</v>
      </c>
    </row>
    <row r="308" spans="1:4" s="8" customFormat="1" x14ac:dyDescent="0.2">
      <c r="A308" s="8">
        <f t="shared" si="19"/>
        <v>301</v>
      </c>
      <c r="B308" s="15">
        <f t="shared" si="17"/>
        <v>-0.22414667071715533</v>
      </c>
      <c r="C308" s="15">
        <f t="shared" si="18"/>
        <v>9.5552118802728216</v>
      </c>
      <c r="D308" s="9">
        <f t="shared" si="20"/>
        <v>40114</v>
      </c>
    </row>
    <row r="309" spans="1:4" s="8" customFormat="1" x14ac:dyDescent="0.2">
      <c r="A309" s="8">
        <f t="shared" si="19"/>
        <v>302</v>
      </c>
      <c r="B309" s="15">
        <f t="shared" si="17"/>
        <v>-0.23001525187776373</v>
      </c>
      <c r="C309" s="15">
        <f t="shared" si="18"/>
        <v>9.4808679905794921</v>
      </c>
      <c r="D309" s="9">
        <f t="shared" si="20"/>
        <v>40115</v>
      </c>
    </row>
    <row r="310" spans="1:4" s="8" customFormat="1" x14ac:dyDescent="0.2">
      <c r="A310" s="8">
        <f t="shared" si="19"/>
        <v>303</v>
      </c>
      <c r="B310" s="15">
        <f t="shared" si="17"/>
        <v>-0.2358237752649886</v>
      </c>
      <c r="C310" s="15">
        <f t="shared" si="18"/>
        <v>9.4068452332148933</v>
      </c>
      <c r="D310" s="9">
        <f t="shared" si="20"/>
        <v>40116</v>
      </c>
    </row>
    <row r="311" spans="1:4" s="8" customFormat="1" x14ac:dyDescent="0.2">
      <c r="A311" s="8">
        <f t="shared" si="19"/>
        <v>304</v>
      </c>
      <c r="B311" s="15">
        <f t="shared" si="17"/>
        <v>-0.24157028339655812</v>
      </c>
      <c r="C311" s="15">
        <f t="shared" si="18"/>
        <v>9.3331653535037624</v>
      </c>
      <c r="D311" s="9">
        <f t="shared" si="20"/>
        <v>40117</v>
      </c>
    </row>
    <row r="312" spans="1:4" s="8" customFormat="1" x14ac:dyDescent="0.2">
      <c r="A312" s="8">
        <f t="shared" si="19"/>
        <v>305</v>
      </c>
      <c r="B312" s="15">
        <f t="shared" si="17"/>
        <v>-0.24725281472554392</v>
      </c>
      <c r="C312" s="15">
        <f t="shared" si="18"/>
        <v>9.2598511647763662</v>
      </c>
      <c r="D312" s="9">
        <f t="shared" si="20"/>
        <v>40118</v>
      </c>
    </row>
    <row r="313" spans="1:4" s="8" customFormat="1" x14ac:dyDescent="0.2">
      <c r="A313" s="8">
        <f t="shared" si="19"/>
        <v>306</v>
      </c>
      <c r="B313" s="15">
        <f t="shared" si="17"/>
        <v>-0.25286940441017458</v>
      </c>
      <c r="C313" s="15">
        <f t="shared" si="18"/>
        <v>9.1869265785986212</v>
      </c>
      <c r="D313" s="9">
        <f t="shared" si="20"/>
        <v>40119</v>
      </c>
    </row>
    <row r="314" spans="1:4" s="8" customFormat="1" x14ac:dyDescent="0.2">
      <c r="A314" s="8">
        <f t="shared" si="19"/>
        <v>307</v>
      </c>
      <c r="B314" s="15">
        <f t="shared" si="17"/>
        <v>-0.25841808513993075</v>
      </c>
      <c r="C314" s="15">
        <f t="shared" si="18"/>
        <v>9.1144166338561252</v>
      </c>
      <c r="D314" s="9">
        <f t="shared" si="20"/>
        <v>40120</v>
      </c>
    </row>
    <row r="315" spans="1:4" s="8" customFormat="1" x14ac:dyDescent="0.2">
      <c r="A315" s="8">
        <f t="shared" si="19"/>
        <v>308</v>
      </c>
      <c r="B315" s="15">
        <f t="shared" si="17"/>
        <v>-0.26389688801891376</v>
      </c>
      <c r="C315" s="15">
        <f t="shared" si="18"/>
        <v>9.0423475244562539</v>
      </c>
      <c r="D315" s="9">
        <f t="shared" si="20"/>
        <v>40121</v>
      </c>
    </row>
    <row r="316" spans="1:4" s="8" customFormat="1" x14ac:dyDescent="0.2">
      <c r="A316" s="8">
        <f t="shared" si="19"/>
        <v>309</v>
      </c>
      <c r="B316" s="15">
        <f t="shared" si="17"/>
        <v>-0.2693038435073542</v>
      </c>
      <c r="C316" s="15">
        <f t="shared" si="18"/>
        <v>8.9707466253906833</v>
      </c>
      <c r="D316" s="9">
        <f t="shared" si="20"/>
        <v>40122</v>
      </c>
    </row>
    <row r="317" spans="1:4" s="8" customFormat="1" x14ac:dyDescent="0.2">
      <c r="A317" s="8">
        <f t="shared" si="19"/>
        <v>310</v>
      </c>
      <c r="B317" s="15">
        <f t="shared" si="17"/>
        <v>-0.27463698242198459</v>
      </c>
      <c r="C317" s="15">
        <f t="shared" si="18"/>
        <v>8.8996425168780782</v>
      </c>
      <c r="D317" s="9">
        <f t="shared" si="20"/>
        <v>40123</v>
      </c>
    </row>
    <row r="318" spans="1:4" s="8" customFormat="1" x14ac:dyDescent="0.2">
      <c r="A318" s="8">
        <f t="shared" si="19"/>
        <v>311</v>
      </c>
      <c r="B318" s="15">
        <f t="shared" si="17"/>
        <v>-0.27989433699584532</v>
      </c>
      <c r="C318" s="15">
        <f t="shared" si="18"/>
        <v>8.8290650062834857</v>
      </c>
      <c r="D318" s="9">
        <f t="shared" si="20"/>
        <v>40124</v>
      </c>
    </row>
    <row r="319" spans="1:4" s="8" customFormat="1" x14ac:dyDescent="0.2">
      <c r="A319" s="8">
        <f t="shared" si="19"/>
        <v>312</v>
      </c>
      <c r="B319" s="15">
        <f t="shared" si="17"/>
        <v>-0.28507394199791908</v>
      </c>
      <c r="C319" s="15">
        <f t="shared" si="18"/>
        <v>8.759045147487182</v>
      </c>
      <c r="D319" s="9">
        <f t="shared" si="20"/>
        <v>40125</v>
      </c>
    </row>
    <row r="320" spans="1:4" s="8" customFormat="1" x14ac:dyDescent="0.2">
      <c r="A320" s="8">
        <f t="shared" si="19"/>
        <v>313</v>
      </c>
      <c r="B320" s="15">
        <f t="shared" si="17"/>
        <v>-0.29017383591281248</v>
      </c>
      <c r="C320" s="15">
        <f t="shared" si="18"/>
        <v>8.689615257351706</v>
      </c>
      <c r="D320" s="9">
        <f t="shared" si="20"/>
        <v>40126</v>
      </c>
    </row>
    <row r="321" spans="1:4" s="8" customFormat="1" x14ac:dyDescent="0.2">
      <c r="A321" s="8">
        <f t="shared" si="19"/>
        <v>314</v>
      </c>
      <c r="B321" s="15">
        <f t="shared" si="17"/>
        <v>-0.29519206218049482</v>
      </c>
      <c r="C321" s="15">
        <f t="shared" si="18"/>
        <v>8.6208089289118153</v>
      </c>
      <c r="D321" s="9">
        <f t="shared" si="20"/>
        <v>40127</v>
      </c>
    </row>
    <row r="322" spans="1:4" s="8" customFormat="1" x14ac:dyDescent="0.2">
      <c r="A322" s="8">
        <f t="shared" si="19"/>
        <v>315</v>
      </c>
      <c r="B322" s="15">
        <f t="shared" si="17"/>
        <v>-0.30012667049590064</v>
      </c>
      <c r="C322" s="15">
        <f t="shared" si="18"/>
        <v>8.5526610408883705</v>
      </c>
      <c r="D322" s="9">
        <f t="shared" si="20"/>
        <v>40128</v>
      </c>
    </row>
    <row r="323" spans="1:4" s="8" customFormat="1" x14ac:dyDescent="0.2">
      <c r="A323" s="8">
        <f t="shared" si="19"/>
        <v>316</v>
      </c>
      <c r="B323" s="15">
        <f t="shared" si="17"/>
        <v>-0.30497571816797076</v>
      </c>
      <c r="C323" s="15">
        <f t="shared" si="18"/>
        <v>8.485207763104059</v>
      </c>
      <c r="D323" s="9">
        <f t="shared" si="20"/>
        <v>40129</v>
      </c>
    </row>
    <row r="324" spans="1:4" s="8" customFormat="1" x14ac:dyDescent="0.2">
      <c r="A324" s="8">
        <f t="shared" si="19"/>
        <v>317</v>
      </c>
      <c r="B324" s="15">
        <f t="shared" si="17"/>
        <v>-0.30973727153746222</v>
      </c>
      <c r="C324" s="15">
        <f t="shared" si="18"/>
        <v>8.4184865573572214</v>
      </c>
      <c r="D324" s="9">
        <f t="shared" si="20"/>
        <v>40130</v>
      </c>
    </row>
    <row r="325" spans="1:4" s="8" customFormat="1" x14ac:dyDescent="0.2">
      <c r="A325" s="8">
        <f t="shared" si="19"/>
        <v>318</v>
      </c>
      <c r="B325" s="15">
        <f t="shared" si="17"/>
        <v>-0.31440940745261264</v>
      </c>
      <c r="C325" s="15">
        <f t="shared" si="18"/>
        <v>8.3525361732895238</v>
      </c>
      <c r="D325" s="9">
        <f t="shared" si="20"/>
        <v>40131</v>
      </c>
    </row>
    <row r="326" spans="1:4" s="8" customFormat="1" x14ac:dyDescent="0.2">
      <c r="A326" s="8">
        <f t="shared" si="19"/>
        <v>319</v>
      </c>
      <c r="B326" s="15">
        <f t="shared" si="17"/>
        <v>-0.318990214801466</v>
      </c>
      <c r="C326" s="15">
        <f t="shared" si="18"/>
        <v>8.2873966387655891</v>
      </c>
      <c r="D326" s="9">
        <f t="shared" si="20"/>
        <v>40132</v>
      </c>
    </row>
    <row r="327" spans="1:4" s="8" customFormat="1" x14ac:dyDescent="0.2">
      <c r="A327" s="8">
        <f t="shared" si="19"/>
        <v>320</v>
      </c>
      <c r="B327" s="15">
        <f t="shared" si="17"/>
        <v>-0.32347779609939875</v>
      </c>
      <c r="C327" s="15">
        <f t="shared" si="18"/>
        <v>8.2231092442673681</v>
      </c>
      <c r="D327" s="9">
        <f t="shared" si="20"/>
        <v>40133</v>
      </c>
    </row>
    <row r="328" spans="1:4" s="8" customFormat="1" x14ac:dyDescent="0.2">
      <c r="A328" s="8">
        <f t="shared" si="19"/>
        <v>321</v>
      </c>
      <c r="B328" s="15">
        <f t="shared" ref="B328:B372" si="21">ASIN(0.39795*COS(0.2163108+2*ATAN(0.9671396*TAN(0.0086*(A328-186)))))</f>
        <v>-0.32787026913008305</v>
      </c>
      <c r="C328" s="15">
        <f t="shared" ref="C328:C372" si="22">24-(24/PI())*ACOS((SIN(0.8333*PI()/180)+SIN($B$3*PI()/180)*SIN(B328))/(COS($B$3*PI()/180)*COS(B328)))</f>
        <v>8.1597165207948752</v>
      </c>
      <c r="D328" s="9">
        <f t="shared" si="20"/>
        <v>40134</v>
      </c>
    </row>
    <row r="329" spans="1:4" s="8" customFormat="1" x14ac:dyDescent="0.2">
      <c r="A329" s="8">
        <f t="shared" ref="A329:A372" si="23">A328+1</f>
        <v>322</v>
      </c>
      <c r="B329" s="15">
        <f t="shared" si="21"/>
        <v>-0.33216576863783853</v>
      </c>
      <c r="C329" s="15">
        <f t="shared" si="22"/>
        <v>8.0972622107577461</v>
      </c>
      <c r="D329" s="9">
        <f t="shared" ref="D329:D372" si="24">D328+1</f>
        <v>40135</v>
      </c>
    </row>
    <row r="330" spans="1:4" s="8" customFormat="1" x14ac:dyDescent="0.2">
      <c r="A330" s="8">
        <f t="shared" si="23"/>
        <v>323</v>
      </c>
      <c r="B330" s="15">
        <f t="shared" si="21"/>
        <v>-0.33636244806900062</v>
      </c>
      <c r="C330" s="15">
        <f t="shared" si="22"/>
        <v>8.0357912313406992</v>
      </c>
      <c r="D330" s="9">
        <f t="shared" si="24"/>
        <v>40136</v>
      </c>
    </row>
    <row r="331" spans="1:4" s="8" customFormat="1" x14ac:dyDescent="0.2">
      <c r="A331" s="8">
        <f t="shared" si="23"/>
        <v>324</v>
      </c>
      <c r="B331" s="15">
        <f t="shared" si="21"/>
        <v>-0.34045848135963125</v>
      </c>
      <c r="C331" s="15">
        <f t="shared" si="22"/>
        <v>7.9753496298304327</v>
      </c>
      <c r="D331" s="9">
        <f t="shared" si="24"/>
        <v>40137</v>
      </c>
    </row>
    <row r="332" spans="1:4" s="8" customFormat="1" x14ac:dyDescent="0.2">
      <c r="A332" s="8">
        <f t="shared" si="23"/>
        <v>325</v>
      </c>
      <c r="B332" s="15">
        <f t="shared" si="21"/>
        <v>-0.34445206476656709</v>
      </c>
      <c r="C332" s="15">
        <f t="shared" si="22"/>
        <v>7.9159845304036018</v>
      </c>
      <c r="D332" s="9">
        <f t="shared" si="24"/>
        <v>40138</v>
      </c>
    </row>
    <row r="333" spans="1:4" s="8" customFormat="1" x14ac:dyDescent="0.2">
      <c r="A333" s="8">
        <f t="shared" si="23"/>
        <v>326</v>
      </c>
      <c r="B333" s="15">
        <f t="shared" si="21"/>
        <v>-0.34834141873848645</v>
      </c>
      <c r="C333" s="15">
        <f t="shared" si="22"/>
        <v>7.857744071895624</v>
      </c>
      <c r="D333" s="9">
        <f t="shared" si="24"/>
        <v>40139</v>
      </c>
    </row>
    <row r="334" spans="1:4" s="8" customFormat="1" x14ac:dyDescent="0.2">
      <c r="A334" s="8">
        <f t="shared" si="23"/>
        <v>327</v>
      </c>
      <c r="B334" s="15">
        <f t="shared" si="21"/>
        <v>-0.35212478982334283</v>
      </c>
      <c r="C334" s="15">
        <f t="shared" si="22"/>
        <v>7.8006773360995751</v>
      </c>
      <c r="D334" s="9">
        <f t="shared" si="24"/>
        <v>40140</v>
      </c>
    </row>
    <row r="335" spans="1:4" s="8" customFormat="1" x14ac:dyDescent="0.2">
      <c r="A335" s="8">
        <f t="shared" si="23"/>
        <v>328</v>
      </c>
      <c r="B335" s="15">
        <f t="shared" si="21"/>
        <v>-0.35580045260819554</v>
      </c>
      <c r="C335" s="15">
        <f t="shared" si="22"/>
        <v>7.7448342661843412</v>
      </c>
      <c r="D335" s="9">
        <f t="shared" si="24"/>
        <v>40141</v>
      </c>
    </row>
    <row r="336" spans="1:4" s="8" customFormat="1" x14ac:dyDescent="0.2">
      <c r="A336" s="8">
        <f t="shared" si="23"/>
        <v>329</v>
      </c>
      <c r="B336" s="15">
        <f t="shared" si="21"/>
        <v>-0.3593667116871464</v>
      </c>
      <c r="C336" s="15">
        <f t="shared" si="22"/>
        <v>7.6902655748722246</v>
      </c>
      <c r="D336" s="9">
        <f t="shared" si="24"/>
        <v>40142</v>
      </c>
    </row>
    <row r="337" spans="1:4" s="8" customFormat="1" x14ac:dyDescent="0.2">
      <c r="A337" s="8">
        <f t="shared" si="23"/>
        <v>330</v>
      </c>
      <c r="B337" s="15">
        <f t="shared" si="21"/>
        <v>-0.36282190365277839</v>
      </c>
      <c r="C337" s="15">
        <f t="shared" si="22"/>
        <v>7.6370226420795078</v>
      </c>
      <c r="D337" s="9">
        <f t="shared" si="24"/>
        <v>40143</v>
      </c>
    </row>
    <row r="338" spans="1:4" s="8" customFormat="1" x14ac:dyDescent="0.2">
      <c r="A338" s="8">
        <f t="shared" si="23"/>
        <v>331</v>
      </c>
      <c r="B338" s="15">
        <f t="shared" si="21"/>
        <v>-0.36616439910618587</v>
      </c>
      <c r="C338" s="15">
        <f t="shared" si="22"/>
        <v>7.5851574017995382</v>
      </c>
      <c r="D338" s="9">
        <f t="shared" si="24"/>
        <v>40144</v>
      </c>
    </row>
    <row r="339" spans="1:4" s="8" customFormat="1" x14ac:dyDescent="0.2">
      <c r="A339" s="8">
        <f t="shared" si="23"/>
        <v>332</v>
      </c>
      <c r="B339" s="15">
        <f t="shared" si="21"/>
        <v>-0.36939260468039764</v>
      </c>
      <c r="C339" s="15">
        <f t="shared" si="22"/>
        <v>7.534722218097631</v>
      </c>
      <c r="D339" s="9">
        <f t="shared" si="24"/>
        <v>40145</v>
      </c>
    </row>
    <row r="340" spans="1:4" s="8" customFormat="1" x14ac:dyDescent="0.2">
      <c r="A340" s="8">
        <f t="shared" si="23"/>
        <v>333</v>
      </c>
      <c r="B340" s="15">
        <f t="shared" si="21"/>
        <v>-0.3725049650717121</v>
      </c>
      <c r="C340" s="15">
        <f t="shared" si="22"/>
        <v>7.48576975019024</v>
      </c>
      <c r="D340" s="9">
        <f t="shared" si="24"/>
        <v>40146</v>
      </c>
    </row>
    <row r="341" spans="1:4" s="8" customFormat="1" x14ac:dyDescent="0.2">
      <c r="A341" s="8">
        <f t="shared" si="23"/>
        <v>334</v>
      </c>
      <c r="B341" s="15">
        <f t="shared" si="21"/>
        <v>-0.37549996507320677</v>
      </c>
      <c r="C341" s="15">
        <f t="shared" si="22"/>
        <v>7.4383528066979991</v>
      </c>
      <c r="D341" s="9">
        <f t="shared" si="24"/>
        <v>40147</v>
      </c>
    </row>
    <row r="342" spans="1:4" s="8" customFormat="1" x14ac:dyDescent="0.2">
      <c r="A342" s="8">
        <f t="shared" si="23"/>
        <v>335</v>
      </c>
      <c r="B342" s="15">
        <f t="shared" si="21"/>
        <v>-0.37837613160444422</v>
      </c>
      <c r="C342" s="15">
        <f t="shared" si="22"/>
        <v>7.3925241892929314</v>
      </c>
      <c r="D342" s="9">
        <f t="shared" si="24"/>
        <v>40148</v>
      </c>
    </row>
    <row r="343" spans="1:4" s="8" customFormat="1" x14ac:dyDescent="0.2">
      <c r="A343" s="8">
        <f t="shared" si="23"/>
        <v>336</v>
      </c>
      <c r="B343" s="15">
        <f t="shared" si="21"/>
        <v>-0.3811320357311801</v>
      </c>
      <c r="C343" s="15">
        <f t="shared" si="22"/>
        <v>7.3483365261030258</v>
      </c>
      <c r="D343" s="9">
        <f t="shared" si="24"/>
        <v>40149</v>
      </c>
    </row>
    <row r="344" spans="1:4" s="8" customFormat="1" x14ac:dyDescent="0.2">
      <c r="A344" s="8">
        <f t="shared" si="23"/>
        <v>337</v>
      </c>
      <c r="B344" s="15">
        <f t="shared" si="21"/>
        <v>-0.38376629466869333</v>
      </c>
      <c r="C344" s="15">
        <f t="shared" si="22"/>
        <v>7.305842095392542</v>
      </c>
      <c r="D344" s="9">
        <f t="shared" si="24"/>
        <v>40150</v>
      </c>
    </row>
    <row r="345" spans="1:4" s="8" customFormat="1" x14ac:dyDescent="0.2">
      <c r="A345" s="8">
        <f t="shared" si="23"/>
        <v>338</v>
      </c>
      <c r="B345" s="15">
        <f t="shared" si="21"/>
        <v>-0.38627757376219352</v>
      </c>
      <c r="C345" s="15">
        <f t="shared" si="22"/>
        <v>7.2650926402005425</v>
      </c>
      <c r="D345" s="9">
        <f t="shared" si="24"/>
        <v>40151</v>
      </c>
    </row>
    <row r="346" spans="1:4" s="8" customFormat="1" x14ac:dyDescent="0.2">
      <c r="A346" s="8">
        <f t="shared" si="23"/>
        <v>339</v>
      </c>
      <c r="B346" s="15">
        <f t="shared" si="21"/>
        <v>-0.38866458843764068</v>
      </c>
      <c r="C346" s="15">
        <f t="shared" si="22"/>
        <v>7.2261391747925146</v>
      </c>
      <c r="D346" s="9">
        <f t="shared" si="24"/>
        <v>40152</v>
      </c>
    </row>
    <row r="347" spans="1:4" s="8" customFormat="1" x14ac:dyDescent="0.2">
      <c r="A347" s="8">
        <f t="shared" si="23"/>
        <v>340</v>
      </c>
      <c r="B347" s="15">
        <f t="shared" si="21"/>
        <v>-0.39092610611621337</v>
      </c>
      <c r="C347" s="15">
        <f t="shared" si="22"/>
        <v>7.1890317839568176</v>
      </c>
      <c r="D347" s="9">
        <f t="shared" si="24"/>
        <v>40153</v>
      </c>
    </row>
    <row r="348" spans="1:4" s="8" customFormat="1" x14ac:dyDescent="0.2">
      <c r="A348" s="8">
        <f t="shared" si="23"/>
        <v>341</v>
      </c>
      <c r="B348" s="15">
        <f t="shared" si="21"/>
        <v>-0.39306094808561032</v>
      </c>
      <c r="C348" s="15">
        <f t="shared" si="22"/>
        <v>7.1538194163559439</v>
      </c>
      <c r="D348" s="9">
        <f t="shared" si="24"/>
        <v>40154</v>
      </c>
    </row>
    <row r="349" spans="1:4" s="8" customFormat="1" x14ac:dyDescent="0.2">
      <c r="A349" s="8">
        <f t="shared" si="23"/>
        <v>342</v>
      </c>
      <c r="B349" s="15">
        <f t="shared" si="21"/>
        <v>-0.39506799132135123</v>
      </c>
      <c r="C349" s="15">
        <f t="shared" si="22"/>
        <v>7.1205496733188944</v>
      </c>
      <c r="D349" s="9">
        <f t="shared" si="24"/>
        <v>40155</v>
      </c>
    </row>
    <row r="350" spans="1:4" s="8" customFormat="1" x14ac:dyDescent="0.2">
      <c r="A350" s="8">
        <f t="shared" si="23"/>
        <v>343</v>
      </c>
      <c r="B350" s="15">
        <f t="shared" si="21"/>
        <v>-0.39694617025126916</v>
      </c>
      <c r="C350" s="15">
        <f t="shared" si="22"/>
        <v>7.0892685946303367</v>
      </c>
      <c r="D350" s="9">
        <f t="shared" si="24"/>
        <v>40156</v>
      </c>
    </row>
    <row r="351" spans="1:4" s="8" customFormat="1" x14ac:dyDescent="0.2">
      <c r="A351" s="8">
        <f t="shared" si="23"/>
        <v>344</v>
      </c>
      <c r="B351" s="15">
        <f t="shared" si="21"/>
        <v>-0.3986944784564509</v>
      </c>
      <c r="C351" s="15">
        <f t="shared" si="22"/>
        <v>7.0600204430306732</v>
      </c>
      <c r="D351" s="9">
        <f t="shared" si="24"/>
        <v>40157</v>
      </c>
    </row>
    <row r="352" spans="1:4" s="8" customFormat="1" x14ac:dyDescent="0.2">
      <c r="A352" s="8">
        <f t="shared" si="23"/>
        <v>345</v>
      </c>
      <c r="B352" s="15">
        <f t="shared" si="21"/>
        <v>-0.40031197030199439</v>
      </c>
      <c r="C352" s="15">
        <f t="shared" si="22"/>
        <v>7.0328474892834834</v>
      </c>
      <c r="D352" s="9">
        <f t="shared" si="24"/>
        <v>40158</v>
      </c>
    </row>
    <row r="353" spans="1:4" s="8" customFormat="1" x14ac:dyDescent="0.2">
      <c r="A353" s="8">
        <f t="shared" si="23"/>
        <v>346</v>
      </c>
      <c r="B353" s="15">
        <f t="shared" si="21"/>
        <v>-0.40179776249110266</v>
      </c>
      <c r="C353" s="15">
        <f t="shared" si="22"/>
        <v>7.0077897997883554</v>
      </c>
      <c r="D353" s="9">
        <f t="shared" si="24"/>
        <v>40159</v>
      </c>
    </row>
    <row r="354" spans="1:4" s="8" customFormat="1" x14ac:dyDescent="0.2">
      <c r="A354" s="8">
        <f t="shared" si="23"/>
        <v>347</v>
      </c>
      <c r="B354" s="15">
        <f t="shared" si="21"/>
        <v>-0.40315103553623288</v>
      </c>
      <c r="C354" s="15">
        <f t="shared" si="22"/>
        <v>6.9848850288128403</v>
      </c>
      <c r="D354" s="9">
        <f t="shared" si="24"/>
        <v>40160</v>
      </c>
    </row>
    <row r="355" spans="1:4" s="8" customFormat="1" x14ac:dyDescent="0.2">
      <c r="A355" s="8">
        <f t="shared" si="23"/>
        <v>348</v>
      </c>
      <c r="B355" s="15">
        <f t="shared" si="21"/>
        <v>-0.40437103514126194</v>
      </c>
      <c r="C355" s="15">
        <f t="shared" si="22"/>
        <v>6.9641682174827118</v>
      </c>
      <c r="D355" s="9">
        <f t="shared" si="24"/>
        <v>40161</v>
      </c>
    </row>
    <row r="356" spans="1:4" s="8" customFormat="1" x14ac:dyDescent="0.2">
      <c r="A356" s="8">
        <f t="shared" si="23"/>
        <v>349</v>
      </c>
      <c r="B356" s="15">
        <f t="shared" si="21"/>
        <v>-0.40545707348891064</v>
      </c>
      <c r="C356" s="15">
        <f t="shared" si="22"/>
        <v>6.9456716017009086</v>
      </c>
      <c r="D356" s="9">
        <f t="shared" si="24"/>
        <v>40162</v>
      </c>
    </row>
    <row r="357" spans="1:4" s="8" customFormat="1" x14ac:dyDescent="0.2">
      <c r="A357" s="8">
        <f t="shared" si="23"/>
        <v>350</v>
      </c>
      <c r="B357" s="15">
        <f t="shared" si="21"/>
        <v>-0.40640853042799968</v>
      </c>
      <c r="C357" s="15">
        <f t="shared" si="22"/>
        <v>6.9294244311589637</v>
      </c>
      <c r="D357" s="9">
        <f t="shared" si="24"/>
        <v>40163</v>
      </c>
    </row>
    <row r="358" spans="1:4" s="8" customFormat="1" x14ac:dyDescent="0.2">
      <c r="A358" s="8">
        <f t="shared" si="23"/>
        <v>351</v>
      </c>
      <c r="B358" s="15">
        <f t="shared" si="21"/>
        <v>-0.40722485455547314</v>
      </c>
      <c r="C358" s="15">
        <f t="shared" si="22"/>
        <v>6.9154528015577839</v>
      </c>
      <c r="D358" s="9">
        <f t="shared" si="24"/>
        <v>40164</v>
      </c>
    </row>
    <row r="359" spans="1:4" s="8" customFormat="1" x14ac:dyDescent="0.2">
      <c r="A359" s="8">
        <f t="shared" si="23"/>
        <v>352</v>
      </c>
      <c r="B359" s="15">
        <f t="shared" si="21"/>
        <v>-0.40790556418853269</v>
      </c>
      <c r="C359" s="15">
        <f t="shared" si="22"/>
        <v>6.9037795020664952</v>
      </c>
      <c r="D359" s="9">
        <f t="shared" si="24"/>
        <v>40165</v>
      </c>
    </row>
    <row r="360" spans="1:4" s="8" customFormat="1" x14ac:dyDescent="0.2">
      <c r="A360" s="8">
        <f t="shared" si="23"/>
        <v>353</v>
      </c>
      <c r="B360" s="15">
        <f t="shared" si="21"/>
        <v>-0.40845024822266707</v>
      </c>
      <c r="C360" s="15">
        <f t="shared" si="22"/>
        <v>6.8944238799173085</v>
      </c>
      <c r="D360" s="9">
        <f t="shared" si="24"/>
        <v>40166</v>
      </c>
    </row>
    <row r="361" spans="1:4" s="8" customFormat="1" x14ac:dyDescent="0.2">
      <c r="A361" s="8">
        <f t="shared" si="23"/>
        <v>354</v>
      </c>
      <c r="B361" s="15">
        <f t="shared" si="21"/>
        <v>-0.40885856687182992</v>
      </c>
      <c r="C361" s="15">
        <f t="shared" si="22"/>
        <v>6.8874017238636505</v>
      </c>
      <c r="D361" s="9">
        <f t="shared" si="24"/>
        <v>40167</v>
      </c>
    </row>
    <row r="362" spans="1:4" s="8" customFormat="1" x14ac:dyDescent="0.2">
      <c r="A362" s="8">
        <f t="shared" si="23"/>
        <v>355</v>
      </c>
      <c r="B362" s="15">
        <f t="shared" si="21"/>
        <v>-0.40913025228752969</v>
      </c>
      <c r="C362" s="15">
        <f t="shared" si="22"/>
        <v>6.8827251680186947</v>
      </c>
      <c r="D362" s="9">
        <f t="shared" si="24"/>
        <v>40168</v>
      </c>
    </row>
    <row r="363" spans="1:4" s="8" customFormat="1" x14ac:dyDescent="0.2">
      <c r="A363" s="8">
        <f t="shared" si="23"/>
        <v>356</v>
      </c>
      <c r="B363" s="15">
        <f t="shared" si="21"/>
        <v>-0.40926510905411478</v>
      </c>
      <c r="C363" s="15">
        <f t="shared" si="22"/>
        <v>6.8804026173474071</v>
      </c>
      <c r="D363" s="9">
        <f t="shared" si="24"/>
        <v>40169</v>
      </c>
    </row>
    <row r="364" spans="1:4" s="8" customFormat="1" x14ac:dyDescent="0.2">
      <c r="A364" s="8">
        <f t="shared" si="23"/>
        <v>357</v>
      </c>
      <c r="B364" s="15">
        <f t="shared" si="21"/>
        <v>-0.40926301455809427</v>
      </c>
      <c r="C364" s="15">
        <f t="shared" si="22"/>
        <v>6.8804386958107493</v>
      </c>
      <c r="D364" s="9">
        <f t="shared" si="24"/>
        <v>40170</v>
      </c>
    </row>
    <row r="365" spans="1:4" s="8" customFormat="1" x14ac:dyDescent="0.2">
      <c r="A365" s="8">
        <f t="shared" si="23"/>
        <v>358</v>
      </c>
      <c r="B365" s="15">
        <f t="shared" si="21"/>
        <v>-0.40912391922989649</v>
      </c>
      <c r="C365" s="15">
        <f t="shared" si="22"/>
        <v>6.8828342178627899</v>
      </c>
      <c r="D365" s="9">
        <f t="shared" si="24"/>
        <v>40171</v>
      </c>
    </row>
    <row r="366" spans="1:4" s="8" customFormat="1" x14ac:dyDescent="0.2">
      <c r="A366" s="8">
        <f t="shared" si="23"/>
        <v>359</v>
      </c>
      <c r="B366" s="15">
        <f t="shared" si="21"/>
        <v>-0.40884784665705043</v>
      </c>
      <c r="C366" s="15">
        <f t="shared" si="22"/>
        <v>6.8875861836864551</v>
      </c>
      <c r="D366" s="9">
        <f t="shared" si="24"/>
        <v>40172</v>
      </c>
    </row>
    <row r="367" spans="1:4" s="8" customFormat="1" x14ac:dyDescent="0.2">
      <c r="A367" s="8">
        <f t="shared" si="23"/>
        <v>360</v>
      </c>
      <c r="B367" s="15">
        <f t="shared" si="21"/>
        <v>-0.40843489356836254</v>
      </c>
      <c r="C367" s="15">
        <f t="shared" si="22"/>
        <v>6.8946877982294161</v>
      </c>
      <c r="D367" s="9">
        <f t="shared" si="24"/>
        <v>40173</v>
      </c>
    </row>
    <row r="368" spans="1:4" s="8" customFormat="1" x14ac:dyDescent="0.2">
      <c r="A368" s="8">
        <f t="shared" si="23"/>
        <v>361</v>
      </c>
      <c r="B368" s="15">
        <f t="shared" si="21"/>
        <v>-0.40788522968924845</v>
      </c>
      <c r="C368" s="15">
        <f t="shared" si="22"/>
        <v>6.9041285137761008</v>
      </c>
      <c r="D368" s="9">
        <f t="shared" si="24"/>
        <v>40174</v>
      </c>
    </row>
    <row r="369" spans="1:8" x14ac:dyDescent="0.2">
      <c r="A369" s="8">
        <f t="shared" si="23"/>
        <v>362</v>
      </c>
      <c r="B369" s="15">
        <f t="shared" si="21"/>
        <v>-0.40719909746897576</v>
      </c>
      <c r="C369" s="15">
        <f t="shared" si="22"/>
        <v>6.9158940954722858</v>
      </c>
      <c r="D369" s="9">
        <f t="shared" si="24"/>
        <v>40175</v>
      </c>
    </row>
    <row r="370" spans="1:8" x14ac:dyDescent="0.2">
      <c r="A370" s="8">
        <f t="shared" si="23"/>
        <v>363</v>
      </c>
      <c r="B370" s="15">
        <f t="shared" si="21"/>
        <v>-0.40637681168115009</v>
      </c>
      <c r="C370" s="15">
        <f t="shared" si="22"/>
        <v>6.9299667089141934</v>
      </c>
      <c r="D370" s="9">
        <f t="shared" si="24"/>
        <v>40176</v>
      </c>
    </row>
    <row r="371" spans="1:8" x14ac:dyDescent="0.2">
      <c r="A371" s="8">
        <f t="shared" si="23"/>
        <v>364</v>
      </c>
      <c r="B371" s="15">
        <f t="shared" si="21"/>
        <v>-0.40541875889935131</v>
      </c>
      <c r="C371" s="15">
        <f t="shared" si="22"/>
        <v>6.9463250286303193</v>
      </c>
      <c r="D371" s="9">
        <f t="shared" si="24"/>
        <v>40177</v>
      </c>
    </row>
    <row r="372" spans="1:8" x14ac:dyDescent="0.2">
      <c r="A372" s="8">
        <f t="shared" si="23"/>
        <v>365</v>
      </c>
      <c r="B372" s="15">
        <f t="shared" si="21"/>
        <v>-0.40432539685038332</v>
      </c>
      <c r="C372" s="15">
        <f t="shared" si="22"/>
        <v>6.9649443660283978</v>
      </c>
      <c r="D372" s="9">
        <f t="shared" si="24"/>
        <v>40178</v>
      </c>
    </row>
    <row r="374" spans="1:8" x14ac:dyDescent="0.2">
      <c r="B374" s="33"/>
      <c r="C374" s="15">
        <f>SUM(C8:C372)</f>
        <v>4499.1147147170686</v>
      </c>
      <c r="D374" s="16">
        <f>SUM(C251:C372,C8:C97)</f>
        <v>2043.4607086025633</v>
      </c>
      <c r="E374" s="11"/>
      <c r="F374" s="11"/>
      <c r="G374" s="11"/>
      <c r="H374" s="15">
        <f>SUM(C98:C250)</f>
        <v>2455.6540061145051</v>
      </c>
    </row>
    <row r="375" spans="1:8" x14ac:dyDescent="0.2">
      <c r="C375" s="10" t="s">
        <v>18</v>
      </c>
      <c r="D375" s="12" t="s">
        <v>19</v>
      </c>
      <c r="H375" s="10" t="s">
        <v>20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Input Wind Farm</vt:lpstr>
      <vt:lpstr>Input Birds</vt:lpstr>
      <vt:lpstr>Results Summary</vt:lpstr>
      <vt:lpstr>Collision Rate Calculations</vt:lpstr>
      <vt:lpstr>Collision Risk Calculations</vt:lpstr>
      <vt:lpstr>Daylight Hours</vt:lpstr>
    </vt:vector>
  </TitlesOfParts>
  <Company>Bureau Waardenburg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Collier</dc:creator>
  <cp:lastModifiedBy>Microsoft Office User</cp:lastModifiedBy>
  <dcterms:created xsi:type="dcterms:W3CDTF">2017-07-13T08:18:07Z</dcterms:created>
  <dcterms:modified xsi:type="dcterms:W3CDTF">2018-12-19T16:58:42Z</dcterms:modified>
</cp:coreProperties>
</file>